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OneDrive - Khon Kaen University\ปี 2565\1.รายงานผล PARA 65\02.Export จาก Google Sheet\04. ข้อมูล ณ 15 ม.ค. 65\รายงานผลเบิกจ่าย สบก. และมีงบลงทุน\"/>
    </mc:Choice>
  </mc:AlternateContent>
  <xr:revisionPtr revIDLastSave="1" documentId="13_ncr:1_{8CAB6533-2AE9-4EC9-88A5-28C120167AA4}" xr6:coauthVersionLast="37" xr6:coauthVersionMax="47" xr10:uidLastSave="{035C36D1-3671-4AF8-B64C-FAB4D38DC648}"/>
  <bookViews>
    <workbookView xWindow="-105" yWindow="-105" windowWidth="23250" windowHeight="1257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calcPr calcId="179021"/>
</workbook>
</file>

<file path=xl/calcChain.xml><?xml version="1.0" encoding="utf-8"?>
<calcChain xmlns="http://schemas.openxmlformats.org/spreadsheetml/2006/main">
  <c r="J635" i="15" l="1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N564" i="15"/>
  <c r="L564" i="15"/>
  <c r="J564" i="15"/>
  <c r="I564" i="15"/>
  <c r="J563" i="15"/>
  <c r="I563" i="15"/>
  <c r="J562" i="15"/>
  <c r="I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O457" i="15" s="1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K435" i="15" s="1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J376" i="1" s="1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J370" i="1" s="1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2" i="1" s="1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M271" i="15" s="1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N96" i="15" s="1"/>
  <c r="N94" i="15" s="1"/>
  <c r="M98" i="15"/>
  <c r="P98" i="15" s="1"/>
  <c r="O97" i="15"/>
  <c r="N95" i="15"/>
  <c r="M95" i="15"/>
  <c r="P95" i="15" s="1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P68" i="15" s="1"/>
  <c r="O69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M53" i="15" s="1"/>
  <c r="N54" i="15"/>
  <c r="M54" i="15"/>
  <c r="P54" i="15" s="1"/>
  <c r="L54" i="15"/>
  <c r="N49" i="15"/>
  <c r="L49" i="15"/>
  <c r="O49" i="15" s="1"/>
  <c r="L47" i="15"/>
  <c r="L46" i="15"/>
  <c r="N45" i="15"/>
  <c r="M45" i="15"/>
  <c r="O42" i="15"/>
  <c r="N42" i="15"/>
  <c r="M42" i="15"/>
  <c r="L42" i="15"/>
  <c r="P36" i="15"/>
  <c r="O36" i="15"/>
  <c r="P35" i="15"/>
  <c r="O35" i="15"/>
  <c r="P34" i="15"/>
  <c r="M34" i="15"/>
  <c r="M33" i="15"/>
  <c r="P33" i="15" s="1"/>
  <c r="P32" i="15"/>
  <c r="M32" i="15"/>
  <c r="M31" i="15"/>
  <c r="P31" i="15" s="1"/>
  <c r="M30" i="15"/>
  <c r="P30" i="15" s="1"/>
  <c r="P26" i="15"/>
  <c r="M26" i="15"/>
  <c r="N25" i="15"/>
  <c r="N15" i="15" s="1"/>
  <c r="M25" i="15"/>
  <c r="P25" i="15" s="1"/>
  <c r="L25" i="15"/>
  <c r="O25" i="15" s="1"/>
  <c r="N24" i="15"/>
  <c r="M24" i="15"/>
  <c r="P24" i="15" s="1"/>
  <c r="N23" i="15"/>
  <c r="M23" i="15"/>
  <c r="P23" i="15" s="1"/>
  <c r="P21" i="15"/>
  <c r="N21" i="15"/>
  <c r="M21" i="15"/>
  <c r="M19" i="15" s="1"/>
  <c r="P19" i="15" s="1"/>
  <c r="L21" i="15"/>
  <c r="O21" i="15" s="1"/>
  <c r="N19" i="15"/>
  <c r="M16" i="15"/>
  <c r="P16" i="15" s="1"/>
  <c r="L15" i="15"/>
  <c r="O15" i="15" s="1"/>
  <c r="P13" i="15"/>
  <c r="M13" i="15"/>
  <c r="M11" i="15"/>
  <c r="P11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I563" i="14"/>
  <c r="J562" i="14"/>
  <c r="I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O533" i="14" s="1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K478" i="14"/>
  <c r="J478" i="14"/>
  <c r="I478" i="14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I424" i="14"/>
  <c r="K424" i="14" s="1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M331" i="14" s="1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K235" i="14" s="1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O119" i="14"/>
  <c r="N119" i="14"/>
  <c r="M119" i="14"/>
  <c r="P119" i="14" s="1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29" i="14" s="1"/>
  <c r="M26" i="14"/>
  <c r="O25" i="14"/>
  <c r="N25" i="14"/>
  <c r="M25" i="14"/>
  <c r="P25" i="14" s="1"/>
  <c r="L25" i="14"/>
  <c r="N24" i="14"/>
  <c r="M24" i="14"/>
  <c r="P24" i="14" s="1"/>
  <c r="P23" i="14"/>
  <c r="N23" i="14"/>
  <c r="M23" i="14"/>
  <c r="O21" i="14"/>
  <c r="N21" i="14"/>
  <c r="M21" i="14"/>
  <c r="L21" i="14"/>
  <c r="L19" i="14"/>
  <c r="O15" i="14"/>
  <c r="N15" i="14"/>
  <c r="L15" i="14"/>
  <c r="M13" i="14"/>
  <c r="P13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K631" i="13" s="1"/>
  <c r="J630" i="13"/>
  <c r="I630" i="13"/>
  <c r="K630" i="13" s="1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K618" i="13" s="1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O535" i="13" s="1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O404" i="13" s="1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K377" i="13" s="1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1" i="13"/>
  <c r="N351" i="13"/>
  <c r="L351" i="13"/>
  <c r="J350" i="13"/>
  <c r="I350" i="13"/>
  <c r="N349" i="13"/>
  <c r="L349" i="13"/>
  <c r="J349" i="13"/>
  <c r="I349" i="13"/>
  <c r="N347" i="13"/>
  <c r="L347" i="13"/>
  <c r="O347" i="13" s="1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I340" i="1" s="1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M312" i="13" s="1"/>
  <c r="O313" i="13"/>
  <c r="N311" i="13"/>
  <c r="M311" i="13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L296" i="13"/>
  <c r="L295" i="13"/>
  <c r="N294" i="13"/>
  <c r="M294" i="13"/>
  <c r="M292" i="13" s="1"/>
  <c r="O293" i="13"/>
  <c r="P291" i="13"/>
  <c r="N291" i="13"/>
  <c r="M291" i="13"/>
  <c r="L291" i="13"/>
  <c r="O291" i="13" s="1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O251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M53" i="13" s="1"/>
  <c r="N54" i="13"/>
  <c r="M54" i="13"/>
  <c r="P54" i="13" s="1"/>
  <c r="L54" i="13"/>
  <c r="N49" i="13"/>
  <c r="L49" i="13"/>
  <c r="O49" i="13" s="1"/>
  <c r="L47" i="13"/>
  <c r="L46" i="13"/>
  <c r="N45" i="13"/>
  <c r="M45" i="13"/>
  <c r="N42" i="13"/>
  <c r="M42" i="13"/>
  <c r="L42" i="13"/>
  <c r="P36" i="13"/>
  <c r="O36" i="13"/>
  <c r="P35" i="13"/>
  <c r="O35" i="13"/>
  <c r="M34" i="13"/>
  <c r="P34" i="13" s="1"/>
  <c r="M33" i="13"/>
  <c r="P33" i="13" s="1"/>
  <c r="P32" i="13"/>
  <c r="M32" i="13"/>
  <c r="P31" i="13"/>
  <c r="M31" i="13"/>
  <c r="M29" i="13" s="1"/>
  <c r="M30" i="13"/>
  <c r="P30" i="13" s="1"/>
  <c r="P26" i="13"/>
  <c r="M26" i="13"/>
  <c r="N25" i="13"/>
  <c r="M25" i="13"/>
  <c r="P25" i="13" s="1"/>
  <c r="L25" i="13"/>
  <c r="L19" i="13" s="1"/>
  <c r="N24" i="13"/>
  <c r="M24" i="13"/>
  <c r="P24" i="13" s="1"/>
  <c r="N23" i="13"/>
  <c r="M23" i="13"/>
  <c r="P23" i="13" s="1"/>
  <c r="N21" i="13"/>
  <c r="N19" i="13" s="1"/>
  <c r="M21" i="13"/>
  <c r="P21" i="13" s="1"/>
  <c r="L21" i="13"/>
  <c r="O21" i="13" s="1"/>
  <c r="O19" i="13"/>
  <c r="M16" i="13"/>
  <c r="P16" i="13" s="1"/>
  <c r="N15" i="13"/>
  <c r="M15" i="13"/>
  <c r="P15" i="13" s="1"/>
  <c r="P13" i="13"/>
  <c r="M13" i="13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3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O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M96" i="12" s="1"/>
  <c r="M94" i="12" s="1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M66" i="12" s="1"/>
  <c r="P66" i="12" s="1"/>
  <c r="O69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P34" i="12"/>
  <c r="M34" i="12"/>
  <c r="P33" i="12"/>
  <c r="M33" i="12"/>
  <c r="M32" i="12"/>
  <c r="P32" i="12" s="1"/>
  <c r="M31" i="12"/>
  <c r="P31" i="12" s="1"/>
  <c r="M29" i="12"/>
  <c r="M26" i="12"/>
  <c r="P26" i="12" s="1"/>
  <c r="P25" i="12"/>
  <c r="O25" i="12"/>
  <c r="N25" i="12"/>
  <c r="M25" i="12"/>
  <c r="L25" i="12"/>
  <c r="N24" i="12"/>
  <c r="M24" i="12"/>
  <c r="P24" i="12" s="1"/>
  <c r="N23" i="12"/>
  <c r="M23" i="12"/>
  <c r="P21" i="12"/>
  <c r="N21" i="12"/>
  <c r="M21" i="12"/>
  <c r="L21" i="12"/>
  <c r="N19" i="12"/>
  <c r="M19" i="12"/>
  <c r="M16" i="12"/>
  <c r="P16" i="12" s="1"/>
  <c r="N15" i="12"/>
  <c r="M15" i="12"/>
  <c r="P15" i="12" s="1"/>
  <c r="L15" i="12"/>
  <c r="O15" i="12" s="1"/>
  <c r="M11" i="12"/>
  <c r="P11" i="12" s="1"/>
  <c r="J635" i="11"/>
  <c r="I635" i="11"/>
  <c r="K635" i="11" s="1"/>
  <c r="J634" i="11"/>
  <c r="I634" i="11"/>
  <c r="K634" i="11" s="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I563" i="1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K418" i="11" s="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O401" i="11" s="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N33" i="11" s="1"/>
  <c r="N13" i="11" s="1"/>
  <c r="L384" i="11"/>
  <c r="O384" i="11" s="1"/>
  <c r="N383" i="11"/>
  <c r="L383" i="11"/>
  <c r="O383" i="11" s="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M331" i="11" s="1"/>
  <c r="O332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P96" i="11" s="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N54" i="11"/>
  <c r="M54" i="11"/>
  <c r="L54" i="11"/>
  <c r="N49" i="11"/>
  <c r="L49" i="1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M34" i="11"/>
  <c r="P34" i="11" s="1"/>
  <c r="P33" i="11"/>
  <c r="M33" i="11"/>
  <c r="M32" i="11"/>
  <c r="P32" i="11" s="1"/>
  <c r="P31" i="11"/>
  <c r="M31" i="11"/>
  <c r="P29" i="11"/>
  <c r="M29" i="11"/>
  <c r="M26" i="11"/>
  <c r="P26" i="11" s="1"/>
  <c r="P25" i="11"/>
  <c r="O25" i="11"/>
  <c r="N25" i="11"/>
  <c r="M25" i="11"/>
  <c r="L25" i="11"/>
  <c r="L19" i="11" s="1"/>
  <c r="N24" i="11"/>
  <c r="M24" i="11"/>
  <c r="P24" i="11" s="1"/>
  <c r="N23" i="11"/>
  <c r="M23" i="11"/>
  <c r="P23" i="11" s="1"/>
  <c r="O21" i="11"/>
  <c r="N21" i="11"/>
  <c r="M21" i="11"/>
  <c r="L21" i="11"/>
  <c r="P15" i="11"/>
  <c r="N15" i="11"/>
  <c r="M15" i="11"/>
  <c r="L15" i="11"/>
  <c r="O15" i="11" s="1"/>
  <c r="J635" i="10"/>
  <c r="I635" i="10"/>
  <c r="K635" i="10" s="1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O537" i="10" s="1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K430" i="10" s="1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K418" i="10" s="1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O401" i="10" s="1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O380" i="10" s="1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N34" i="10" s="1"/>
  <c r="L354" i="10"/>
  <c r="N353" i="10"/>
  <c r="L353" i="10"/>
  <c r="O353" i="10" s="1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M331" i="10" s="1"/>
  <c r="O332" i="10"/>
  <c r="N330" i="10"/>
  <c r="M330" i="10"/>
  <c r="P330" i="10" s="1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L294" i="10" s="1"/>
  <c r="N294" i="10"/>
  <c r="M294" i="10"/>
  <c r="P294" i="10" s="1"/>
  <c r="O293" i="10"/>
  <c r="P291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P273" i="10" s="1"/>
  <c r="O274" i="10"/>
  <c r="O272" i="10"/>
  <c r="N272" i="10"/>
  <c r="M272" i="10"/>
  <c r="P272" i="10" s="1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N222" i="10" s="1"/>
  <c r="M224" i="10"/>
  <c r="O223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K215" i="10"/>
  <c r="J215" i="10"/>
  <c r="I215" i="10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P141" i="10" s="1"/>
  <c r="L141" i="10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L122" i="10" s="1"/>
  <c r="N122" i="10"/>
  <c r="M122" i="10"/>
  <c r="M120" i="10" s="1"/>
  <c r="P120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L47" i="10"/>
  <c r="L46" i="10"/>
  <c r="L45" i="10" s="1"/>
  <c r="N45" i="10"/>
  <c r="M45" i="10"/>
  <c r="M43" i="10" s="1"/>
  <c r="M41" i="10" s="1"/>
  <c r="N42" i="10"/>
  <c r="M42" i="10"/>
  <c r="P42" i="10" s="1"/>
  <c r="L42" i="10"/>
  <c r="O42" i="10" s="1"/>
  <c r="P36" i="10"/>
  <c r="O36" i="10"/>
  <c r="P35" i="10"/>
  <c r="O35" i="10"/>
  <c r="P34" i="10"/>
  <c r="M34" i="10"/>
  <c r="M33" i="10"/>
  <c r="P33" i="10" s="1"/>
  <c r="M32" i="10"/>
  <c r="P32" i="10" s="1"/>
  <c r="M31" i="10"/>
  <c r="P31" i="10" s="1"/>
  <c r="M30" i="10"/>
  <c r="P29" i="10"/>
  <c r="M29" i="10"/>
  <c r="P26" i="10"/>
  <c r="M26" i="10"/>
  <c r="P25" i="10"/>
  <c r="N25" i="10"/>
  <c r="N15" i="10" s="1"/>
  <c r="M25" i="10"/>
  <c r="L25" i="10"/>
  <c r="O25" i="10" s="1"/>
  <c r="P24" i="10"/>
  <c r="N24" i="10"/>
  <c r="M24" i="10"/>
  <c r="P23" i="10"/>
  <c r="N23" i="10"/>
  <c r="M23" i="10"/>
  <c r="P21" i="10"/>
  <c r="O21" i="10"/>
  <c r="N21" i="10"/>
  <c r="M21" i="10"/>
  <c r="L21" i="10"/>
  <c r="L19" i="10" s="1"/>
  <c r="O19" i="10"/>
  <c r="N19" i="10"/>
  <c r="M19" i="10"/>
  <c r="M16" i="10"/>
  <c r="P16" i="10" s="1"/>
  <c r="P15" i="10"/>
  <c r="M15" i="10"/>
  <c r="M9" i="10" s="1"/>
  <c r="M14" i="10"/>
  <c r="P14" i="10" s="1"/>
  <c r="P13" i="10"/>
  <c r="M13" i="10"/>
  <c r="P11" i="10"/>
  <c r="M11" i="10"/>
  <c r="J635" i="9"/>
  <c r="I635" i="9"/>
  <c r="J634" i="9"/>
  <c r="I634" i="9"/>
  <c r="K634" i="9" s="1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K628" i="9" s="1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4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K618" i="9" s="1"/>
  <c r="J610" i="9"/>
  <c r="J609" i="9"/>
  <c r="J608" i="9"/>
  <c r="J607" i="9"/>
  <c r="N605" i="9"/>
  <c r="N604" i="9"/>
  <c r="N603" i="9"/>
  <c r="N602" i="9"/>
  <c r="N601" i="9"/>
  <c r="L601" i="9"/>
  <c r="O601" i="9" s="1"/>
  <c r="N600" i="9"/>
  <c r="L600" i="9"/>
  <c r="O600" i="9" s="1"/>
  <c r="N599" i="9"/>
  <c r="L599" i="9"/>
  <c r="N598" i="9"/>
  <c r="L598" i="9"/>
  <c r="O598" i="9" s="1"/>
  <c r="N597" i="9"/>
  <c r="L597" i="9"/>
  <c r="O597" i="9" s="1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K593" i="9" s="1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O582" i="9" s="1"/>
  <c r="N581" i="9"/>
  <c r="L581" i="9"/>
  <c r="O581" i="9" s="1"/>
  <c r="N580" i="9"/>
  <c r="L580" i="9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O435" i="9" s="1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K423" i="9" s="1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O406" i="9" s="1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M331" i="9" s="1"/>
  <c r="O332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L122" i="9" s="1"/>
  <c r="N122" i="9"/>
  <c r="M122" i="9"/>
  <c r="M120" i="9" s="1"/>
  <c r="O121" i="9"/>
  <c r="P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I111" i="9"/>
  <c r="J110" i="9"/>
  <c r="I110" i="9"/>
  <c r="I109" i="9"/>
  <c r="K109" i="9" s="1"/>
  <c r="J108" i="9"/>
  <c r="I108" i="9"/>
  <c r="J107" i="9"/>
  <c r="J106" i="9"/>
  <c r="J105" i="9"/>
  <c r="J104" i="9"/>
  <c r="N102" i="9"/>
  <c r="L102" i="9"/>
  <c r="L100" i="9"/>
  <c r="L99" i="9"/>
  <c r="N98" i="9"/>
  <c r="M98" i="9"/>
  <c r="M96" i="9" s="1"/>
  <c r="O97" i="9"/>
  <c r="P95" i="9"/>
  <c r="O95" i="9"/>
  <c r="N95" i="9"/>
  <c r="M95" i="9"/>
  <c r="L95" i="9"/>
  <c r="J93" i="9"/>
  <c r="I93" i="9"/>
  <c r="J92" i="9"/>
  <c r="K92" i="9" s="1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M43" i="9" s="1"/>
  <c r="P42" i="9"/>
  <c r="N42" i="9"/>
  <c r="M42" i="9"/>
  <c r="L42" i="9"/>
  <c r="O42" i="9" s="1"/>
  <c r="P36" i="9"/>
  <c r="O36" i="9"/>
  <c r="P35" i="9"/>
  <c r="O35" i="9"/>
  <c r="M34" i="9"/>
  <c r="M14" i="9" s="1"/>
  <c r="P14" i="9" s="1"/>
  <c r="P33" i="9"/>
  <c r="M33" i="9"/>
  <c r="M32" i="9"/>
  <c r="P32" i="9" s="1"/>
  <c r="P31" i="9"/>
  <c r="M31" i="9"/>
  <c r="M30" i="9"/>
  <c r="P30" i="9" s="1"/>
  <c r="M29" i="9"/>
  <c r="P26" i="9"/>
  <c r="M26" i="9"/>
  <c r="P25" i="9"/>
  <c r="O25" i="9"/>
  <c r="N25" i="9"/>
  <c r="M25" i="9"/>
  <c r="L25" i="9"/>
  <c r="N24" i="9"/>
  <c r="M24" i="9"/>
  <c r="P24" i="9" s="1"/>
  <c r="N23" i="9"/>
  <c r="M23" i="9"/>
  <c r="N21" i="9"/>
  <c r="M21" i="9"/>
  <c r="P21" i="9" s="1"/>
  <c r="L21" i="9"/>
  <c r="N19" i="9"/>
  <c r="M16" i="9"/>
  <c r="P16" i="9" s="1"/>
  <c r="N15" i="9"/>
  <c r="M15" i="9"/>
  <c r="P15" i="9" s="1"/>
  <c r="L15" i="9"/>
  <c r="O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I563" i="8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K455" i="8" s="1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N437" i="8"/>
  <c r="L437" i="8"/>
  <c r="N436" i="8"/>
  <c r="L436" i="8"/>
  <c r="O436" i="8" s="1"/>
  <c r="N435" i="8"/>
  <c r="L435" i="8"/>
  <c r="O435" i="8" s="1"/>
  <c r="J435" i="8"/>
  <c r="I435" i="8"/>
  <c r="K435" i="8" s="1"/>
  <c r="J434" i="8"/>
  <c r="J433" i="8"/>
  <c r="J432" i="8"/>
  <c r="I432" i="8"/>
  <c r="J431" i="8"/>
  <c r="I431" i="8"/>
  <c r="J430" i="8"/>
  <c r="I430" i="8"/>
  <c r="J429" i="8"/>
  <c r="I429" i="8"/>
  <c r="J428" i="8"/>
  <c r="I428" i="8"/>
  <c r="K428" i="8" s="1"/>
  <c r="J427" i="8"/>
  <c r="I427" i="8"/>
  <c r="J426" i="8"/>
  <c r="I426" i="8"/>
  <c r="J425" i="8"/>
  <c r="I425" i="8"/>
  <c r="J424" i="8"/>
  <c r="I424" i="8"/>
  <c r="J423" i="8"/>
  <c r="I423" i="8"/>
  <c r="K423" i="8" s="1"/>
  <c r="J422" i="8"/>
  <c r="I422" i="8"/>
  <c r="K422" i="8" s="1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K380" i="8" s="1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K349" i="8" s="1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M331" i="8" s="1"/>
  <c r="O332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N273" i="8" s="1"/>
  <c r="M275" i="8"/>
  <c r="M273" i="8" s="1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L256" i="8"/>
  <c r="L255" i="8"/>
  <c r="N254" i="8"/>
  <c r="M254" i="8"/>
  <c r="P254" i="8" s="1"/>
  <c r="O253" i="8"/>
  <c r="N251" i="8"/>
  <c r="M251" i="8"/>
  <c r="P251" i="8" s="1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P96" i="8" s="1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M53" i="8" s="1"/>
  <c r="O54" i="8"/>
  <c r="N54" i="8"/>
  <c r="M54" i="8"/>
  <c r="P54" i="8" s="1"/>
  <c r="L54" i="8"/>
  <c r="N49" i="8"/>
  <c r="L49" i="8"/>
  <c r="O49" i="8" s="1"/>
  <c r="L47" i="8"/>
  <c r="L46" i="8"/>
  <c r="N45" i="8"/>
  <c r="M45" i="8"/>
  <c r="M43" i="8" s="1"/>
  <c r="M41" i="8" s="1"/>
  <c r="P42" i="8"/>
  <c r="N42" i="8"/>
  <c r="M42" i="8"/>
  <c r="L42" i="8"/>
  <c r="P36" i="8"/>
  <c r="O36" i="8"/>
  <c r="P35" i="8"/>
  <c r="O35" i="8"/>
  <c r="P34" i="8"/>
  <c r="M34" i="8"/>
  <c r="M33" i="8"/>
  <c r="P33" i="8" s="1"/>
  <c r="M32" i="8"/>
  <c r="M31" i="8"/>
  <c r="P31" i="8" s="1"/>
  <c r="M26" i="8"/>
  <c r="P26" i="8" s="1"/>
  <c r="N25" i="8"/>
  <c r="M25" i="8"/>
  <c r="P25" i="8" s="1"/>
  <c r="L25" i="8"/>
  <c r="O25" i="8" s="1"/>
  <c r="N24" i="8"/>
  <c r="M24" i="8"/>
  <c r="N23" i="8"/>
  <c r="M23" i="8"/>
  <c r="P23" i="8" s="1"/>
  <c r="P21" i="8"/>
  <c r="O21" i="8"/>
  <c r="N21" i="8"/>
  <c r="M21" i="8"/>
  <c r="L21" i="8"/>
  <c r="N19" i="8"/>
  <c r="M19" i="8"/>
  <c r="L19" i="8"/>
  <c r="P15" i="8"/>
  <c r="N15" i="8"/>
  <c r="M15" i="8"/>
  <c r="L15" i="8"/>
  <c r="O15" i="8" s="1"/>
  <c r="M13" i="8"/>
  <c r="P13" i="8" s="1"/>
  <c r="M11" i="8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O597" i="7" s="1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N566" i="7"/>
  <c r="L566" i="7"/>
  <c r="N565" i="7"/>
  <c r="L565" i="7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K449" i="7" s="1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O435" i="7" s="1"/>
  <c r="J435" i="7"/>
  <c r="I435" i="7"/>
  <c r="J434" i="7"/>
  <c r="J433" i="7"/>
  <c r="J432" i="7"/>
  <c r="I432" i="7"/>
  <c r="J431" i="7"/>
  <c r="I431" i="7"/>
  <c r="J430" i="7"/>
  <c r="I430" i="7"/>
  <c r="J429" i="7"/>
  <c r="I429" i="7"/>
  <c r="K429" i="7" s="1"/>
  <c r="J428" i="7"/>
  <c r="I428" i="7"/>
  <c r="J427" i="7"/>
  <c r="I427" i="7"/>
  <c r="J426" i="7"/>
  <c r="I426" i="7"/>
  <c r="K426" i="7" s="1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K417" i="7" s="1"/>
  <c r="J416" i="7"/>
  <c r="I416" i="7"/>
  <c r="J415" i="7"/>
  <c r="J414" i="7"/>
  <c r="J413" i="7"/>
  <c r="J412" i="7"/>
  <c r="N410" i="7"/>
  <c r="N409" i="7"/>
  <c r="N408" i="7"/>
  <c r="N407" i="7"/>
  <c r="N406" i="7"/>
  <c r="L406" i="7"/>
  <c r="O406" i="7" s="1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K401" i="7" s="1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L34" i="7" s="1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O380" i="7" s="1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K369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M331" i="7" s="1"/>
  <c r="O332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M292" i="7" s="1"/>
  <c r="P292" i="7" s="1"/>
  <c r="O293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O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L54" i="7"/>
  <c r="N49" i="7"/>
  <c r="L49" i="7"/>
  <c r="O49" i="7" s="1"/>
  <c r="L47" i="7"/>
  <c r="L46" i="7"/>
  <c r="N45" i="7"/>
  <c r="M45" i="7"/>
  <c r="N42" i="7"/>
  <c r="M42" i="7"/>
  <c r="L42" i="7"/>
  <c r="P36" i="7"/>
  <c r="O36" i="7"/>
  <c r="P35" i="7"/>
  <c r="O35" i="7"/>
  <c r="P34" i="7"/>
  <c r="M34" i="7"/>
  <c r="M33" i="7"/>
  <c r="P33" i="7" s="1"/>
  <c r="M32" i="7"/>
  <c r="P32" i="7" s="1"/>
  <c r="P31" i="7"/>
  <c r="M31" i="7"/>
  <c r="M29" i="7"/>
  <c r="P26" i="7"/>
  <c r="M26" i="7"/>
  <c r="N25" i="7"/>
  <c r="M25" i="7"/>
  <c r="L25" i="7"/>
  <c r="O25" i="7" s="1"/>
  <c r="N24" i="7"/>
  <c r="M24" i="7"/>
  <c r="P24" i="7" s="1"/>
  <c r="N23" i="7"/>
  <c r="M23" i="7"/>
  <c r="P23" i="7" s="1"/>
  <c r="P21" i="7"/>
  <c r="N21" i="7"/>
  <c r="M21" i="7"/>
  <c r="L21" i="7"/>
  <c r="O21" i="7" s="1"/>
  <c r="N19" i="7"/>
  <c r="P16" i="7"/>
  <c r="M16" i="7"/>
  <c r="N15" i="7"/>
  <c r="M11" i="7"/>
  <c r="P11" i="7" s="1"/>
  <c r="J635" i="6"/>
  <c r="I635" i="6"/>
  <c r="J634" i="6"/>
  <c r="I634" i="6"/>
  <c r="J633" i="6"/>
  <c r="I633" i="6"/>
  <c r="K633" i="6" s="1"/>
  <c r="J632" i="6"/>
  <c r="I632" i="6"/>
  <c r="K632" i="6" s="1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O597" i="6" s="1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O564" i="6" s="1"/>
  <c r="J564" i="6"/>
  <c r="I564" i="6"/>
  <c r="J563" i="6"/>
  <c r="I563" i="6"/>
  <c r="J562" i="6"/>
  <c r="I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N352" i="6"/>
  <c r="L352" i="6"/>
  <c r="O352" i="6" s="1"/>
  <c r="N351" i="6"/>
  <c r="L351" i="6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M310" i="6" s="1"/>
  <c r="P310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P273" i="6" s="1"/>
  <c r="O274" i="6"/>
  <c r="O272" i="6"/>
  <c r="N272" i="6"/>
  <c r="M272" i="6"/>
  <c r="P272" i="6" s="1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L256" i="6"/>
  <c r="L255" i="6"/>
  <c r="N254" i="6"/>
  <c r="M254" i="6"/>
  <c r="P254" i="6" s="1"/>
  <c r="O253" i="6"/>
  <c r="N251" i="6"/>
  <c r="M251" i="6"/>
  <c r="P251" i="6" s="1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7" i="1" s="1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K200" i="6" s="1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I173" i="1" s="1"/>
  <c r="J172" i="6"/>
  <c r="J171" i="6"/>
  <c r="J170" i="6"/>
  <c r="J169" i="6"/>
  <c r="J164" i="6"/>
  <c r="J164" i="1" s="1"/>
  <c r="I164" i="6"/>
  <c r="J163" i="6"/>
  <c r="J162" i="6"/>
  <c r="J161" i="6"/>
  <c r="J160" i="6"/>
  <c r="J159" i="6"/>
  <c r="J158" i="6"/>
  <c r="J158" i="1" s="1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6" i="1" s="1"/>
  <c r="J105" i="6"/>
  <c r="J104" i="6"/>
  <c r="N102" i="6"/>
  <c r="L102" i="6"/>
  <c r="O102" i="6" s="1"/>
  <c r="L100" i="6"/>
  <c r="L99" i="6"/>
  <c r="N98" i="6"/>
  <c r="M98" i="6"/>
  <c r="M96" i="6" s="1"/>
  <c r="O97" i="6"/>
  <c r="P95" i="6"/>
  <c r="N95" i="6"/>
  <c r="M95" i="6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J86" i="1" s="1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J80" i="1" s="1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P68" i="6" s="1"/>
  <c r="O69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P54" i="6"/>
  <c r="N54" i="6"/>
  <c r="M54" i="6"/>
  <c r="L54" i="6"/>
  <c r="O54" i="6" s="1"/>
  <c r="N49" i="6"/>
  <c r="L49" i="6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P34" i="6"/>
  <c r="M34" i="6"/>
  <c r="M33" i="6"/>
  <c r="M13" i="6" s="1"/>
  <c r="P13" i="6" s="1"/>
  <c r="P32" i="6"/>
  <c r="M32" i="6"/>
  <c r="M30" i="6" s="1"/>
  <c r="P30" i="6" s="1"/>
  <c r="M31" i="6"/>
  <c r="P31" i="6" s="1"/>
  <c r="P26" i="6"/>
  <c r="M26" i="6"/>
  <c r="P25" i="6"/>
  <c r="N25" i="6"/>
  <c r="N15" i="6" s="1"/>
  <c r="M25" i="6"/>
  <c r="L25" i="6"/>
  <c r="O25" i="6" s="1"/>
  <c r="N24" i="6"/>
  <c r="M24" i="6"/>
  <c r="P23" i="6"/>
  <c r="N23" i="6"/>
  <c r="M23" i="6"/>
  <c r="P21" i="6"/>
  <c r="O21" i="6"/>
  <c r="N21" i="6"/>
  <c r="M21" i="6"/>
  <c r="L21" i="6"/>
  <c r="L19" i="6" s="1"/>
  <c r="P19" i="6"/>
  <c r="N19" i="6"/>
  <c r="M19" i="6"/>
  <c r="P16" i="6"/>
  <c r="M16" i="6"/>
  <c r="P15" i="6"/>
  <c r="M15" i="6"/>
  <c r="M11" i="6"/>
  <c r="P11" i="6" s="1"/>
  <c r="M9" i="6"/>
  <c r="J635" i="5"/>
  <c r="I635" i="5"/>
  <c r="I635" i="1" s="1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K630" i="5" s="1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3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9" i="1" s="1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O597" i="5" s="1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7" i="1" s="1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I564" i="1" s="1"/>
  <c r="J563" i="5"/>
  <c r="I563" i="5"/>
  <c r="J562" i="5"/>
  <c r="I562" i="5"/>
  <c r="J561" i="5"/>
  <c r="I561" i="5"/>
  <c r="K561" i="5" s="1"/>
  <c r="J560" i="5"/>
  <c r="I560" i="5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I547" i="1" s="1"/>
  <c r="J546" i="5"/>
  <c r="J545" i="5"/>
  <c r="J544" i="5"/>
  <c r="J543" i="5"/>
  <c r="N541" i="5"/>
  <c r="N540" i="5"/>
  <c r="N539" i="5"/>
  <c r="N538" i="5"/>
  <c r="N537" i="5"/>
  <c r="L537" i="5"/>
  <c r="O537" i="5" s="1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K466" i="5" s="1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J430" i="1" s="1"/>
  <c r="I430" i="5"/>
  <c r="J429" i="5"/>
  <c r="I429" i="5"/>
  <c r="J428" i="5"/>
  <c r="I428" i="5"/>
  <c r="J427" i="5"/>
  <c r="I427" i="5"/>
  <c r="J426" i="5"/>
  <c r="I426" i="5"/>
  <c r="K426" i="5" s="1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I416" i="1" s="1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I396" i="1" s="1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N352" i="5"/>
  <c r="L352" i="5"/>
  <c r="O352" i="5" s="1"/>
  <c r="N351" i="5"/>
  <c r="L351" i="5"/>
  <c r="O351" i="5" s="1"/>
  <c r="J350" i="5"/>
  <c r="J350" i="1" s="1"/>
  <c r="I350" i="5"/>
  <c r="K350" i="5" s="1"/>
  <c r="N349" i="5"/>
  <c r="L349" i="5"/>
  <c r="O349" i="5" s="1"/>
  <c r="J349" i="5"/>
  <c r="I349" i="5"/>
  <c r="K349" i="5" s="1"/>
  <c r="N347" i="5"/>
  <c r="N347" i="1" s="1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J341" i="1" s="1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M331" i="5" s="1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N312" i="5" s="1"/>
  <c r="N310" i="5" s="1"/>
  <c r="M314" i="5"/>
  <c r="O313" i="5"/>
  <c r="P311" i="5"/>
  <c r="O311" i="5"/>
  <c r="N311" i="5"/>
  <c r="M311" i="5"/>
  <c r="L311" i="5"/>
  <c r="J309" i="5"/>
  <c r="I309" i="5"/>
  <c r="K309" i="5" s="1"/>
  <c r="J308" i="5"/>
  <c r="J307" i="5"/>
  <c r="K306" i="5"/>
  <c r="J306" i="5"/>
  <c r="I306" i="5"/>
  <c r="J304" i="5"/>
  <c r="J304" i="1" s="1"/>
  <c r="I304" i="5"/>
  <c r="J303" i="5"/>
  <c r="J302" i="5"/>
  <c r="J301" i="5"/>
  <c r="J300" i="5"/>
  <c r="N298" i="5"/>
  <c r="L298" i="5"/>
  <c r="O298" i="5" s="1"/>
  <c r="L296" i="5"/>
  <c r="L295" i="5"/>
  <c r="L294" i="5" s="1"/>
  <c r="N294" i="5"/>
  <c r="M294" i="5"/>
  <c r="M292" i="5" s="1"/>
  <c r="M290" i="5" s="1"/>
  <c r="P290" i="5" s="1"/>
  <c r="O293" i="5"/>
  <c r="O291" i="5"/>
  <c r="N291" i="5"/>
  <c r="M291" i="5"/>
  <c r="P291" i="5" s="1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N273" i="5" s="1"/>
  <c r="M275" i="5"/>
  <c r="M273" i="5" s="1"/>
  <c r="P273" i="5" s="1"/>
  <c r="O274" i="5"/>
  <c r="N272" i="5"/>
  <c r="M272" i="5"/>
  <c r="L272" i="5"/>
  <c r="O272" i="5" s="1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N222" i="5" s="1"/>
  <c r="N220" i="5" s="1"/>
  <c r="M224" i="5"/>
  <c r="M222" i="5" s="1"/>
  <c r="M220" i="5" s="1"/>
  <c r="O223" i="5"/>
  <c r="P221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P67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N54" i="5"/>
  <c r="M54" i="5"/>
  <c r="P54" i="5" s="1"/>
  <c r="L54" i="5"/>
  <c r="N49" i="5"/>
  <c r="L49" i="5"/>
  <c r="O49" i="5" s="1"/>
  <c r="L47" i="5"/>
  <c r="L46" i="5"/>
  <c r="N45" i="5"/>
  <c r="M45" i="5"/>
  <c r="M43" i="5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M32" i="5"/>
  <c r="P32" i="5" s="1"/>
  <c r="M31" i="5"/>
  <c r="P30" i="5"/>
  <c r="M30" i="5"/>
  <c r="M26" i="5"/>
  <c r="N25" i="5"/>
  <c r="N15" i="5" s="1"/>
  <c r="M25" i="5"/>
  <c r="P25" i="5" s="1"/>
  <c r="L25" i="5"/>
  <c r="P24" i="5"/>
  <c r="N24" i="5"/>
  <c r="M24" i="5"/>
  <c r="P23" i="5"/>
  <c r="N23" i="5"/>
  <c r="M23" i="5"/>
  <c r="N21" i="5"/>
  <c r="M21" i="5"/>
  <c r="P21" i="5" s="1"/>
  <c r="L21" i="5"/>
  <c r="O21" i="5" s="1"/>
  <c r="M15" i="5"/>
  <c r="P15" i="5" s="1"/>
  <c r="P14" i="5"/>
  <c r="M14" i="5"/>
  <c r="M13" i="5"/>
  <c r="P13" i="5" s="1"/>
  <c r="J635" i="4"/>
  <c r="I635" i="4"/>
  <c r="J634" i="4"/>
  <c r="I634" i="4"/>
  <c r="J633" i="4"/>
  <c r="I633" i="4"/>
  <c r="K633" i="4" s="1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4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I563" i="4"/>
  <c r="J562" i="4"/>
  <c r="I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K499" i="4" s="1"/>
  <c r="J498" i="4"/>
  <c r="I498" i="4"/>
  <c r="K498" i="4" s="1"/>
  <c r="J497" i="4"/>
  <c r="I497" i="4"/>
  <c r="K497" i="4" s="1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K450" i="4" s="1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O435" i="4" s="1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K427" i="4" s="1"/>
  <c r="J426" i="4"/>
  <c r="I426" i="4"/>
  <c r="J425" i="4"/>
  <c r="I425" i="4"/>
  <c r="J424" i="4"/>
  <c r="I424" i="4"/>
  <c r="J423" i="4"/>
  <c r="I423" i="4"/>
  <c r="K423" i="4" s="1"/>
  <c r="J422" i="4"/>
  <c r="I422" i="4"/>
  <c r="J421" i="4"/>
  <c r="I421" i="4"/>
  <c r="K421" i="4" s="1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K401" i="4" s="1"/>
  <c r="J400" i="4"/>
  <c r="J399" i="4"/>
  <c r="J398" i="4"/>
  <c r="I398" i="4"/>
  <c r="K398" i="4" s="1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K345" i="4" s="1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N337" i="1" s="1"/>
  <c r="L337" i="4"/>
  <c r="L335" i="4"/>
  <c r="L334" i="4"/>
  <c r="N333" i="4"/>
  <c r="M333" i="4"/>
  <c r="O332" i="4"/>
  <c r="P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N312" i="4" s="1"/>
  <c r="M314" i="4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J300" i="1" s="1"/>
  <c r="N298" i="4"/>
  <c r="L298" i="4"/>
  <c r="O298" i="4" s="1"/>
  <c r="L296" i="4"/>
  <c r="L295" i="4"/>
  <c r="N294" i="4"/>
  <c r="M294" i="4"/>
  <c r="M294" i="1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N273" i="4" s="1"/>
  <c r="N271" i="4" s="1"/>
  <c r="M275" i="4"/>
  <c r="M273" i="4" s="1"/>
  <c r="P273" i="4" s="1"/>
  <c r="O274" i="4"/>
  <c r="N272" i="4"/>
  <c r="M272" i="4"/>
  <c r="P272" i="4" s="1"/>
  <c r="L272" i="4"/>
  <c r="O272" i="4" s="1"/>
  <c r="J270" i="4"/>
  <c r="I270" i="4"/>
  <c r="K270" i="4" s="1"/>
  <c r="J269" i="4"/>
  <c r="J268" i="4"/>
  <c r="J267" i="4"/>
  <c r="J267" i="1" s="1"/>
  <c r="I267" i="4"/>
  <c r="J266" i="4"/>
  <c r="I266" i="4"/>
  <c r="J265" i="4"/>
  <c r="I265" i="4"/>
  <c r="J264" i="4"/>
  <c r="I264" i="4"/>
  <c r="J263" i="4"/>
  <c r="J262" i="4"/>
  <c r="J261" i="4"/>
  <c r="J260" i="4"/>
  <c r="N258" i="4"/>
  <c r="N258" i="1" s="1"/>
  <c r="L258" i="4"/>
  <c r="O258" i="4" s="1"/>
  <c r="L256" i="4"/>
  <c r="L255" i="4"/>
  <c r="N254" i="4"/>
  <c r="M254" i="4"/>
  <c r="O253" i="4"/>
  <c r="N251" i="4"/>
  <c r="M251" i="4"/>
  <c r="P251" i="4" s="1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M222" i="4" s="1"/>
  <c r="O223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J138" i="4"/>
  <c r="I138" i="4"/>
  <c r="J135" i="4"/>
  <c r="J135" i="1" s="1"/>
  <c r="J134" i="4"/>
  <c r="J133" i="4"/>
  <c r="I133" i="4"/>
  <c r="K133" i="4" s="1"/>
  <c r="J132" i="4"/>
  <c r="I132" i="4"/>
  <c r="K132" i="4" s="1"/>
  <c r="J131" i="4"/>
  <c r="J131" i="1" s="1"/>
  <c r="J130" i="4"/>
  <c r="J129" i="4"/>
  <c r="J128" i="4"/>
  <c r="N126" i="4"/>
  <c r="L126" i="4"/>
  <c r="O126" i="4" s="1"/>
  <c r="L124" i="4"/>
  <c r="L124" i="1" s="1"/>
  <c r="L123" i="4"/>
  <c r="N122" i="4"/>
  <c r="M122" i="4"/>
  <c r="O121" i="4"/>
  <c r="P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M96" i="4" s="1"/>
  <c r="O97" i="4"/>
  <c r="O95" i="4"/>
  <c r="N95" i="4"/>
  <c r="M95" i="4"/>
  <c r="P95" i="4" s="1"/>
  <c r="L95" i="4"/>
  <c r="J93" i="4"/>
  <c r="I93" i="4"/>
  <c r="J92" i="4"/>
  <c r="J92" i="1" s="1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7" i="1" s="1"/>
  <c r="J76" i="4"/>
  <c r="N74" i="4"/>
  <c r="L74" i="4"/>
  <c r="O74" i="4" s="1"/>
  <c r="L72" i="4"/>
  <c r="L71" i="4"/>
  <c r="L71" i="1" s="1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L57" i="4" s="1"/>
  <c r="N57" i="4"/>
  <c r="M57" i="4"/>
  <c r="M55" i="4" s="1"/>
  <c r="O54" i="4"/>
  <c r="N54" i="4"/>
  <c r="M54" i="4"/>
  <c r="P54" i="4" s="1"/>
  <c r="L54" i="4"/>
  <c r="N49" i="4"/>
  <c r="L49" i="4"/>
  <c r="O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P32" i="4"/>
  <c r="M32" i="4"/>
  <c r="M31" i="4"/>
  <c r="P31" i="4" s="1"/>
  <c r="M30" i="4"/>
  <c r="P30" i="4" s="1"/>
  <c r="P26" i="4"/>
  <c r="M26" i="4"/>
  <c r="O25" i="4"/>
  <c r="N25" i="4"/>
  <c r="N15" i="4" s="1"/>
  <c r="M25" i="4"/>
  <c r="P25" i="4" s="1"/>
  <c r="L25" i="4"/>
  <c r="P24" i="4"/>
  <c r="N24" i="4"/>
  <c r="M24" i="4"/>
  <c r="N23" i="4"/>
  <c r="M23" i="4"/>
  <c r="N21" i="4"/>
  <c r="N19" i="4" s="1"/>
  <c r="M21" i="4"/>
  <c r="M19" i="4" s="1"/>
  <c r="L21" i="4"/>
  <c r="O21" i="4" s="1"/>
  <c r="P19" i="4"/>
  <c r="M16" i="4"/>
  <c r="P16" i="4" s="1"/>
  <c r="L15" i="4"/>
  <c r="O15" i="4" s="1"/>
  <c r="P14" i="4"/>
  <c r="M14" i="4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3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N598" i="1" s="1"/>
  <c r="L598" i="3"/>
  <c r="O598" i="3" s="1"/>
  <c r="N597" i="3"/>
  <c r="L597" i="3"/>
  <c r="J597" i="3"/>
  <c r="I597" i="3"/>
  <c r="J596" i="3"/>
  <c r="I596" i="3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N581" i="3"/>
  <c r="L581" i="3"/>
  <c r="O581" i="3" s="1"/>
  <c r="N580" i="3"/>
  <c r="L580" i="3"/>
  <c r="O580" i="3" s="1"/>
  <c r="J580" i="3"/>
  <c r="I580" i="3"/>
  <c r="K580" i="3" s="1"/>
  <c r="J579" i="3"/>
  <c r="I579" i="3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K573" i="3" s="1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I563" i="3"/>
  <c r="J562" i="3"/>
  <c r="I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9" i="1" s="1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J485" i="1" s="1"/>
  <c r="I485" i="3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L459" i="1" s="1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N34" i="3" s="1"/>
  <c r="N14" i="3" s="1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K426" i="3" s="1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O406" i="3" s="1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K397" i="3" s="1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K381" i="3" s="1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I341" i="1" s="1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O311" i="3"/>
  <c r="N311" i="3"/>
  <c r="M311" i="3"/>
  <c r="L311" i="3"/>
  <c r="J309" i="3"/>
  <c r="I309" i="3"/>
  <c r="J308" i="3"/>
  <c r="J307" i="3"/>
  <c r="J306" i="3"/>
  <c r="I306" i="3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P291" i="3"/>
  <c r="O291" i="3"/>
  <c r="N291" i="3"/>
  <c r="M291" i="3"/>
  <c r="L291" i="3"/>
  <c r="J289" i="3"/>
  <c r="I289" i="3"/>
  <c r="J287" i="3"/>
  <c r="J286" i="3"/>
  <c r="J285" i="3"/>
  <c r="J285" i="1" s="1"/>
  <c r="I285" i="3"/>
  <c r="J284" i="3"/>
  <c r="J283" i="3"/>
  <c r="J282" i="3"/>
  <c r="J281" i="3"/>
  <c r="N279" i="3"/>
  <c r="N279" i="1" s="1"/>
  <c r="L279" i="3"/>
  <c r="O279" i="3" s="1"/>
  <c r="L277" i="3"/>
  <c r="L276" i="3"/>
  <c r="N275" i="3"/>
  <c r="M275" i="3"/>
  <c r="M273" i="3" s="1"/>
  <c r="O274" i="3"/>
  <c r="N272" i="3"/>
  <c r="M272" i="3"/>
  <c r="L272" i="3"/>
  <c r="J270" i="3"/>
  <c r="I270" i="3"/>
  <c r="I270" i="1" s="1"/>
  <c r="J269" i="3"/>
  <c r="J268" i="3"/>
  <c r="J267" i="3"/>
  <c r="I267" i="3"/>
  <c r="J266" i="3"/>
  <c r="I266" i="3"/>
  <c r="K266" i="3" s="1"/>
  <c r="J265" i="3"/>
  <c r="J265" i="1" s="1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M222" i="3" s="1"/>
  <c r="M220" i="3" s="1"/>
  <c r="P220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K215" i="3"/>
  <c r="J215" i="3"/>
  <c r="I215" i="3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K199" i="3" s="1"/>
  <c r="J197" i="3"/>
  <c r="J197" i="1" s="1"/>
  <c r="J196" i="3"/>
  <c r="J195" i="3"/>
  <c r="J194" i="3"/>
  <c r="J189" i="3"/>
  <c r="I189" i="3"/>
  <c r="J188" i="3"/>
  <c r="J188" i="1" s="1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K173" i="3" s="1"/>
  <c r="J172" i="3"/>
  <c r="J171" i="3"/>
  <c r="J170" i="3"/>
  <c r="J170" i="1" s="1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I111" i="1" s="1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O97" i="3"/>
  <c r="N95" i="3"/>
  <c r="M95" i="3"/>
  <c r="P95" i="3" s="1"/>
  <c r="L95" i="3"/>
  <c r="O95" i="3" s="1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N54" i="3"/>
  <c r="M54" i="3"/>
  <c r="L54" i="3"/>
  <c r="N49" i="3"/>
  <c r="L49" i="3"/>
  <c r="O49" i="3" s="1"/>
  <c r="L47" i="3"/>
  <c r="L46" i="3"/>
  <c r="L46" i="1" s="1"/>
  <c r="N45" i="3"/>
  <c r="M45" i="3"/>
  <c r="O42" i="3"/>
  <c r="N42" i="3"/>
  <c r="M42" i="3"/>
  <c r="L42" i="3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M26" i="3"/>
  <c r="P25" i="3"/>
  <c r="N25" i="3"/>
  <c r="M25" i="3"/>
  <c r="L25" i="3"/>
  <c r="O25" i="3" s="1"/>
  <c r="N24" i="3"/>
  <c r="M24" i="3"/>
  <c r="P24" i="3" s="1"/>
  <c r="P23" i="3"/>
  <c r="N23" i="3"/>
  <c r="M23" i="3"/>
  <c r="N21" i="3"/>
  <c r="M21" i="3"/>
  <c r="L21" i="3"/>
  <c r="N15" i="3"/>
  <c r="M15" i="3"/>
  <c r="P15" i="3" s="1"/>
  <c r="M13" i="3"/>
  <c r="P13" i="3" s="1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J613" i="1" s="1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N588" i="2"/>
  <c r="N587" i="2"/>
  <c r="N586" i="2"/>
  <c r="N585" i="2"/>
  <c r="N584" i="2"/>
  <c r="L584" i="2"/>
  <c r="O584" i="2" s="1"/>
  <c r="N583" i="2"/>
  <c r="L583" i="2"/>
  <c r="N582" i="2"/>
  <c r="L582" i="2"/>
  <c r="O582" i="2" s="1"/>
  <c r="N581" i="2"/>
  <c r="L581" i="2"/>
  <c r="N580" i="2"/>
  <c r="N580" i="1" s="1"/>
  <c r="L580" i="2"/>
  <c r="O580" i="2" s="1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3" i="2"/>
  <c r="I563" i="2"/>
  <c r="J562" i="2"/>
  <c r="I562" i="2"/>
  <c r="J561" i="2"/>
  <c r="I561" i="2"/>
  <c r="K561" i="2" s="1"/>
  <c r="J560" i="2"/>
  <c r="I560" i="2"/>
  <c r="K560" i="2" s="1"/>
  <c r="N559" i="2"/>
  <c r="N558" i="2"/>
  <c r="N558" i="1" s="1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L537" i="1" s="1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I529" i="1" s="1"/>
  <c r="J528" i="2"/>
  <c r="I528" i="2"/>
  <c r="J527" i="2"/>
  <c r="I527" i="2"/>
  <c r="J526" i="2"/>
  <c r="I526" i="2"/>
  <c r="J525" i="2"/>
  <c r="J525" i="1" s="1"/>
  <c r="I525" i="2"/>
  <c r="J524" i="2"/>
  <c r="I524" i="2"/>
  <c r="J523" i="2"/>
  <c r="I523" i="2"/>
  <c r="I523" i="1" s="1"/>
  <c r="J522" i="2"/>
  <c r="I522" i="2"/>
  <c r="J521" i="2"/>
  <c r="I521" i="2"/>
  <c r="J520" i="2"/>
  <c r="I520" i="2"/>
  <c r="I520" i="1" s="1"/>
  <c r="J519" i="2"/>
  <c r="I519" i="2"/>
  <c r="J518" i="2"/>
  <c r="I518" i="2"/>
  <c r="J517" i="2"/>
  <c r="I517" i="2"/>
  <c r="I517" i="1" s="1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K499" i="2" s="1"/>
  <c r="J498" i="2"/>
  <c r="I498" i="2"/>
  <c r="K498" i="2" s="1"/>
  <c r="J497" i="2"/>
  <c r="I497" i="2"/>
  <c r="K497" i="2" s="1"/>
  <c r="J496" i="2"/>
  <c r="I496" i="2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K482" i="2" s="1"/>
  <c r="J481" i="2"/>
  <c r="I481" i="2"/>
  <c r="I481" i="1" s="1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L455" i="1" s="1"/>
  <c r="J455" i="2"/>
  <c r="I455" i="2"/>
  <c r="J454" i="2"/>
  <c r="J453" i="2"/>
  <c r="J452" i="2"/>
  <c r="I452" i="2"/>
  <c r="J451" i="2"/>
  <c r="I451" i="2"/>
  <c r="K451" i="2" s="1"/>
  <c r="J450" i="2"/>
  <c r="I450" i="2"/>
  <c r="J449" i="2"/>
  <c r="I449" i="2"/>
  <c r="I449" i="1" s="1"/>
  <c r="J448" i="2"/>
  <c r="J447" i="2"/>
  <c r="J446" i="2"/>
  <c r="J445" i="2"/>
  <c r="N443" i="2"/>
  <c r="N442" i="2"/>
  <c r="N442" i="1" s="1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L435" i="1" s="1"/>
  <c r="J435" i="2"/>
  <c r="I435" i="2"/>
  <c r="J434" i="2"/>
  <c r="J433" i="2"/>
  <c r="J432" i="2"/>
  <c r="I432" i="2"/>
  <c r="I432" i="1" s="1"/>
  <c r="J431" i="2"/>
  <c r="I431" i="2"/>
  <c r="J430" i="2"/>
  <c r="I430" i="2"/>
  <c r="J429" i="2"/>
  <c r="I429" i="2"/>
  <c r="I429" i="1" s="1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K421" i="2" s="1"/>
  <c r="J420" i="2"/>
  <c r="I420" i="2"/>
  <c r="I420" i="1" s="1"/>
  <c r="J419" i="2"/>
  <c r="I419" i="2"/>
  <c r="J418" i="2"/>
  <c r="I418" i="2"/>
  <c r="J417" i="2"/>
  <c r="I417" i="2"/>
  <c r="I417" i="1" s="1"/>
  <c r="J416" i="2"/>
  <c r="I416" i="2"/>
  <c r="J415" i="2"/>
  <c r="J414" i="2"/>
  <c r="J413" i="2"/>
  <c r="J412" i="2"/>
  <c r="J412" i="1" s="1"/>
  <c r="N410" i="2"/>
  <c r="N409" i="2"/>
  <c r="N408" i="2"/>
  <c r="N407" i="2"/>
  <c r="N406" i="2"/>
  <c r="L406" i="2"/>
  <c r="L406" i="1" s="1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K397" i="2" s="1"/>
  <c r="J396" i="2"/>
  <c r="I396" i="2"/>
  <c r="J394" i="2"/>
  <c r="J393" i="2"/>
  <c r="J392" i="2"/>
  <c r="J391" i="2"/>
  <c r="N389" i="2"/>
  <c r="N388" i="2"/>
  <c r="N387" i="2"/>
  <c r="N386" i="2"/>
  <c r="N385" i="2"/>
  <c r="L385" i="2"/>
  <c r="O385" i="2" s="1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I380" i="1" s="1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J372" i="2"/>
  <c r="I372" i="2"/>
  <c r="K372" i="2" s="1"/>
  <c r="J371" i="2"/>
  <c r="I371" i="2"/>
  <c r="K371" i="2" s="1"/>
  <c r="J370" i="2"/>
  <c r="I370" i="2"/>
  <c r="K370" i="2" s="1"/>
  <c r="J369" i="2"/>
  <c r="J369" i="1" s="1"/>
  <c r="I369" i="2"/>
  <c r="K369" i="2" s="1"/>
  <c r="J368" i="2"/>
  <c r="I368" i="2"/>
  <c r="K368" i="2" s="1"/>
  <c r="J367" i="2"/>
  <c r="J366" i="2"/>
  <c r="J365" i="2"/>
  <c r="J365" i="1" s="1"/>
  <c r="I365" i="2"/>
  <c r="K365" i="2" s="1"/>
  <c r="J364" i="2"/>
  <c r="J363" i="2"/>
  <c r="J362" i="2"/>
  <c r="J361" i="2"/>
  <c r="J360" i="2"/>
  <c r="J360" i="1" s="1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J349" i="1" s="1"/>
  <c r="I349" i="2"/>
  <c r="K349" i="2" s="1"/>
  <c r="N347" i="2"/>
  <c r="L347" i="2"/>
  <c r="J346" i="2"/>
  <c r="I346" i="2"/>
  <c r="K346" i="2" s="1"/>
  <c r="J345" i="2"/>
  <c r="J345" i="1" s="1"/>
  <c r="I345" i="2"/>
  <c r="J344" i="2"/>
  <c r="I344" i="2"/>
  <c r="K344" i="2" s="1"/>
  <c r="J343" i="2"/>
  <c r="I343" i="2"/>
  <c r="J342" i="2"/>
  <c r="J342" i="1" s="1"/>
  <c r="I342" i="2"/>
  <c r="K342" i="2" s="1"/>
  <c r="J341" i="2"/>
  <c r="I341" i="2"/>
  <c r="J340" i="2"/>
  <c r="I340" i="2"/>
  <c r="J339" i="2"/>
  <c r="J339" i="1" s="1"/>
  <c r="I339" i="2"/>
  <c r="K339" i="2" s="1"/>
  <c r="N337" i="2"/>
  <c r="L337" i="2"/>
  <c r="L335" i="2"/>
  <c r="L334" i="2"/>
  <c r="N333" i="2"/>
  <c r="M333" i="2"/>
  <c r="M333" i="1" s="1"/>
  <c r="O332" i="2"/>
  <c r="P330" i="2"/>
  <c r="N330" i="2"/>
  <c r="M330" i="2"/>
  <c r="L330" i="2"/>
  <c r="J328" i="2"/>
  <c r="J328" i="1" s="1"/>
  <c r="I328" i="2"/>
  <c r="J326" i="2"/>
  <c r="J325" i="2"/>
  <c r="J324" i="2"/>
  <c r="I324" i="2"/>
  <c r="I324" i="1" s="1"/>
  <c r="J323" i="2"/>
  <c r="J322" i="2"/>
  <c r="J321" i="2"/>
  <c r="J320" i="2"/>
  <c r="N318" i="2"/>
  <c r="L318" i="2"/>
  <c r="L318" i="1" s="1"/>
  <c r="L316" i="2"/>
  <c r="L316" i="1" s="1"/>
  <c r="L315" i="2"/>
  <c r="N314" i="2"/>
  <c r="M314" i="2"/>
  <c r="O313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N291" i="2"/>
  <c r="M291" i="2"/>
  <c r="L291" i="2"/>
  <c r="O291" i="2" s="1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7" i="1" s="1"/>
  <c r="L276" i="2"/>
  <c r="N275" i="2"/>
  <c r="M275" i="2"/>
  <c r="M273" i="2" s="1"/>
  <c r="M271" i="2" s="1"/>
  <c r="O274" i="2"/>
  <c r="O272" i="2"/>
  <c r="N272" i="2"/>
  <c r="M272" i="2"/>
  <c r="P272" i="2" s="1"/>
  <c r="L272" i="2"/>
  <c r="J270" i="2"/>
  <c r="I270" i="2"/>
  <c r="K270" i="2" s="1"/>
  <c r="J269" i="2"/>
  <c r="J268" i="2"/>
  <c r="J268" i="1" s="1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N251" i="2"/>
  <c r="M251" i="2"/>
  <c r="P251" i="2" s="1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N228" i="1" s="1"/>
  <c r="L228" i="2"/>
  <c r="O228" i="2" s="1"/>
  <c r="L226" i="2"/>
  <c r="L226" i="1" s="1"/>
  <c r="L225" i="2"/>
  <c r="N224" i="2"/>
  <c r="M224" i="2"/>
  <c r="O223" i="2"/>
  <c r="N221" i="2"/>
  <c r="M221" i="2"/>
  <c r="L221" i="2"/>
  <c r="J219" i="2"/>
  <c r="I219" i="2"/>
  <c r="J218" i="2"/>
  <c r="J217" i="2"/>
  <c r="J216" i="2"/>
  <c r="J216" i="1" s="1"/>
  <c r="I216" i="2"/>
  <c r="K216" i="2" s="1"/>
  <c r="J215" i="2"/>
  <c r="I215" i="2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J189" i="1" s="1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J176" i="1" s="1"/>
  <c r="I176" i="2"/>
  <c r="K176" i="2" s="1"/>
  <c r="J175" i="2"/>
  <c r="J174" i="2"/>
  <c r="J173" i="2"/>
  <c r="I173" i="2"/>
  <c r="J172" i="2"/>
  <c r="J172" i="1" s="1"/>
  <c r="J171" i="2"/>
  <c r="J170" i="2"/>
  <c r="J169" i="2"/>
  <c r="J164" i="2"/>
  <c r="I164" i="2"/>
  <c r="J163" i="2"/>
  <c r="J163" i="1" s="1"/>
  <c r="J162" i="2"/>
  <c r="J161" i="2"/>
  <c r="J160" i="2"/>
  <c r="J159" i="2"/>
  <c r="J158" i="2"/>
  <c r="I158" i="2"/>
  <c r="I158" i="1" s="1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4" i="1" s="1"/>
  <c r="O143" i="2"/>
  <c r="P141" i="2"/>
  <c r="N141" i="2"/>
  <c r="M141" i="2"/>
  <c r="L141" i="2"/>
  <c r="J138" i="2"/>
  <c r="I138" i="2"/>
  <c r="J135" i="2"/>
  <c r="J134" i="2"/>
  <c r="J133" i="2"/>
  <c r="I133" i="2"/>
  <c r="K133" i="2" s="1"/>
  <c r="J132" i="2"/>
  <c r="J132" i="1" s="1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O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J112" i="1" s="1"/>
  <c r="I112" i="2"/>
  <c r="K112" i="2" s="1"/>
  <c r="J111" i="2"/>
  <c r="I111" i="2"/>
  <c r="K111" i="2" s="1"/>
  <c r="J110" i="2"/>
  <c r="I110" i="2"/>
  <c r="K110" i="2" s="1"/>
  <c r="J109" i="2"/>
  <c r="J109" i="1" s="1"/>
  <c r="I109" i="2"/>
  <c r="K109" i="2" s="1"/>
  <c r="J108" i="2"/>
  <c r="I108" i="2"/>
  <c r="K108" i="2" s="1"/>
  <c r="J107" i="2"/>
  <c r="J106" i="2"/>
  <c r="J105" i="2"/>
  <c r="J105" i="1" s="1"/>
  <c r="J104" i="2"/>
  <c r="N102" i="2"/>
  <c r="L102" i="2"/>
  <c r="O102" i="2" s="1"/>
  <c r="L100" i="2"/>
  <c r="L99" i="2"/>
  <c r="N98" i="2"/>
  <c r="N98" i="1" s="1"/>
  <c r="M98" i="2"/>
  <c r="M96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J88" i="1" s="1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I80" i="1" s="1"/>
  <c r="J79" i="2"/>
  <c r="J79" i="1" s="1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L67" i="2"/>
  <c r="J65" i="2"/>
  <c r="K65" i="2" s="1"/>
  <c r="I65" i="2"/>
  <c r="J64" i="2"/>
  <c r="J64" i="1" s="1"/>
  <c r="I64" i="2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M13" i="2" s="1"/>
  <c r="P13" i="2" s="1"/>
  <c r="P32" i="2"/>
  <c r="M32" i="2"/>
  <c r="M31" i="2"/>
  <c r="M30" i="2"/>
  <c r="P30" i="2" s="1"/>
  <c r="P26" i="2"/>
  <c r="M26" i="2"/>
  <c r="P25" i="2"/>
  <c r="N25" i="2"/>
  <c r="N15" i="2" s="1"/>
  <c r="M25" i="2"/>
  <c r="M19" i="2" s="1"/>
  <c r="L25" i="2"/>
  <c r="O25" i="2" s="1"/>
  <c r="N24" i="2"/>
  <c r="M24" i="2"/>
  <c r="P23" i="2"/>
  <c r="N23" i="2"/>
  <c r="M23" i="2"/>
  <c r="P21" i="2"/>
  <c r="N21" i="2"/>
  <c r="M21" i="2"/>
  <c r="L21" i="2"/>
  <c r="L19" i="2" s="1"/>
  <c r="P19" i="2"/>
  <c r="O19" i="2"/>
  <c r="M16" i="2"/>
  <c r="P16" i="2" s="1"/>
  <c r="M15" i="2"/>
  <c r="P15" i="2" s="1"/>
  <c r="M11" i="2"/>
  <c r="I629" i="1"/>
  <c r="I622" i="1"/>
  <c r="L580" i="1"/>
  <c r="J563" i="1"/>
  <c r="I563" i="1"/>
  <c r="J562" i="1"/>
  <c r="I562" i="1"/>
  <c r="I548" i="1"/>
  <c r="K548" i="1" s="1"/>
  <c r="I525" i="1"/>
  <c r="I495" i="1"/>
  <c r="K495" i="1" s="1"/>
  <c r="I492" i="1"/>
  <c r="K492" i="1" s="1"/>
  <c r="I423" i="1"/>
  <c r="I365" i="1"/>
  <c r="K365" i="1" s="1"/>
  <c r="I345" i="1"/>
  <c r="L336" i="1"/>
  <c r="O332" i="1"/>
  <c r="N332" i="1"/>
  <c r="M332" i="1"/>
  <c r="L332" i="1"/>
  <c r="P330" i="1"/>
  <c r="O330" i="1"/>
  <c r="N330" i="1"/>
  <c r="M330" i="1"/>
  <c r="L330" i="1"/>
  <c r="L317" i="1"/>
  <c r="N313" i="1"/>
  <c r="M313" i="1"/>
  <c r="L313" i="1"/>
  <c r="O313" i="1" s="1"/>
  <c r="N311" i="1"/>
  <c r="M311" i="1"/>
  <c r="P311" i="1" s="1"/>
  <c r="L311" i="1"/>
  <c r="O311" i="1" s="1"/>
  <c r="J308" i="1"/>
  <c r="J307" i="1"/>
  <c r="L297" i="1"/>
  <c r="N293" i="1"/>
  <c r="M293" i="1"/>
  <c r="L293" i="1"/>
  <c r="O293" i="1" s="1"/>
  <c r="P291" i="1"/>
  <c r="N291" i="1"/>
  <c r="M291" i="1"/>
  <c r="L291" i="1"/>
  <c r="O291" i="1" s="1"/>
  <c r="J289" i="1"/>
  <c r="L278" i="1"/>
  <c r="L276" i="1"/>
  <c r="O274" i="1"/>
  <c r="N274" i="1"/>
  <c r="M274" i="1"/>
  <c r="L274" i="1"/>
  <c r="N272" i="1"/>
  <c r="M272" i="1"/>
  <c r="P272" i="1" s="1"/>
  <c r="L272" i="1"/>
  <c r="O272" i="1" s="1"/>
  <c r="L257" i="1"/>
  <c r="O253" i="1"/>
  <c r="N253" i="1"/>
  <c r="M253" i="1"/>
  <c r="L253" i="1"/>
  <c r="P251" i="1"/>
  <c r="O251" i="1"/>
  <c r="N251" i="1"/>
  <c r="M251" i="1"/>
  <c r="L251" i="1"/>
  <c r="J240" i="1"/>
  <c r="J236" i="1"/>
  <c r="L227" i="1"/>
  <c r="O223" i="1"/>
  <c r="N223" i="1"/>
  <c r="M223" i="1"/>
  <c r="L223" i="1"/>
  <c r="N221" i="1"/>
  <c r="M221" i="1"/>
  <c r="P221" i="1" s="1"/>
  <c r="L221" i="1"/>
  <c r="O221" i="1" s="1"/>
  <c r="J217" i="1"/>
  <c r="J214" i="1"/>
  <c r="I214" i="1"/>
  <c r="J203" i="1"/>
  <c r="J199" i="1"/>
  <c r="J198" i="1"/>
  <c r="J185" i="1"/>
  <c r="J184" i="1"/>
  <c r="I175" i="1"/>
  <c r="I174" i="1"/>
  <c r="I172" i="1"/>
  <c r="I171" i="1"/>
  <c r="I170" i="1"/>
  <c r="I149" i="1"/>
  <c r="L148" i="1"/>
  <c r="L147" i="1"/>
  <c r="L146" i="1"/>
  <c r="N143" i="1"/>
  <c r="N21" i="1" s="1"/>
  <c r="M143" i="1"/>
  <c r="L143" i="1"/>
  <c r="O143" i="1" s="1"/>
  <c r="N141" i="1"/>
  <c r="M141" i="1"/>
  <c r="P141" i="1" s="1"/>
  <c r="J129" i="1"/>
  <c r="L125" i="1"/>
  <c r="L123" i="1"/>
  <c r="N121" i="1"/>
  <c r="M121" i="1"/>
  <c r="L121" i="1"/>
  <c r="O121" i="1" s="1"/>
  <c r="P119" i="1"/>
  <c r="N119" i="1"/>
  <c r="M119" i="1"/>
  <c r="L119" i="1"/>
  <c r="O119" i="1" s="1"/>
  <c r="J117" i="1"/>
  <c r="I113" i="1"/>
  <c r="L101" i="1"/>
  <c r="L99" i="1"/>
  <c r="O97" i="1"/>
  <c r="N97" i="1"/>
  <c r="M97" i="1"/>
  <c r="L97" i="1"/>
  <c r="P95" i="1"/>
  <c r="N95" i="1"/>
  <c r="M95" i="1"/>
  <c r="L95" i="1"/>
  <c r="O95" i="1" s="1"/>
  <c r="J90" i="1"/>
  <c r="L73" i="1"/>
  <c r="O69" i="1"/>
  <c r="N69" i="1"/>
  <c r="M69" i="1"/>
  <c r="L69" i="1"/>
  <c r="O67" i="1"/>
  <c r="N67" i="1"/>
  <c r="M67" i="1"/>
  <c r="P67" i="1" s="1"/>
  <c r="L67" i="1"/>
  <c r="L60" i="1"/>
  <c r="N57" i="1"/>
  <c r="L56" i="1"/>
  <c r="N54" i="1"/>
  <c r="M54" i="1"/>
  <c r="P54" i="1" s="1"/>
  <c r="L48" i="1"/>
  <c r="L44" i="1"/>
  <c r="L42" i="1" s="1"/>
  <c r="N42" i="1"/>
  <c r="M42" i="1"/>
  <c r="P36" i="1"/>
  <c r="O36" i="1"/>
  <c r="P35" i="1"/>
  <c r="O35" i="1"/>
  <c r="M34" i="1"/>
  <c r="P34" i="1" s="1"/>
  <c r="M33" i="1"/>
  <c r="P33" i="1" s="1"/>
  <c r="M32" i="1"/>
  <c r="P32" i="1" s="1"/>
  <c r="M31" i="1"/>
  <c r="P31" i="1" s="1"/>
  <c r="P26" i="1"/>
  <c r="M26" i="1"/>
  <c r="N25" i="1"/>
  <c r="N15" i="1" s="1"/>
  <c r="M25" i="1"/>
  <c r="M15" i="1" s="1"/>
  <c r="P15" i="1" s="1"/>
  <c r="L25" i="1"/>
  <c r="N24" i="1"/>
  <c r="M24" i="1"/>
  <c r="P24" i="1" s="1"/>
  <c r="N23" i="1"/>
  <c r="M23" i="1"/>
  <c r="P23" i="1" s="1"/>
  <c r="P16" i="1"/>
  <c r="M16" i="1"/>
  <c r="L102" i="1" l="1"/>
  <c r="J371" i="1"/>
  <c r="J270" i="1"/>
  <c r="J65" i="1"/>
  <c r="I186" i="1"/>
  <c r="I204" i="1"/>
  <c r="K204" i="1" s="1"/>
  <c r="L351" i="1"/>
  <c r="O351" i="1" s="1"/>
  <c r="I451" i="1"/>
  <c r="I501" i="1"/>
  <c r="K501" i="1" s="1"/>
  <c r="K109" i="3"/>
  <c r="K117" i="3"/>
  <c r="K455" i="3"/>
  <c r="L314" i="4"/>
  <c r="N34" i="5"/>
  <c r="N14" i="5" s="1"/>
  <c r="K423" i="6"/>
  <c r="J269" i="1"/>
  <c r="I623" i="1"/>
  <c r="J81" i="1"/>
  <c r="J108" i="1"/>
  <c r="N380" i="1"/>
  <c r="J245" i="1"/>
  <c r="J282" i="1"/>
  <c r="I475" i="1"/>
  <c r="K475" i="1" s="1"/>
  <c r="J201" i="1"/>
  <c r="J249" i="1"/>
  <c r="I617" i="1"/>
  <c r="J87" i="1"/>
  <c r="I189" i="1"/>
  <c r="I328" i="1"/>
  <c r="K368" i="3"/>
  <c r="I504" i="1"/>
  <c r="K504" i="1" s="1"/>
  <c r="J113" i="1"/>
  <c r="M98" i="1"/>
  <c r="L228" i="1"/>
  <c r="O228" i="1" s="1"/>
  <c r="I507" i="1"/>
  <c r="K507" i="1" s="1"/>
  <c r="L49" i="1"/>
  <c r="L72" i="1"/>
  <c r="J85" i="1"/>
  <c r="J211" i="1"/>
  <c r="J241" i="1"/>
  <c r="L34" i="6"/>
  <c r="J321" i="1"/>
  <c r="J261" i="1"/>
  <c r="J302" i="1"/>
  <c r="I611" i="1"/>
  <c r="N102" i="1"/>
  <c r="L315" i="1"/>
  <c r="J377" i="1"/>
  <c r="K377" i="1" s="1"/>
  <c r="I133" i="1"/>
  <c r="L353" i="1"/>
  <c r="O353" i="1" s="1"/>
  <c r="J107" i="1"/>
  <c r="I216" i="1"/>
  <c r="I289" i="1"/>
  <c r="I489" i="1"/>
  <c r="K489" i="1" s="1"/>
  <c r="I510" i="1"/>
  <c r="K510" i="1" s="1"/>
  <c r="I561" i="1"/>
  <c r="K561" i="1" s="1"/>
  <c r="I578" i="1"/>
  <c r="K578" i="1" s="1"/>
  <c r="K85" i="2"/>
  <c r="K425" i="2"/>
  <c r="N556" i="1"/>
  <c r="N569" i="1"/>
  <c r="L583" i="1"/>
  <c r="O583" i="1" s="1"/>
  <c r="L98" i="3"/>
  <c r="K201" i="3"/>
  <c r="K265" i="3"/>
  <c r="K424" i="5"/>
  <c r="L439" i="1"/>
  <c r="K631" i="5"/>
  <c r="N96" i="10"/>
  <c r="N94" i="10" s="1"/>
  <c r="K618" i="11"/>
  <c r="L333" i="13"/>
  <c r="N31" i="13"/>
  <c r="N29" i="13" s="1"/>
  <c r="N222" i="14"/>
  <c r="N292" i="14"/>
  <c r="N290" i="14" s="1"/>
  <c r="N96" i="7"/>
  <c r="N94" i="7" s="1"/>
  <c r="J154" i="1"/>
  <c r="J233" i="1"/>
  <c r="L122" i="11"/>
  <c r="O122" i="11" s="1"/>
  <c r="N273" i="13"/>
  <c r="N271" i="13" s="1"/>
  <c r="L57" i="15"/>
  <c r="K618" i="6"/>
  <c r="K624" i="6"/>
  <c r="K533" i="11"/>
  <c r="K398" i="12"/>
  <c r="O404" i="12"/>
  <c r="O439" i="12"/>
  <c r="O535" i="12"/>
  <c r="K563" i="12"/>
  <c r="K285" i="14"/>
  <c r="K629" i="14"/>
  <c r="K563" i="6"/>
  <c r="O568" i="6"/>
  <c r="O601" i="6"/>
  <c r="J210" i="1"/>
  <c r="L296" i="1"/>
  <c r="J375" i="1"/>
  <c r="K375" i="1" s="1"/>
  <c r="J381" i="1"/>
  <c r="N389" i="1"/>
  <c r="J400" i="1"/>
  <c r="J416" i="1"/>
  <c r="N441" i="1"/>
  <c r="J451" i="1"/>
  <c r="K451" i="1" s="1"/>
  <c r="J465" i="1"/>
  <c r="J477" i="1"/>
  <c r="J489" i="1"/>
  <c r="J492" i="1"/>
  <c r="J513" i="1"/>
  <c r="J519" i="1"/>
  <c r="J531" i="1"/>
  <c r="N536" i="1"/>
  <c r="J547" i="1"/>
  <c r="N553" i="1"/>
  <c r="J575" i="1"/>
  <c r="N588" i="1"/>
  <c r="J591" i="1"/>
  <c r="J597" i="1"/>
  <c r="N599" i="1"/>
  <c r="N603" i="1"/>
  <c r="J616" i="1"/>
  <c r="J622" i="1"/>
  <c r="J635" i="1"/>
  <c r="L98" i="8"/>
  <c r="M122" i="1"/>
  <c r="J128" i="1"/>
  <c r="N144" i="1"/>
  <c r="J181" i="1"/>
  <c r="K200" i="8"/>
  <c r="L225" i="1"/>
  <c r="J231" i="1"/>
  <c r="J242" i="1"/>
  <c r="J260" i="1"/>
  <c r="N387" i="1"/>
  <c r="N404" i="1"/>
  <c r="J415" i="1"/>
  <c r="J421" i="1"/>
  <c r="J427" i="1"/>
  <c r="J434" i="1"/>
  <c r="J450" i="1"/>
  <c r="K450" i="1" s="1"/>
  <c r="N459" i="1"/>
  <c r="J470" i="1"/>
  <c r="J473" i="1"/>
  <c r="J488" i="1"/>
  <c r="J494" i="1"/>
  <c r="J500" i="1"/>
  <c r="J521" i="1"/>
  <c r="J527" i="1"/>
  <c r="J533" i="1"/>
  <c r="J560" i="1"/>
  <c r="N565" i="1"/>
  <c r="N586" i="1"/>
  <c r="J593" i="1"/>
  <c r="J612" i="1"/>
  <c r="J618" i="1"/>
  <c r="J621" i="1"/>
  <c r="J624" i="1"/>
  <c r="J631" i="1"/>
  <c r="K631" i="1" s="1"/>
  <c r="K200" i="9"/>
  <c r="N353" i="1"/>
  <c r="J399" i="1"/>
  <c r="N409" i="1"/>
  <c r="K416" i="9"/>
  <c r="I419" i="1"/>
  <c r="K422" i="9"/>
  <c r="I425" i="1"/>
  <c r="K428" i="9"/>
  <c r="I431" i="1"/>
  <c r="K435" i="9"/>
  <c r="I455" i="1"/>
  <c r="K455" i="1" s="1"/>
  <c r="N460" i="1"/>
  <c r="I465" i="1"/>
  <c r="K597" i="9"/>
  <c r="O599" i="9"/>
  <c r="K629" i="9"/>
  <c r="K635" i="12"/>
  <c r="M57" i="1"/>
  <c r="M55" i="1" s="1"/>
  <c r="I108" i="1"/>
  <c r="I199" i="1"/>
  <c r="I509" i="1"/>
  <c r="K509" i="1" s="1"/>
  <c r="N386" i="1"/>
  <c r="I398" i="1"/>
  <c r="K398" i="1" s="1"/>
  <c r="O404" i="3"/>
  <c r="L404" i="1"/>
  <c r="I421" i="1"/>
  <c r="I427" i="1"/>
  <c r="J433" i="1"/>
  <c r="J445" i="1"/>
  <c r="I450" i="1"/>
  <c r="J453" i="1"/>
  <c r="I473" i="1"/>
  <c r="K485" i="3"/>
  <c r="I485" i="1"/>
  <c r="K485" i="1" s="1"/>
  <c r="I497" i="1"/>
  <c r="K515" i="3"/>
  <c r="I515" i="1"/>
  <c r="K515" i="1" s="1"/>
  <c r="L568" i="1"/>
  <c r="K577" i="3"/>
  <c r="I577" i="1"/>
  <c r="K577" i="1" s="1"/>
  <c r="O582" i="3"/>
  <c r="L582" i="1"/>
  <c r="N585" i="1"/>
  <c r="K596" i="3"/>
  <c r="I596" i="1"/>
  <c r="K596" i="1" s="1"/>
  <c r="I612" i="1"/>
  <c r="I615" i="1"/>
  <c r="I618" i="1"/>
  <c r="I631" i="1"/>
  <c r="J284" i="1"/>
  <c r="N349" i="1"/>
  <c r="N356" i="1"/>
  <c r="K368" i="4"/>
  <c r="I368" i="1"/>
  <c r="I374" i="1"/>
  <c r="I377" i="1"/>
  <c r="O380" i="4"/>
  <c r="L380" i="1"/>
  <c r="I235" i="1"/>
  <c r="J287" i="1"/>
  <c r="K304" i="5"/>
  <c r="I304" i="1"/>
  <c r="J323" i="1"/>
  <c r="K502" i="2"/>
  <c r="I502" i="1"/>
  <c r="K502" i="1" s="1"/>
  <c r="K589" i="2"/>
  <c r="I589" i="1"/>
  <c r="N126" i="1"/>
  <c r="J364" i="1"/>
  <c r="K238" i="10"/>
  <c r="I238" i="1"/>
  <c r="K238" i="1" s="1"/>
  <c r="K267" i="11"/>
  <c r="I267" i="1"/>
  <c r="O352" i="11"/>
  <c r="L352" i="1"/>
  <c r="N382" i="1"/>
  <c r="J392" i="1"/>
  <c r="J401" i="1"/>
  <c r="J423" i="1"/>
  <c r="J429" i="1"/>
  <c r="J466" i="1"/>
  <c r="J502" i="1"/>
  <c r="J579" i="1"/>
  <c r="N31" i="12"/>
  <c r="L126" i="1"/>
  <c r="O126" i="1" s="1"/>
  <c r="N331" i="2"/>
  <c r="N329" i="2" s="1"/>
  <c r="N333" i="1"/>
  <c r="K373" i="2"/>
  <c r="I373" i="1"/>
  <c r="K373" i="1" s="1"/>
  <c r="O403" i="2"/>
  <c r="L403" i="1"/>
  <c r="O403" i="1" s="1"/>
  <c r="K452" i="2"/>
  <c r="I452" i="1"/>
  <c r="K452" i="1" s="1"/>
  <c r="K484" i="2"/>
  <c r="I484" i="1"/>
  <c r="K484" i="1" s="1"/>
  <c r="K490" i="2"/>
  <c r="I490" i="1"/>
  <c r="K490" i="1" s="1"/>
  <c r="K505" i="2"/>
  <c r="I505" i="1"/>
  <c r="K505" i="1" s="1"/>
  <c r="O551" i="2"/>
  <c r="L551" i="1"/>
  <c r="O551" i="1" s="1"/>
  <c r="N571" i="1"/>
  <c r="J138" i="1"/>
  <c r="L295" i="1"/>
  <c r="N357" i="1"/>
  <c r="I83" i="1"/>
  <c r="I138" i="1"/>
  <c r="K138" i="1" s="1"/>
  <c r="I200" i="1"/>
  <c r="I213" i="1"/>
  <c r="I306" i="1"/>
  <c r="L554" i="1"/>
  <c r="O554" i="1" s="1"/>
  <c r="I109" i="1"/>
  <c r="K472" i="2"/>
  <c r="I472" i="1"/>
  <c r="K472" i="1" s="1"/>
  <c r="K478" i="2"/>
  <c r="I478" i="1"/>
  <c r="K478" i="1" s="1"/>
  <c r="K487" i="2"/>
  <c r="I487" i="1"/>
  <c r="K487" i="1" s="1"/>
  <c r="K514" i="2"/>
  <c r="I514" i="1"/>
  <c r="K514" i="1" s="1"/>
  <c r="K576" i="2"/>
  <c r="I576" i="1"/>
  <c r="K576" i="1" s="1"/>
  <c r="O581" i="2"/>
  <c r="L581" i="1"/>
  <c r="O581" i="1" s="1"/>
  <c r="J202" i="1"/>
  <c r="L255" i="1"/>
  <c r="I110" i="1"/>
  <c r="I249" i="1"/>
  <c r="I285" i="1"/>
  <c r="I467" i="1"/>
  <c r="K467" i="1" s="1"/>
  <c r="K369" i="9"/>
  <c r="I369" i="1"/>
  <c r="K369" i="1" s="1"/>
  <c r="K375" i="9"/>
  <c r="I375" i="1"/>
  <c r="K381" i="9"/>
  <c r="I381" i="1"/>
  <c r="O384" i="9"/>
  <c r="L384" i="1"/>
  <c r="O384" i="1" s="1"/>
  <c r="O405" i="9"/>
  <c r="L405" i="1"/>
  <c r="O405" i="1" s="1"/>
  <c r="O437" i="9"/>
  <c r="L437" i="1"/>
  <c r="K468" i="9"/>
  <c r="I468" i="1"/>
  <c r="K468" i="1" s="1"/>
  <c r="J303" i="1"/>
  <c r="N406" i="1"/>
  <c r="J417" i="1"/>
  <c r="N435" i="1"/>
  <c r="N458" i="1"/>
  <c r="J472" i="1"/>
  <c r="J490" i="1"/>
  <c r="J496" i="1"/>
  <c r="J508" i="1"/>
  <c r="J514" i="1"/>
  <c r="J520" i="1"/>
  <c r="J526" i="1"/>
  <c r="J532" i="1"/>
  <c r="N537" i="1"/>
  <c r="N567" i="1"/>
  <c r="J576" i="1"/>
  <c r="N581" i="1"/>
  <c r="J589" i="1"/>
  <c r="N600" i="1"/>
  <c r="J617" i="1"/>
  <c r="J623" i="1"/>
  <c r="J630" i="1"/>
  <c r="L47" i="1"/>
  <c r="L24" i="1" s="1"/>
  <c r="K372" i="3"/>
  <c r="K149" i="5"/>
  <c r="K427" i="13"/>
  <c r="K343" i="14"/>
  <c r="K164" i="15"/>
  <c r="K173" i="15"/>
  <c r="K200" i="15"/>
  <c r="K266" i="15"/>
  <c r="K368" i="15"/>
  <c r="O380" i="15"/>
  <c r="O383" i="15"/>
  <c r="K398" i="15"/>
  <c r="O404" i="15"/>
  <c r="O439" i="15"/>
  <c r="O459" i="15"/>
  <c r="N45" i="1"/>
  <c r="L59" i="1"/>
  <c r="M70" i="1"/>
  <c r="L145" i="1"/>
  <c r="J159" i="1"/>
  <c r="J173" i="1"/>
  <c r="J186" i="1"/>
  <c r="J234" i="1"/>
  <c r="J244" i="1"/>
  <c r="J266" i="1"/>
  <c r="L298" i="1"/>
  <c r="I309" i="1"/>
  <c r="J320" i="1"/>
  <c r="J346" i="1"/>
  <c r="N352" i="1"/>
  <c r="O352" i="1" s="1"/>
  <c r="J363" i="1"/>
  <c r="L383" i="1"/>
  <c r="J393" i="1"/>
  <c r="N407" i="1"/>
  <c r="I424" i="1"/>
  <c r="I580" i="1"/>
  <c r="N96" i="3"/>
  <c r="N94" i="3" s="1"/>
  <c r="N222" i="3"/>
  <c r="N220" i="3" s="1"/>
  <c r="K164" i="5"/>
  <c r="I591" i="1"/>
  <c r="I597" i="1"/>
  <c r="N602" i="1"/>
  <c r="I613" i="1"/>
  <c r="N273" i="10"/>
  <c r="N271" i="10" s="1"/>
  <c r="N31" i="11"/>
  <c r="N29" i="11" s="1"/>
  <c r="K631" i="11"/>
  <c r="L70" i="12"/>
  <c r="K289" i="13"/>
  <c r="K631" i="15"/>
  <c r="K634" i="15"/>
  <c r="J84" i="1"/>
  <c r="L122" i="2"/>
  <c r="O122" i="2" s="1"/>
  <c r="J187" i="1"/>
  <c r="I201" i="1"/>
  <c r="K201" i="1" s="1"/>
  <c r="I215" i="1"/>
  <c r="K215" i="1" s="1"/>
  <c r="N383" i="1"/>
  <c r="J398" i="1"/>
  <c r="N439" i="1"/>
  <c r="J479" i="1"/>
  <c r="J491" i="1"/>
  <c r="J503" i="1"/>
  <c r="J577" i="1"/>
  <c r="N601" i="1"/>
  <c r="K416" i="3"/>
  <c r="K200" i="4"/>
  <c r="J134" i="1"/>
  <c r="J232" i="1"/>
  <c r="J243" i="1"/>
  <c r="M254" i="1"/>
  <c r="N294" i="1"/>
  <c r="I343" i="1"/>
  <c r="J396" i="1"/>
  <c r="K396" i="1" s="1"/>
  <c r="N437" i="1"/>
  <c r="J448" i="1"/>
  <c r="J455" i="1"/>
  <c r="N461" i="1"/>
  <c r="J486" i="1"/>
  <c r="J498" i="1"/>
  <c r="N533" i="1"/>
  <c r="N541" i="1"/>
  <c r="N557" i="1"/>
  <c r="K618" i="8"/>
  <c r="K633" i="8"/>
  <c r="K628" i="10"/>
  <c r="N312" i="11"/>
  <c r="J175" i="1"/>
  <c r="J229" i="1"/>
  <c r="J447" i="1"/>
  <c r="K370" i="4"/>
  <c r="I626" i="1"/>
  <c r="O601" i="7"/>
  <c r="L34" i="9"/>
  <c r="K450" i="9"/>
  <c r="K112" i="12"/>
  <c r="J422" i="1"/>
  <c r="J471" i="1"/>
  <c r="J483" i="1"/>
  <c r="J561" i="1"/>
  <c r="J594" i="1"/>
  <c r="J619" i="1"/>
  <c r="N534" i="1"/>
  <c r="J544" i="1"/>
  <c r="N559" i="1"/>
  <c r="N572" i="1"/>
  <c r="N605" i="1"/>
  <c r="J620" i="1"/>
  <c r="J633" i="1"/>
  <c r="J76" i="1"/>
  <c r="J130" i="1"/>
  <c r="J155" i="1"/>
  <c r="J209" i="1"/>
  <c r="I264" i="1"/>
  <c r="J283" i="1"/>
  <c r="J325" i="1"/>
  <c r="L349" i="1"/>
  <c r="J373" i="1"/>
  <c r="N385" i="1"/>
  <c r="J397" i="1"/>
  <c r="N403" i="1"/>
  <c r="J420" i="1"/>
  <c r="K420" i="1" s="1"/>
  <c r="J426" i="1"/>
  <c r="J432" i="1"/>
  <c r="N438" i="1"/>
  <c r="J449" i="1"/>
  <c r="N455" i="1"/>
  <c r="K481" i="4"/>
  <c r="J493" i="1"/>
  <c r="J505" i="1"/>
  <c r="K396" i="7"/>
  <c r="K402" i="7"/>
  <c r="O533" i="7"/>
  <c r="K368" i="8"/>
  <c r="O380" i="8"/>
  <c r="K398" i="8"/>
  <c r="K427" i="8"/>
  <c r="O439" i="8"/>
  <c r="K482" i="8"/>
  <c r="K419" i="10"/>
  <c r="K425" i="10"/>
  <c r="K380" i="11"/>
  <c r="O564" i="11"/>
  <c r="O406" i="12"/>
  <c r="K417" i="12"/>
  <c r="K429" i="12"/>
  <c r="O435" i="12"/>
  <c r="K132" i="15"/>
  <c r="K199" i="15"/>
  <c r="K265" i="15"/>
  <c r="N331" i="15"/>
  <c r="N329" i="15" s="1"/>
  <c r="K370" i="15"/>
  <c r="K417" i="15"/>
  <c r="K429" i="15"/>
  <c r="O537" i="15"/>
  <c r="L100" i="1"/>
  <c r="J110" i="1"/>
  <c r="N463" i="1"/>
  <c r="J475" i="1"/>
  <c r="J481" i="1"/>
  <c r="J499" i="1"/>
  <c r="J511" i="1"/>
  <c r="N597" i="1"/>
  <c r="K267" i="4"/>
  <c r="K396" i="6"/>
  <c r="L275" i="8"/>
  <c r="O275" i="8" s="1"/>
  <c r="K418" i="8"/>
  <c r="K424" i="8"/>
  <c r="K430" i="8"/>
  <c r="O459" i="8"/>
  <c r="K631" i="8"/>
  <c r="K377" i="9"/>
  <c r="O401" i="9"/>
  <c r="O537" i="9"/>
  <c r="K589" i="9"/>
  <c r="K595" i="9"/>
  <c r="O533" i="10"/>
  <c r="K564" i="10"/>
  <c r="O352" i="12"/>
  <c r="O564" i="13"/>
  <c r="O584" i="13"/>
  <c r="K626" i="13"/>
  <c r="K199" i="14"/>
  <c r="O385" i="14"/>
  <c r="M275" i="1"/>
  <c r="L456" i="1"/>
  <c r="O456" i="1" s="1"/>
  <c r="L337" i="1"/>
  <c r="I476" i="1"/>
  <c r="K476" i="1" s="1"/>
  <c r="I500" i="1"/>
  <c r="K500" i="1" s="1"/>
  <c r="I633" i="1"/>
  <c r="K633" i="1" s="1"/>
  <c r="J628" i="1"/>
  <c r="N142" i="3"/>
  <c r="N140" i="3" s="1"/>
  <c r="K189" i="4"/>
  <c r="O102" i="5"/>
  <c r="K420" i="6"/>
  <c r="K426" i="6"/>
  <c r="K432" i="6"/>
  <c r="K597" i="6"/>
  <c r="K82" i="9"/>
  <c r="I435" i="1"/>
  <c r="O354" i="3"/>
  <c r="N312" i="7"/>
  <c r="N310" i="7" s="1"/>
  <c r="K219" i="8"/>
  <c r="K270" i="8"/>
  <c r="O404" i="14"/>
  <c r="L61" i="1"/>
  <c r="O61" i="1" s="1"/>
  <c r="N254" i="1"/>
  <c r="K199" i="6"/>
  <c r="O599" i="13"/>
  <c r="K629" i="13"/>
  <c r="P45" i="14"/>
  <c r="L294" i="14"/>
  <c r="L292" i="14" s="1"/>
  <c r="K547" i="1"/>
  <c r="M45" i="1"/>
  <c r="M43" i="1" s="1"/>
  <c r="L333" i="4"/>
  <c r="O333" i="4" s="1"/>
  <c r="K343" i="4"/>
  <c r="K173" i="5"/>
  <c r="K634" i="6"/>
  <c r="L57" i="7"/>
  <c r="K547" i="7"/>
  <c r="O535" i="11"/>
  <c r="K573" i="11"/>
  <c r="K628" i="11"/>
  <c r="K380" i="12"/>
  <c r="K426" i="12"/>
  <c r="K562" i="14"/>
  <c r="K117" i="15"/>
  <c r="L224" i="15"/>
  <c r="K324" i="15"/>
  <c r="K380" i="15"/>
  <c r="K397" i="15"/>
  <c r="K420" i="15"/>
  <c r="I592" i="1"/>
  <c r="K592" i="1" s="1"/>
  <c r="I494" i="1"/>
  <c r="K494" i="1" s="1"/>
  <c r="J115" i="1"/>
  <c r="K631" i="2"/>
  <c r="O102" i="9"/>
  <c r="L33" i="11"/>
  <c r="O33" i="11" s="1"/>
  <c r="P294" i="1"/>
  <c r="N148" i="1"/>
  <c r="J162" i="1"/>
  <c r="O566" i="3"/>
  <c r="K465" i="4"/>
  <c r="O566" i="4"/>
  <c r="K464" i="5"/>
  <c r="N273" i="6"/>
  <c r="N271" i="6" s="1"/>
  <c r="L98" i="7"/>
  <c r="O98" i="7" s="1"/>
  <c r="O568" i="7"/>
  <c r="K417" i="10"/>
  <c r="K562" i="11"/>
  <c r="K328" i="12"/>
  <c r="I266" i="1"/>
  <c r="I371" i="1"/>
  <c r="K371" i="1" s="1"/>
  <c r="I506" i="1"/>
  <c r="K506" i="1" s="1"/>
  <c r="K431" i="2"/>
  <c r="J504" i="1"/>
  <c r="J510" i="1"/>
  <c r="J516" i="1"/>
  <c r="J522" i="1"/>
  <c r="J528" i="1"/>
  <c r="I84" i="1"/>
  <c r="I488" i="1"/>
  <c r="K488" i="1" s="1"/>
  <c r="L584" i="1"/>
  <c r="J413" i="1"/>
  <c r="K629" i="4"/>
  <c r="K597" i="7"/>
  <c r="K631" i="7"/>
  <c r="N55" i="8"/>
  <c r="O102" i="4"/>
  <c r="K401" i="5"/>
  <c r="K235" i="8"/>
  <c r="N252" i="10"/>
  <c r="N250" i="10" s="1"/>
  <c r="L275" i="10"/>
  <c r="L273" i="10" s="1"/>
  <c r="K341" i="10"/>
  <c r="O347" i="10"/>
  <c r="K416" i="11"/>
  <c r="K229" i="12"/>
  <c r="O435" i="13"/>
  <c r="K573" i="14"/>
  <c r="O457" i="3"/>
  <c r="K229" i="7"/>
  <c r="K630" i="9"/>
  <c r="K563" i="10"/>
  <c r="K401" i="11"/>
  <c r="K423" i="11"/>
  <c r="K466" i="11"/>
  <c r="L32" i="14"/>
  <c r="K547" i="3"/>
  <c r="L144" i="5"/>
  <c r="O144" i="5" s="1"/>
  <c r="K430" i="5"/>
  <c r="M252" i="6"/>
  <c r="P252" i="6" s="1"/>
  <c r="K309" i="15"/>
  <c r="K449" i="6"/>
  <c r="N31" i="14"/>
  <c r="N29" i="14" s="1"/>
  <c r="K429" i="14"/>
  <c r="O435" i="14"/>
  <c r="K466" i="14"/>
  <c r="O533" i="15"/>
  <c r="K573" i="2"/>
  <c r="K628" i="2"/>
  <c r="K341" i="3"/>
  <c r="N120" i="7"/>
  <c r="N142" i="7"/>
  <c r="P142" i="7" s="1"/>
  <c r="K381" i="12"/>
  <c r="K428" i="12"/>
  <c r="O599" i="12"/>
  <c r="K629" i="12"/>
  <c r="K612" i="14"/>
  <c r="N222" i="15"/>
  <c r="N220" i="15" s="1"/>
  <c r="K349" i="15"/>
  <c r="O354" i="15"/>
  <c r="K158" i="3"/>
  <c r="L122" i="7"/>
  <c r="L120" i="7" s="1"/>
  <c r="L118" i="7" s="1"/>
  <c r="O118" i="7" s="1"/>
  <c r="L294" i="7"/>
  <c r="N331" i="9"/>
  <c r="N329" i="9" s="1"/>
  <c r="L26" i="11"/>
  <c r="K402" i="13"/>
  <c r="L222" i="15"/>
  <c r="O401" i="4"/>
  <c r="K473" i="4"/>
  <c r="K199" i="8"/>
  <c r="O337" i="10"/>
  <c r="O439" i="10"/>
  <c r="K450" i="10"/>
  <c r="N26" i="11"/>
  <c r="N16" i="11" s="1"/>
  <c r="O533" i="11"/>
  <c r="O537" i="12"/>
  <c r="K562" i="12"/>
  <c r="N96" i="13"/>
  <c r="N94" i="13" s="1"/>
  <c r="O455" i="13"/>
  <c r="K563" i="14"/>
  <c r="O568" i="14"/>
  <c r="K186" i="3"/>
  <c r="L314" i="6"/>
  <c r="K573" i="10"/>
  <c r="K426" i="11"/>
  <c r="K432" i="11"/>
  <c r="K449" i="11"/>
  <c r="O455" i="11"/>
  <c r="K377" i="12"/>
  <c r="O383" i="12"/>
  <c r="K229" i="14"/>
  <c r="K270" i="14"/>
  <c r="K173" i="2"/>
  <c r="L45" i="3"/>
  <c r="L43" i="3" s="1"/>
  <c r="L41" i="3" s="1"/>
  <c r="N331" i="4"/>
  <c r="N329" i="4" s="1"/>
  <c r="K340" i="5"/>
  <c r="O455" i="3"/>
  <c r="K111" i="5"/>
  <c r="P275" i="6"/>
  <c r="K138" i="7"/>
  <c r="L275" i="7"/>
  <c r="N142" i="14"/>
  <c r="N331" i="14"/>
  <c r="K426" i="14"/>
  <c r="K482" i="3"/>
  <c r="M120" i="5"/>
  <c r="P120" i="5" s="1"/>
  <c r="K345" i="9"/>
  <c r="K423" i="10"/>
  <c r="K429" i="10"/>
  <c r="L32" i="11"/>
  <c r="L30" i="11" s="1"/>
  <c r="N96" i="12"/>
  <c r="N34" i="12"/>
  <c r="N14" i="12" s="1"/>
  <c r="N33" i="12"/>
  <c r="N292" i="15"/>
  <c r="N331" i="3"/>
  <c r="N329" i="3" s="1"/>
  <c r="K219" i="7"/>
  <c r="K430" i="7"/>
  <c r="K635" i="9"/>
  <c r="I367" i="12"/>
  <c r="K367" i="12" s="1"/>
  <c r="K132" i="13"/>
  <c r="N31" i="15"/>
  <c r="N29" i="15" s="1"/>
  <c r="L34" i="5"/>
  <c r="O34" i="5" s="1"/>
  <c r="K397" i="5"/>
  <c r="K619" i="5"/>
  <c r="L98" i="6"/>
  <c r="L96" i="6" s="1"/>
  <c r="L94" i="6" s="1"/>
  <c r="O94" i="6" s="1"/>
  <c r="K340" i="7"/>
  <c r="K370" i="7"/>
  <c r="K420" i="8"/>
  <c r="K499" i="8"/>
  <c r="L224" i="9"/>
  <c r="L222" i="9" s="1"/>
  <c r="K173" i="11"/>
  <c r="K200" i="11"/>
  <c r="K564" i="11"/>
  <c r="K173" i="12"/>
  <c r="K200" i="12"/>
  <c r="K634" i="12"/>
  <c r="K423" i="13"/>
  <c r="K429" i="13"/>
  <c r="P122" i="14"/>
  <c r="K455" i="14"/>
  <c r="O537" i="14"/>
  <c r="K630" i="14"/>
  <c r="K372" i="15"/>
  <c r="O98" i="3"/>
  <c r="P57" i="5"/>
  <c r="O401" i="6"/>
  <c r="K473" i="6"/>
  <c r="K158" i="8"/>
  <c r="O349" i="8"/>
  <c r="P294" i="2"/>
  <c r="K306" i="2"/>
  <c r="K416" i="2"/>
  <c r="K473" i="9"/>
  <c r="L144" i="12"/>
  <c r="O144" i="12" s="1"/>
  <c r="O568" i="15"/>
  <c r="K428" i="2"/>
  <c r="P45" i="3"/>
  <c r="K349" i="4"/>
  <c r="O354" i="4"/>
  <c r="K628" i="4"/>
  <c r="L57" i="5"/>
  <c r="L122" i="5"/>
  <c r="K229" i="6"/>
  <c r="K419" i="6"/>
  <c r="K431" i="6"/>
  <c r="O437" i="6"/>
  <c r="N120" i="8"/>
  <c r="L144" i="8"/>
  <c r="L122" i="12"/>
  <c r="O122" i="12" s="1"/>
  <c r="K235" i="12"/>
  <c r="K189" i="13"/>
  <c r="L122" i="14"/>
  <c r="L120" i="14" s="1"/>
  <c r="L333" i="15"/>
  <c r="K498" i="15"/>
  <c r="K564" i="15"/>
  <c r="O404" i="1"/>
  <c r="P70" i="2"/>
  <c r="K81" i="2"/>
  <c r="L144" i="2"/>
  <c r="P273" i="2"/>
  <c r="K133" i="3"/>
  <c r="K449" i="4"/>
  <c r="K186" i="5"/>
  <c r="K381" i="5"/>
  <c r="K427" i="5"/>
  <c r="O535" i="8"/>
  <c r="K497" i="9"/>
  <c r="K431" i="10"/>
  <c r="K340" i="11"/>
  <c r="K189" i="12"/>
  <c r="L224" i="12"/>
  <c r="O439" i="14"/>
  <c r="K450" i="14"/>
  <c r="K424" i="3"/>
  <c r="K219" i="4"/>
  <c r="K425" i="7"/>
  <c r="K474" i="7"/>
  <c r="I367" i="9"/>
  <c r="K367" i="9" s="1"/>
  <c r="N32" i="11"/>
  <c r="N30" i="11" s="1"/>
  <c r="N120" i="14"/>
  <c r="L333" i="5"/>
  <c r="L331" i="5" s="1"/>
  <c r="N120" i="6"/>
  <c r="N118" i="6" s="1"/>
  <c r="K466" i="8"/>
  <c r="K547" i="8"/>
  <c r="K158" i="9"/>
  <c r="K481" i="9"/>
  <c r="K380" i="10"/>
  <c r="K420" i="10"/>
  <c r="K432" i="10"/>
  <c r="O566" i="11"/>
  <c r="K92" i="12"/>
  <c r="K164" i="12"/>
  <c r="K396" i="12"/>
  <c r="K402" i="12"/>
  <c r="K425" i="12"/>
  <c r="K380" i="13"/>
  <c r="O385" i="13"/>
  <c r="K397" i="13"/>
  <c r="K426" i="13"/>
  <c r="K533" i="13"/>
  <c r="K416" i="15"/>
  <c r="L224" i="2"/>
  <c r="K622" i="3"/>
  <c r="P254" i="4"/>
  <c r="N55" i="6"/>
  <c r="P55" i="6" s="1"/>
  <c r="O380" i="6"/>
  <c r="K398" i="6"/>
  <c r="O455" i="7"/>
  <c r="K189" i="8"/>
  <c r="N32" i="12"/>
  <c r="N30" i="12" s="1"/>
  <c r="K432" i="1"/>
  <c r="N96" i="2"/>
  <c r="N94" i="2" s="1"/>
  <c r="L275" i="2"/>
  <c r="K289" i="2"/>
  <c r="K138" i="3"/>
  <c r="K465" i="5"/>
  <c r="K593" i="5"/>
  <c r="K497" i="8"/>
  <c r="K80" i="9"/>
  <c r="N120" i="9"/>
  <c r="N118" i="9" s="1"/>
  <c r="K499" i="9"/>
  <c r="K564" i="13"/>
  <c r="O437" i="2"/>
  <c r="K474" i="2"/>
  <c r="K64" i="3"/>
  <c r="L70" i="3"/>
  <c r="O533" i="3"/>
  <c r="L254" i="4"/>
  <c r="L252" i="4" s="1"/>
  <c r="O601" i="4"/>
  <c r="K189" i="5"/>
  <c r="K235" i="5"/>
  <c r="K422" i="6"/>
  <c r="K435" i="6"/>
  <c r="K465" i="6"/>
  <c r="K201" i="7"/>
  <c r="K341" i="8"/>
  <c r="O597" i="12"/>
  <c r="K199" i="13"/>
  <c r="K547" i="14"/>
  <c r="O599" i="14"/>
  <c r="O439" i="3"/>
  <c r="K631" i="3"/>
  <c r="K547" i="5"/>
  <c r="K345" i="6"/>
  <c r="K328" i="10"/>
  <c r="K381" i="10"/>
  <c r="K416" i="10"/>
  <c r="K428" i="10"/>
  <c r="K435" i="10"/>
  <c r="K199" i="11"/>
  <c r="P68" i="12"/>
  <c r="N142" i="13"/>
  <c r="N140" i="13" s="1"/>
  <c r="L314" i="13"/>
  <c r="L312" i="13" s="1"/>
  <c r="L310" i="13" s="1"/>
  <c r="K132" i="14"/>
  <c r="O383" i="14"/>
  <c r="O401" i="15"/>
  <c r="O599" i="6"/>
  <c r="M329" i="7"/>
  <c r="O457" i="7"/>
  <c r="N96" i="8"/>
  <c r="N222" i="9"/>
  <c r="I367" i="11"/>
  <c r="K367" i="11" s="1"/>
  <c r="L34" i="11"/>
  <c r="P122" i="13"/>
  <c r="K634" i="13"/>
  <c r="O380" i="1"/>
  <c r="J372" i="1"/>
  <c r="K396" i="3"/>
  <c r="K402" i="3"/>
  <c r="K425" i="3"/>
  <c r="O459" i="3"/>
  <c r="P57" i="4"/>
  <c r="J238" i="1"/>
  <c r="J262" i="1"/>
  <c r="O347" i="4"/>
  <c r="K372" i="4"/>
  <c r="K402" i="4"/>
  <c r="K419" i="4"/>
  <c r="O437" i="4"/>
  <c r="K563" i="4"/>
  <c r="K213" i="5"/>
  <c r="K341" i="5"/>
  <c r="L347" i="1"/>
  <c r="O347" i="1" s="1"/>
  <c r="O383" i="7"/>
  <c r="K418" i="7"/>
  <c r="O459" i="7"/>
  <c r="K562" i="7"/>
  <c r="K628" i="7"/>
  <c r="K328" i="8"/>
  <c r="K345" i="8"/>
  <c r="K108" i="9"/>
  <c r="N142" i="9"/>
  <c r="N140" i="9" s="1"/>
  <c r="K189" i="9"/>
  <c r="L254" i="9"/>
  <c r="L252" i="9" s="1"/>
  <c r="M273" i="9"/>
  <c r="P273" i="9" s="1"/>
  <c r="L254" i="10"/>
  <c r="O254" i="10" s="1"/>
  <c r="K370" i="10"/>
  <c r="K634" i="10"/>
  <c r="L120" i="11"/>
  <c r="O120" i="11" s="1"/>
  <c r="K425" i="11"/>
  <c r="K431" i="11"/>
  <c r="K455" i="11"/>
  <c r="K474" i="11"/>
  <c r="N55" i="12"/>
  <c r="N53" i="12" s="1"/>
  <c r="K219" i="12"/>
  <c r="P333" i="12"/>
  <c r="O459" i="12"/>
  <c r="K324" i="13"/>
  <c r="K343" i="13"/>
  <c r="O459" i="13"/>
  <c r="K547" i="13"/>
  <c r="O566" i="13"/>
  <c r="O580" i="13"/>
  <c r="K628" i="13"/>
  <c r="K164" i="14"/>
  <c r="P224" i="14"/>
  <c r="N273" i="14"/>
  <c r="N271" i="14" s="1"/>
  <c r="K628" i="14"/>
  <c r="K219" i="15"/>
  <c r="K229" i="15"/>
  <c r="K264" i="15"/>
  <c r="O455" i="15"/>
  <c r="K563" i="15"/>
  <c r="K618" i="15"/>
  <c r="K630" i="15"/>
  <c r="K108" i="1"/>
  <c r="L23" i="2"/>
  <c r="P333" i="1"/>
  <c r="K419" i="2"/>
  <c r="K267" i="3"/>
  <c r="N355" i="1"/>
  <c r="N564" i="1"/>
  <c r="N570" i="1"/>
  <c r="J111" i="1"/>
  <c r="J157" i="1"/>
  <c r="J171" i="1"/>
  <c r="J506" i="1"/>
  <c r="K109" i="5"/>
  <c r="K138" i="5"/>
  <c r="O566" i="6"/>
  <c r="K173" i="7"/>
  <c r="K200" i="7"/>
  <c r="K547" i="10"/>
  <c r="K428" i="14"/>
  <c r="K435" i="14"/>
  <c r="K481" i="14"/>
  <c r="P57" i="3"/>
  <c r="I350" i="1"/>
  <c r="I519" i="1"/>
  <c r="I531" i="1"/>
  <c r="O535" i="3"/>
  <c r="J546" i="1"/>
  <c r="J93" i="1"/>
  <c r="M271" i="4"/>
  <c r="P271" i="4" s="1"/>
  <c r="J501" i="1"/>
  <c r="O404" i="5"/>
  <c r="K432" i="5"/>
  <c r="K449" i="5"/>
  <c r="O564" i="5"/>
  <c r="K340" i="6"/>
  <c r="N26" i="9"/>
  <c r="N16" i="9" s="1"/>
  <c r="K249" i="9"/>
  <c r="K340" i="9"/>
  <c r="O352" i="9"/>
  <c r="K564" i="9"/>
  <c r="N55" i="15"/>
  <c r="N53" i="15" s="1"/>
  <c r="K289" i="1"/>
  <c r="K185" i="3"/>
  <c r="J309" i="1"/>
  <c r="N318" i="1"/>
  <c r="O380" i="3"/>
  <c r="N142" i="4"/>
  <c r="N140" i="4" s="1"/>
  <c r="K110" i="5"/>
  <c r="J326" i="1"/>
  <c r="N551" i="1"/>
  <c r="K630" i="6"/>
  <c r="K368" i="7"/>
  <c r="K380" i="7"/>
  <c r="O437" i="7"/>
  <c r="O352" i="8"/>
  <c r="N96" i="9"/>
  <c r="N94" i="9" s="1"/>
  <c r="K149" i="10"/>
  <c r="K616" i="10"/>
  <c r="N222" i="11"/>
  <c r="P222" i="11" s="1"/>
  <c r="N292" i="11"/>
  <c r="N290" i="11" s="1"/>
  <c r="K420" i="11"/>
  <c r="L333" i="12"/>
  <c r="O349" i="12"/>
  <c r="N120" i="13"/>
  <c r="N118" i="13" s="1"/>
  <c r="K350" i="13"/>
  <c r="K455" i="13"/>
  <c r="N32" i="14"/>
  <c r="N30" i="14" s="1"/>
  <c r="N34" i="14"/>
  <c r="K417" i="14"/>
  <c r="P57" i="15"/>
  <c r="N252" i="15"/>
  <c r="L333" i="2"/>
  <c r="L331" i="2" s="1"/>
  <c r="K432" i="2"/>
  <c r="K455" i="2"/>
  <c r="O568" i="2"/>
  <c r="J497" i="1"/>
  <c r="K497" i="1" s="1"/>
  <c r="N49" i="1"/>
  <c r="N61" i="1"/>
  <c r="N55" i="1" s="1"/>
  <c r="P55" i="1" s="1"/>
  <c r="N68" i="4"/>
  <c r="J480" i="1"/>
  <c r="I491" i="1"/>
  <c r="K491" i="1" s="1"/>
  <c r="I625" i="1"/>
  <c r="I632" i="1"/>
  <c r="K176" i="5"/>
  <c r="J286" i="1"/>
  <c r="K422" i="5"/>
  <c r="K573" i="5"/>
  <c r="K418" i="6"/>
  <c r="O459" i="6"/>
  <c r="P254" i="7"/>
  <c r="K219" i="9"/>
  <c r="L275" i="9"/>
  <c r="L273" i="9" s="1"/>
  <c r="O347" i="9"/>
  <c r="N33" i="9"/>
  <c r="N13" i="9" s="1"/>
  <c r="K372" i="10"/>
  <c r="L314" i="11"/>
  <c r="O314" i="11" s="1"/>
  <c r="K398" i="11"/>
  <c r="K482" i="11"/>
  <c r="N120" i="12"/>
  <c r="N118" i="12" s="1"/>
  <c r="N252" i="12"/>
  <c r="N250" i="12" s="1"/>
  <c r="L314" i="12"/>
  <c r="K368" i="12"/>
  <c r="O380" i="12"/>
  <c r="O385" i="12"/>
  <c r="O455" i="12"/>
  <c r="K619" i="12"/>
  <c r="P254" i="13"/>
  <c r="K432" i="13"/>
  <c r="N142" i="15"/>
  <c r="N140" i="15" s="1"/>
  <c r="K340" i="15"/>
  <c r="K465" i="15"/>
  <c r="O564" i="15"/>
  <c r="O349" i="1"/>
  <c r="O435" i="1"/>
  <c r="P122" i="2"/>
  <c r="L122" i="3"/>
  <c r="L120" i="3" s="1"/>
  <c r="K427" i="3"/>
  <c r="L122" i="4"/>
  <c r="O122" i="4" s="1"/>
  <c r="J246" i="1"/>
  <c r="K631" i="6"/>
  <c r="K189" i="7"/>
  <c r="K235" i="7"/>
  <c r="N55" i="10"/>
  <c r="N53" i="10" s="1"/>
  <c r="K108" i="12"/>
  <c r="P122" i="12"/>
  <c r="O568" i="12"/>
  <c r="N43" i="13"/>
  <c r="N41" i="13" s="1"/>
  <c r="N68" i="13"/>
  <c r="K375" i="13"/>
  <c r="O439" i="13"/>
  <c r="L34" i="14"/>
  <c r="K418" i="14"/>
  <c r="L144" i="15"/>
  <c r="L254" i="15"/>
  <c r="L252" i="15" s="1"/>
  <c r="K200" i="2"/>
  <c r="K597" i="2"/>
  <c r="J263" i="1"/>
  <c r="K340" i="3"/>
  <c r="O352" i="3"/>
  <c r="K435" i="3"/>
  <c r="K562" i="3"/>
  <c r="K108" i="4"/>
  <c r="N440" i="1"/>
  <c r="J464" i="1"/>
  <c r="O597" i="4"/>
  <c r="M55" i="5"/>
  <c r="L275" i="5"/>
  <c r="L273" i="5" s="1"/>
  <c r="O337" i="5"/>
  <c r="O457" i="5"/>
  <c r="K482" i="5"/>
  <c r="L144" i="6"/>
  <c r="K398" i="7"/>
  <c r="O404" i="7"/>
  <c r="K421" i="7"/>
  <c r="K464" i="7"/>
  <c r="O564" i="7"/>
  <c r="L70" i="8"/>
  <c r="P122" i="8"/>
  <c r="M252" i="8"/>
  <c r="P252" i="8" s="1"/>
  <c r="O566" i="8"/>
  <c r="K634" i="8"/>
  <c r="K199" i="9"/>
  <c r="K425" i="9"/>
  <c r="K533" i="10"/>
  <c r="N96" i="11"/>
  <c r="K219" i="11"/>
  <c r="L275" i="11"/>
  <c r="L273" i="11" s="1"/>
  <c r="K428" i="11"/>
  <c r="K435" i="11"/>
  <c r="O457" i="11"/>
  <c r="K465" i="11"/>
  <c r="K629" i="11"/>
  <c r="L254" i="12"/>
  <c r="L252" i="12" s="1"/>
  <c r="L294" i="12"/>
  <c r="L292" i="12" s="1"/>
  <c r="O292" i="12" s="1"/>
  <c r="K345" i="12"/>
  <c r="K427" i="12"/>
  <c r="K149" i="13"/>
  <c r="L294" i="13"/>
  <c r="K416" i="13"/>
  <c r="K422" i="13"/>
  <c r="K428" i="13"/>
  <c r="K464" i="13"/>
  <c r="K591" i="13"/>
  <c r="P144" i="14"/>
  <c r="K200" i="14"/>
  <c r="K396" i="14"/>
  <c r="K430" i="14"/>
  <c r="O459" i="14"/>
  <c r="K564" i="14"/>
  <c r="L275" i="15"/>
  <c r="K341" i="15"/>
  <c r="O347" i="15"/>
  <c r="O535" i="15"/>
  <c r="K597" i="1"/>
  <c r="J174" i="1"/>
  <c r="J200" i="1"/>
  <c r="J213" i="1"/>
  <c r="K213" i="1" s="1"/>
  <c r="K451" i="3"/>
  <c r="K499" i="3"/>
  <c r="I621" i="1"/>
  <c r="N405" i="1"/>
  <c r="J428" i="1"/>
  <c r="J435" i="1"/>
  <c r="N584" i="1"/>
  <c r="J592" i="1"/>
  <c r="J182" i="1"/>
  <c r="J195" i="1"/>
  <c r="J204" i="1"/>
  <c r="J218" i="1"/>
  <c r="K429" i="5"/>
  <c r="J476" i="1"/>
  <c r="J482" i="1"/>
  <c r="O599" i="5"/>
  <c r="N252" i="6"/>
  <c r="N250" i="6" s="1"/>
  <c r="K164" i="7"/>
  <c r="L224" i="7"/>
  <c r="O455" i="8"/>
  <c r="K562" i="8"/>
  <c r="K109" i="12"/>
  <c r="K499" i="12"/>
  <c r="K631" i="12"/>
  <c r="K370" i="13"/>
  <c r="K376" i="13"/>
  <c r="L24" i="14"/>
  <c r="O24" i="14" s="1"/>
  <c r="L70" i="14"/>
  <c r="O70" i="14" s="1"/>
  <c r="K396" i="15"/>
  <c r="K235" i="2"/>
  <c r="L254" i="2"/>
  <c r="O254" i="2" s="1"/>
  <c r="L294" i="2"/>
  <c r="O294" i="2" s="1"/>
  <c r="O535" i="2"/>
  <c r="J608" i="1"/>
  <c r="N351" i="1"/>
  <c r="J361" i="1"/>
  <c r="L382" i="1"/>
  <c r="O382" i="1" s="1"/>
  <c r="J156" i="1"/>
  <c r="J169" i="1"/>
  <c r="K397" i="6"/>
  <c r="O535" i="7"/>
  <c r="K629" i="8"/>
  <c r="K343" i="9"/>
  <c r="O349" i="9"/>
  <c r="K380" i="9"/>
  <c r="L333" i="10"/>
  <c r="L331" i="10" s="1"/>
  <c r="K431" i="14"/>
  <c r="K173" i="1"/>
  <c r="K429" i="1"/>
  <c r="K340" i="2"/>
  <c r="O457" i="2"/>
  <c r="K465" i="2"/>
  <c r="O435" i="3"/>
  <c r="I466" i="1"/>
  <c r="K466" i="1" s="1"/>
  <c r="L32" i="3"/>
  <c r="K249" i="4"/>
  <c r="J340" i="1"/>
  <c r="K340" i="1" s="1"/>
  <c r="N566" i="1"/>
  <c r="M68" i="5"/>
  <c r="P68" i="5" s="1"/>
  <c r="K422" i="7"/>
  <c r="K573" i="7"/>
  <c r="N312" i="8"/>
  <c r="N310" i="8" s="1"/>
  <c r="N55" i="9"/>
  <c r="N53" i="9" s="1"/>
  <c r="N312" i="9"/>
  <c r="N310" i="9" s="1"/>
  <c r="L24" i="10"/>
  <c r="N68" i="10"/>
  <c r="N66" i="10" s="1"/>
  <c r="N142" i="10"/>
  <c r="N140" i="10" s="1"/>
  <c r="N273" i="12"/>
  <c r="K370" i="12"/>
  <c r="K341" i="13"/>
  <c r="K465" i="13"/>
  <c r="N96" i="14"/>
  <c r="N94" i="14" s="1"/>
  <c r="N252" i="14"/>
  <c r="N250" i="14" s="1"/>
  <c r="N312" i="14"/>
  <c r="N310" i="14" s="1"/>
  <c r="K249" i="15"/>
  <c r="O566" i="15"/>
  <c r="N74" i="1"/>
  <c r="J83" i="1"/>
  <c r="K83" i="1" s="1"/>
  <c r="J89" i="1"/>
  <c r="K164" i="3"/>
  <c r="K349" i="3"/>
  <c r="K430" i="3"/>
  <c r="N443" i="1"/>
  <c r="K629" i="3"/>
  <c r="K635" i="3"/>
  <c r="L98" i="4"/>
  <c r="K110" i="4"/>
  <c r="K418" i="4"/>
  <c r="K430" i="4"/>
  <c r="N538" i="1"/>
  <c r="J549" i="1"/>
  <c r="L45" i="5"/>
  <c r="O45" i="5" s="1"/>
  <c r="N122" i="1"/>
  <c r="P122" i="1" s="1"/>
  <c r="J133" i="1"/>
  <c r="K133" i="1" s="1"/>
  <c r="K229" i="5"/>
  <c r="O568" i="5"/>
  <c r="L294" i="6"/>
  <c r="K464" i="6"/>
  <c r="P98" i="8"/>
  <c r="K117" i="8"/>
  <c r="L314" i="8"/>
  <c r="K350" i="8"/>
  <c r="K464" i="8"/>
  <c r="O601" i="8"/>
  <c r="L314" i="9"/>
  <c r="L312" i="9" s="1"/>
  <c r="L310" i="9" s="1"/>
  <c r="O310" i="9" s="1"/>
  <c r="O404" i="9"/>
  <c r="N292" i="10"/>
  <c r="I367" i="10"/>
  <c r="K367" i="10" s="1"/>
  <c r="K375" i="10"/>
  <c r="N11" i="11"/>
  <c r="N120" i="11"/>
  <c r="N118" i="11" s="1"/>
  <c r="N142" i="11"/>
  <c r="N140" i="11" s="1"/>
  <c r="K424" i="11"/>
  <c r="K430" i="11"/>
  <c r="K473" i="11"/>
  <c r="L31" i="14"/>
  <c r="O31" i="14" s="1"/>
  <c r="L98" i="14"/>
  <c r="L96" i="14" s="1"/>
  <c r="O96" i="14" s="1"/>
  <c r="L254" i="14"/>
  <c r="L252" i="14" s="1"/>
  <c r="O252" i="14" s="1"/>
  <c r="O337" i="14"/>
  <c r="K449" i="14"/>
  <c r="K343" i="15"/>
  <c r="L273" i="2"/>
  <c r="L271" i="2" s="1"/>
  <c r="O271" i="2" s="1"/>
  <c r="O401" i="2"/>
  <c r="K466" i="2"/>
  <c r="J378" i="1"/>
  <c r="J394" i="1"/>
  <c r="N401" i="1"/>
  <c r="K619" i="3"/>
  <c r="J301" i="1"/>
  <c r="J322" i="1"/>
  <c r="I516" i="1"/>
  <c r="I522" i="1"/>
  <c r="I528" i="1"/>
  <c r="L533" i="1"/>
  <c r="O533" i="1" s="1"/>
  <c r="J114" i="1"/>
  <c r="N358" i="1"/>
  <c r="J368" i="1"/>
  <c r="K368" i="1" s="1"/>
  <c r="J374" i="1"/>
  <c r="J380" i="1"/>
  <c r="K380" i="1" s="1"/>
  <c r="J402" i="1"/>
  <c r="N410" i="1"/>
  <c r="J419" i="1"/>
  <c r="K419" i="1" s="1"/>
  <c r="J446" i="1"/>
  <c r="J454" i="1"/>
  <c r="L55" i="7"/>
  <c r="L96" i="8"/>
  <c r="O96" i="8" s="1"/>
  <c r="L120" i="10"/>
  <c r="L31" i="10"/>
  <c r="L11" i="10" s="1"/>
  <c r="O11" i="10" s="1"/>
  <c r="K343" i="11"/>
  <c r="K111" i="12"/>
  <c r="N331" i="13"/>
  <c r="N329" i="13" s="1"/>
  <c r="K466" i="13"/>
  <c r="K474" i="15"/>
  <c r="I92" i="1"/>
  <c r="K92" i="1" s="1"/>
  <c r="I229" i="1"/>
  <c r="K229" i="1" s="1"/>
  <c r="O318" i="1"/>
  <c r="I346" i="1"/>
  <c r="K346" i="1" s="1"/>
  <c r="I372" i="1"/>
  <c r="K372" i="1" s="1"/>
  <c r="L385" i="1"/>
  <c r="J424" i="1"/>
  <c r="K424" i="1" s="1"/>
  <c r="O459" i="1"/>
  <c r="I470" i="1"/>
  <c r="K470" i="1" s="1"/>
  <c r="I493" i="1"/>
  <c r="K493" i="1" s="1"/>
  <c r="I508" i="1"/>
  <c r="K508" i="1" s="1"/>
  <c r="L599" i="1"/>
  <c r="O599" i="1" s="1"/>
  <c r="M68" i="2"/>
  <c r="M66" i="2" s="1"/>
  <c r="M290" i="3"/>
  <c r="K112" i="4"/>
  <c r="K341" i="4"/>
  <c r="O457" i="4"/>
  <c r="N96" i="5"/>
  <c r="N94" i="5" s="1"/>
  <c r="O347" i="5"/>
  <c r="K84" i="1"/>
  <c r="K199" i="1"/>
  <c r="N535" i="1"/>
  <c r="N568" i="1"/>
  <c r="O568" i="1" s="1"/>
  <c r="L45" i="2"/>
  <c r="L43" i="2" s="1"/>
  <c r="O43" i="2" s="1"/>
  <c r="K80" i="2"/>
  <c r="K189" i="2"/>
  <c r="K215" i="2"/>
  <c r="N222" i="2"/>
  <c r="N220" i="2" s="1"/>
  <c r="K396" i="2"/>
  <c r="K423" i="2"/>
  <c r="O435" i="2"/>
  <c r="O456" i="2"/>
  <c r="N582" i="1"/>
  <c r="K264" i="3"/>
  <c r="K270" i="3"/>
  <c r="K350" i="3"/>
  <c r="K419" i="3"/>
  <c r="O437" i="3"/>
  <c r="K466" i="3"/>
  <c r="O599" i="3"/>
  <c r="K199" i="4"/>
  <c r="K264" i="4"/>
  <c r="O383" i="4"/>
  <c r="K491" i="4"/>
  <c r="O533" i="4"/>
  <c r="K632" i="4"/>
  <c r="K158" i="5"/>
  <c r="K398" i="5"/>
  <c r="O459" i="5"/>
  <c r="I185" i="1"/>
  <c r="K185" i="1" s="1"/>
  <c r="L279" i="1"/>
  <c r="O279" i="1" s="1"/>
  <c r="I471" i="1"/>
  <c r="K471" i="1" s="1"/>
  <c r="I551" i="1"/>
  <c r="K551" i="1" s="1"/>
  <c r="J578" i="1"/>
  <c r="J551" i="1"/>
  <c r="J626" i="1"/>
  <c r="P120" i="12"/>
  <c r="M118" i="12"/>
  <c r="P118" i="12" s="1"/>
  <c r="K111" i="1"/>
  <c r="K200" i="1"/>
  <c r="I401" i="1"/>
  <c r="K401" i="1" s="1"/>
  <c r="I482" i="1"/>
  <c r="L314" i="2"/>
  <c r="L312" i="2" s="1"/>
  <c r="K380" i="2"/>
  <c r="J452" i="1"/>
  <c r="J545" i="1"/>
  <c r="N252" i="3"/>
  <c r="O385" i="3"/>
  <c r="K420" i="3"/>
  <c r="O537" i="3"/>
  <c r="L144" i="4"/>
  <c r="O144" i="4" s="1"/>
  <c r="J543" i="1"/>
  <c r="I616" i="1"/>
  <c r="K621" i="4"/>
  <c r="I526" i="1"/>
  <c r="I532" i="1"/>
  <c r="I86" i="1"/>
  <c r="K86" i="1" s="1"/>
  <c r="O102" i="1"/>
  <c r="I265" i="1"/>
  <c r="K265" i="1" s="1"/>
  <c r="K341" i="1"/>
  <c r="L354" i="1"/>
  <c r="J495" i="1"/>
  <c r="L24" i="3"/>
  <c r="O24" i="3" s="1"/>
  <c r="L57" i="3"/>
  <c r="L55" i="3" s="1"/>
  <c r="K80" i="3"/>
  <c r="K86" i="3"/>
  <c r="N554" i="1"/>
  <c r="K265" i="4"/>
  <c r="K396" i="4"/>
  <c r="K466" i="4"/>
  <c r="K482" i="4"/>
  <c r="O568" i="4"/>
  <c r="J610" i="1"/>
  <c r="I132" i="1"/>
  <c r="K132" i="1" s="1"/>
  <c r="P254" i="1"/>
  <c r="L401" i="1"/>
  <c r="I428" i="1"/>
  <c r="K428" i="1" s="1"/>
  <c r="I511" i="1"/>
  <c r="K511" i="1" s="1"/>
  <c r="L552" i="1"/>
  <c r="O552" i="1" s="1"/>
  <c r="I575" i="1"/>
  <c r="K575" i="1" s="1"/>
  <c r="K345" i="2"/>
  <c r="K398" i="2"/>
  <c r="K547" i="2"/>
  <c r="N604" i="1"/>
  <c r="I614" i="1"/>
  <c r="J632" i="1"/>
  <c r="K632" i="1" s="1"/>
  <c r="J104" i="1"/>
  <c r="I112" i="1"/>
  <c r="K112" i="1" s="1"/>
  <c r="K285" i="3"/>
  <c r="K324" i="3"/>
  <c r="P333" i="3"/>
  <c r="O347" i="3"/>
  <c r="J468" i="1"/>
  <c r="K474" i="3"/>
  <c r="K630" i="3"/>
  <c r="O337" i="4"/>
  <c r="O385" i="4"/>
  <c r="J431" i="1"/>
  <c r="K431" i="1" s="1"/>
  <c r="K619" i="4"/>
  <c r="P45" i="5"/>
  <c r="J78" i="1"/>
  <c r="K93" i="5"/>
  <c r="J344" i="1"/>
  <c r="K450" i="5"/>
  <c r="K533" i="5"/>
  <c r="K562" i="5"/>
  <c r="L58" i="1"/>
  <c r="P144" i="1"/>
  <c r="K158" i="1"/>
  <c r="N224" i="1"/>
  <c r="J235" i="1"/>
  <c r="K249" i="1"/>
  <c r="K266" i="1"/>
  <c r="I342" i="1"/>
  <c r="K342" i="1" s="1"/>
  <c r="I513" i="1"/>
  <c r="K513" i="1" s="1"/>
  <c r="I595" i="1"/>
  <c r="N120" i="2"/>
  <c r="N118" i="2" s="1"/>
  <c r="K158" i="2"/>
  <c r="K229" i="2"/>
  <c r="K309" i="2"/>
  <c r="K381" i="2"/>
  <c r="O404" i="2"/>
  <c r="P70" i="3"/>
  <c r="K81" i="3"/>
  <c r="K87" i="3"/>
  <c r="J196" i="1"/>
  <c r="K370" i="3"/>
  <c r="N388" i="1"/>
  <c r="K422" i="3"/>
  <c r="N540" i="1"/>
  <c r="J550" i="1"/>
  <c r="K563" i="3"/>
  <c r="K618" i="3"/>
  <c r="M22" i="4"/>
  <c r="M12" i="4" s="1"/>
  <c r="N120" i="4"/>
  <c r="N118" i="4" s="1"/>
  <c r="K149" i="4"/>
  <c r="J215" i="1"/>
  <c r="K235" i="4"/>
  <c r="L294" i="4"/>
  <c r="O294" i="4" s="1"/>
  <c r="L312" i="4"/>
  <c r="O312" i="4" s="1"/>
  <c r="O349" i="4"/>
  <c r="J367" i="1"/>
  <c r="I426" i="1"/>
  <c r="K426" i="1" s="1"/>
  <c r="K455" i="4"/>
  <c r="J478" i="1"/>
  <c r="O564" i="4"/>
  <c r="J264" i="1"/>
  <c r="K264" i="1" s="1"/>
  <c r="O406" i="5"/>
  <c r="K474" i="5"/>
  <c r="O439" i="1"/>
  <c r="L436" i="1"/>
  <c r="O436" i="1" s="1"/>
  <c r="L564" i="1"/>
  <c r="J580" i="1"/>
  <c r="K580" i="1" s="1"/>
  <c r="N312" i="3"/>
  <c r="N310" i="3" s="1"/>
  <c r="J509" i="1"/>
  <c r="J474" i="1"/>
  <c r="I81" i="1"/>
  <c r="I88" i="1"/>
  <c r="K88" i="1" s="1"/>
  <c r="K189" i="1"/>
  <c r="N314" i="1"/>
  <c r="K328" i="1"/>
  <c r="I370" i="1"/>
  <c r="K370" i="1" s="1"/>
  <c r="I376" i="1"/>
  <c r="K376" i="1" s="1"/>
  <c r="O455" i="1"/>
  <c r="J615" i="1"/>
  <c r="K615" i="1" s="1"/>
  <c r="K113" i="3"/>
  <c r="K428" i="3"/>
  <c r="J517" i="1"/>
  <c r="J523" i="1"/>
  <c r="J529" i="1"/>
  <c r="K564" i="3"/>
  <c r="O568" i="3"/>
  <c r="K623" i="4"/>
  <c r="P222" i="5"/>
  <c r="K563" i="5"/>
  <c r="L258" i="1"/>
  <c r="O258" i="1" s="1"/>
  <c r="L334" i="1"/>
  <c r="L23" i="1" s="1"/>
  <c r="O23" i="1" s="1"/>
  <c r="I344" i="1"/>
  <c r="K344" i="1" s="1"/>
  <c r="O383" i="1"/>
  <c r="K423" i="1"/>
  <c r="I430" i="1"/>
  <c r="K430" i="1" s="1"/>
  <c r="I477" i="1"/>
  <c r="K477" i="1" s="1"/>
  <c r="I486" i="1"/>
  <c r="K486" i="1" s="1"/>
  <c r="K341" i="2"/>
  <c r="O347" i="2"/>
  <c r="K427" i="2"/>
  <c r="O599" i="2"/>
  <c r="L275" i="3"/>
  <c r="L273" i="3" s="1"/>
  <c r="L271" i="3" s="1"/>
  <c r="K289" i="3"/>
  <c r="J512" i="1"/>
  <c r="J614" i="1"/>
  <c r="K614" i="1" s="1"/>
  <c r="K92" i="4"/>
  <c r="K375" i="4"/>
  <c r="K381" i="4"/>
  <c r="O439" i="4"/>
  <c r="O537" i="4"/>
  <c r="K113" i="5"/>
  <c r="L254" i="5"/>
  <c r="K481" i="5"/>
  <c r="N70" i="1"/>
  <c r="I82" i="1"/>
  <c r="N275" i="1"/>
  <c r="P275" i="1" s="1"/>
  <c r="I397" i="1"/>
  <c r="K397" i="1" s="1"/>
  <c r="L458" i="1"/>
  <c r="O458" i="1" s="1"/>
  <c r="I499" i="1"/>
  <c r="K499" i="1" s="1"/>
  <c r="L98" i="2"/>
  <c r="O98" i="2" s="1"/>
  <c r="N273" i="2"/>
  <c r="O383" i="2"/>
  <c r="O406" i="2"/>
  <c r="K417" i="2"/>
  <c r="O439" i="2"/>
  <c r="K481" i="2"/>
  <c r="K635" i="2"/>
  <c r="K200" i="3"/>
  <c r="K309" i="3"/>
  <c r="O401" i="3"/>
  <c r="K418" i="3"/>
  <c r="O564" i="3"/>
  <c r="K93" i="4"/>
  <c r="K111" i="4"/>
  <c r="K428" i="4"/>
  <c r="J469" i="1"/>
  <c r="J573" i="1"/>
  <c r="N68" i="5"/>
  <c r="K380" i="5"/>
  <c r="J564" i="1"/>
  <c r="K564" i="1" s="1"/>
  <c r="L70" i="6"/>
  <c r="L68" i="6" s="1"/>
  <c r="M120" i="6"/>
  <c r="M118" i="6" s="1"/>
  <c r="P118" i="6" s="1"/>
  <c r="O406" i="6"/>
  <c r="O435" i="6"/>
  <c r="K466" i="6"/>
  <c r="K613" i="6"/>
  <c r="O347" i="7"/>
  <c r="O439" i="7"/>
  <c r="O537" i="7"/>
  <c r="L45" i="8"/>
  <c r="L43" i="8" s="1"/>
  <c r="O43" i="8" s="1"/>
  <c r="K563" i="8"/>
  <c r="K112" i="9"/>
  <c r="P224" i="9"/>
  <c r="K235" i="9"/>
  <c r="K396" i="9"/>
  <c r="P57" i="10"/>
  <c r="K343" i="10"/>
  <c r="O349" i="10"/>
  <c r="K397" i="10"/>
  <c r="L98" i="11"/>
  <c r="K164" i="11"/>
  <c r="P224" i="11"/>
  <c r="L254" i="11"/>
  <c r="O254" i="11" s="1"/>
  <c r="L33" i="12"/>
  <c r="O33" i="12" s="1"/>
  <c r="O533" i="12"/>
  <c r="L57" i="13"/>
  <c r="L275" i="13"/>
  <c r="O318" i="13"/>
  <c r="K345" i="13"/>
  <c r="K425" i="13"/>
  <c r="K498" i="13"/>
  <c r="K133" i="14"/>
  <c r="L275" i="14"/>
  <c r="L273" i="14" s="1"/>
  <c r="O566" i="14"/>
  <c r="N11" i="15"/>
  <c r="N9" i="15" s="1"/>
  <c r="N43" i="15"/>
  <c r="N41" i="15" s="1"/>
  <c r="K189" i="15"/>
  <c r="K235" i="15"/>
  <c r="N312" i="15"/>
  <c r="O580" i="5"/>
  <c r="O96" i="6"/>
  <c r="M140" i="8"/>
  <c r="N292" i="8"/>
  <c r="N290" i="8" s="1"/>
  <c r="O385" i="8"/>
  <c r="K397" i="8"/>
  <c r="J548" i="1"/>
  <c r="N43" i="10"/>
  <c r="N41" i="10" s="1"/>
  <c r="P41" i="10" s="1"/>
  <c r="L224" i="10"/>
  <c r="L222" i="10" s="1"/>
  <c r="O222" i="10" s="1"/>
  <c r="K368" i="10"/>
  <c r="K449" i="10"/>
  <c r="L224" i="11"/>
  <c r="O337" i="11"/>
  <c r="K396" i="11"/>
  <c r="K402" i="11"/>
  <c r="O459" i="11"/>
  <c r="O597" i="11"/>
  <c r="K632" i="11"/>
  <c r="K113" i="12"/>
  <c r="K340" i="12"/>
  <c r="K375" i="12"/>
  <c r="K421" i="12"/>
  <c r="K564" i="12"/>
  <c r="O601" i="12"/>
  <c r="K185" i="13"/>
  <c r="K309" i="13"/>
  <c r="K340" i="13"/>
  <c r="K398" i="13"/>
  <c r="O437" i="13"/>
  <c r="K499" i="13"/>
  <c r="K563" i="13"/>
  <c r="O568" i="13"/>
  <c r="K635" i="13"/>
  <c r="N26" i="14"/>
  <c r="N16" i="14" s="1"/>
  <c r="K158" i="14"/>
  <c r="M329" i="14"/>
  <c r="K345" i="14"/>
  <c r="O380" i="14"/>
  <c r="K397" i="14"/>
  <c r="K624" i="14"/>
  <c r="K631" i="14"/>
  <c r="L45" i="15"/>
  <c r="L43" i="15" s="1"/>
  <c r="K149" i="15"/>
  <c r="P254" i="15"/>
  <c r="P294" i="15"/>
  <c r="K306" i="15"/>
  <c r="K328" i="15"/>
  <c r="O337" i="15"/>
  <c r="O349" i="15"/>
  <c r="K418" i="15"/>
  <c r="K635" i="5"/>
  <c r="L333" i="6"/>
  <c r="K424" i="6"/>
  <c r="K430" i="6"/>
  <c r="K614" i="6"/>
  <c r="N252" i="7"/>
  <c r="K349" i="7"/>
  <c r="K372" i="7"/>
  <c r="M120" i="8"/>
  <c r="P120" i="8" s="1"/>
  <c r="L335" i="1"/>
  <c r="J596" i="1"/>
  <c r="K630" i="8"/>
  <c r="K113" i="9"/>
  <c r="K426" i="9"/>
  <c r="K589" i="5"/>
  <c r="J306" i="1"/>
  <c r="K306" i="1" s="1"/>
  <c r="J343" i="1"/>
  <c r="K343" i="1" s="1"/>
  <c r="J379" i="1"/>
  <c r="I402" i="1"/>
  <c r="N408" i="1"/>
  <c r="N31" i="6"/>
  <c r="N11" i="6" s="1"/>
  <c r="N9" i="6" s="1"/>
  <c r="J484" i="1"/>
  <c r="N354" i="1"/>
  <c r="O354" i="1" s="1"/>
  <c r="J366" i="1"/>
  <c r="J625" i="1"/>
  <c r="K426" i="8"/>
  <c r="K397" i="9"/>
  <c r="L314" i="10"/>
  <c r="L312" i="10" s="1"/>
  <c r="O312" i="10" s="1"/>
  <c r="K398" i="10"/>
  <c r="K421" i="10"/>
  <c r="K427" i="10"/>
  <c r="O568" i="10"/>
  <c r="P45" i="11"/>
  <c r="M94" i="11"/>
  <c r="P94" i="11" s="1"/>
  <c r="K328" i="11"/>
  <c r="K345" i="11"/>
  <c r="O385" i="11"/>
  <c r="K397" i="11"/>
  <c r="O437" i="11"/>
  <c r="K633" i="11"/>
  <c r="P45" i="12"/>
  <c r="L275" i="12"/>
  <c r="O275" i="12" s="1"/>
  <c r="K341" i="12"/>
  <c r="O347" i="12"/>
  <c r="K422" i="12"/>
  <c r="K435" i="12"/>
  <c r="O564" i="12"/>
  <c r="K597" i="12"/>
  <c r="L45" i="13"/>
  <c r="L70" i="13"/>
  <c r="L68" i="13" s="1"/>
  <c r="L144" i="13"/>
  <c r="L142" i="13" s="1"/>
  <c r="O142" i="13" s="1"/>
  <c r="K173" i="13"/>
  <c r="K186" i="13"/>
  <c r="K200" i="13"/>
  <c r="K473" i="13"/>
  <c r="K611" i="13"/>
  <c r="K623" i="13"/>
  <c r="L144" i="14"/>
  <c r="K340" i="14"/>
  <c r="K381" i="14"/>
  <c r="K398" i="14"/>
  <c r="K420" i="14"/>
  <c r="O535" i="14"/>
  <c r="N68" i="15"/>
  <c r="N66" i="15" s="1"/>
  <c r="O435" i="15"/>
  <c r="K481" i="15"/>
  <c r="K497" i="15"/>
  <c r="K597" i="15"/>
  <c r="K455" i="6"/>
  <c r="K547" i="6"/>
  <c r="K573" i="6"/>
  <c r="P45" i="7"/>
  <c r="N222" i="7"/>
  <c r="L254" i="7"/>
  <c r="K343" i="7"/>
  <c r="O349" i="7"/>
  <c r="K633" i="7"/>
  <c r="L224" i="8"/>
  <c r="L222" i="8" s="1"/>
  <c r="K450" i="8"/>
  <c r="K597" i="8"/>
  <c r="N273" i="9"/>
  <c r="N271" i="9" s="1"/>
  <c r="K398" i="9"/>
  <c r="K427" i="9"/>
  <c r="K449" i="9"/>
  <c r="K631" i="9"/>
  <c r="N43" i="11"/>
  <c r="N41" i="11" s="1"/>
  <c r="N68" i="11"/>
  <c r="N66" i="11" s="1"/>
  <c r="N43" i="12"/>
  <c r="N41" i="12" s="1"/>
  <c r="P96" i="12"/>
  <c r="K620" i="14"/>
  <c r="N26" i="15"/>
  <c r="N16" i="15" s="1"/>
  <c r="P70" i="15"/>
  <c r="N142" i="6"/>
  <c r="N140" i="6" s="1"/>
  <c r="K173" i="6"/>
  <c r="L275" i="6"/>
  <c r="L273" i="6" s="1"/>
  <c r="K380" i="6"/>
  <c r="K425" i="6"/>
  <c r="K629" i="6"/>
  <c r="K635" i="6"/>
  <c r="N68" i="7"/>
  <c r="N66" i="7" s="1"/>
  <c r="M120" i="7"/>
  <c r="P120" i="7" s="1"/>
  <c r="K381" i="8"/>
  <c r="K481" i="8"/>
  <c r="O597" i="8"/>
  <c r="L70" i="9"/>
  <c r="K88" i="9"/>
  <c r="K173" i="9"/>
  <c r="K474" i="9"/>
  <c r="K611" i="10"/>
  <c r="L24" i="11"/>
  <c r="O24" i="11" s="1"/>
  <c r="K563" i="11"/>
  <c r="P98" i="12"/>
  <c r="N142" i="12"/>
  <c r="N140" i="12" s="1"/>
  <c r="K158" i="12"/>
  <c r="K401" i="13"/>
  <c r="K597" i="13"/>
  <c r="K117" i="14"/>
  <c r="L70" i="15"/>
  <c r="L68" i="15" s="1"/>
  <c r="O68" i="15" s="1"/>
  <c r="N273" i="15"/>
  <c r="N271" i="15" s="1"/>
  <c r="P271" i="15" s="1"/>
  <c r="K375" i="15"/>
  <c r="K482" i="15"/>
  <c r="O455" i="6"/>
  <c r="L70" i="7"/>
  <c r="O70" i="7" s="1"/>
  <c r="K350" i="7"/>
  <c r="N53" i="8"/>
  <c r="P53" i="8" s="1"/>
  <c r="K133" i="8"/>
  <c r="K173" i="8"/>
  <c r="N120" i="10"/>
  <c r="K158" i="10"/>
  <c r="K173" i="10"/>
  <c r="K340" i="10"/>
  <c r="O352" i="10"/>
  <c r="K401" i="10"/>
  <c r="O564" i="10"/>
  <c r="O601" i="10"/>
  <c r="N55" i="11"/>
  <c r="N53" i="11" s="1"/>
  <c r="K229" i="11"/>
  <c r="O380" i="11"/>
  <c r="O404" i="11"/>
  <c r="K421" i="11"/>
  <c r="K427" i="11"/>
  <c r="K450" i="11"/>
  <c r="L98" i="12"/>
  <c r="M252" i="12"/>
  <c r="P252" i="12" s="1"/>
  <c r="N331" i="12"/>
  <c r="N329" i="12" s="1"/>
  <c r="O401" i="12"/>
  <c r="O457" i="12"/>
  <c r="K547" i="12"/>
  <c r="P222" i="14"/>
  <c r="K416" i="14"/>
  <c r="N120" i="15"/>
  <c r="N118" i="15" s="1"/>
  <c r="O601" i="5"/>
  <c r="O599" i="7"/>
  <c r="K634" i="7"/>
  <c r="K370" i="8"/>
  <c r="O406" i="8"/>
  <c r="K498" i="8"/>
  <c r="K64" i="9"/>
  <c r="K83" i="9"/>
  <c r="K341" i="9"/>
  <c r="P122" i="10"/>
  <c r="L144" i="10"/>
  <c r="L142" i="10" s="1"/>
  <c r="O142" i="10" s="1"/>
  <c r="M252" i="10"/>
  <c r="O535" i="10"/>
  <c r="N28" i="11"/>
  <c r="O49" i="11"/>
  <c r="L144" i="11"/>
  <c r="M252" i="11"/>
  <c r="N273" i="11"/>
  <c r="N271" i="11" s="1"/>
  <c r="K341" i="11"/>
  <c r="K422" i="11"/>
  <c r="K464" i="11"/>
  <c r="K481" i="11"/>
  <c r="K343" i="12"/>
  <c r="O354" i="12"/>
  <c r="K372" i="12"/>
  <c r="K418" i="12"/>
  <c r="K430" i="12"/>
  <c r="K628" i="12"/>
  <c r="K176" i="13"/>
  <c r="K304" i="13"/>
  <c r="O383" i="13"/>
  <c r="O401" i="13"/>
  <c r="P57" i="14"/>
  <c r="K149" i="14"/>
  <c r="P333" i="14"/>
  <c r="N33" i="14"/>
  <c r="N13" i="14" s="1"/>
  <c r="K401" i="14"/>
  <c r="O406" i="14"/>
  <c r="O455" i="14"/>
  <c r="O564" i="14"/>
  <c r="P122" i="15"/>
  <c r="K133" i="15"/>
  <c r="K158" i="15"/>
  <c r="K267" i="15"/>
  <c r="K289" i="15"/>
  <c r="K376" i="15"/>
  <c r="K466" i="15"/>
  <c r="K499" i="15"/>
  <c r="K591" i="5"/>
  <c r="N312" i="6"/>
  <c r="N310" i="6" s="1"/>
  <c r="K427" i="6"/>
  <c r="K450" i="6"/>
  <c r="K481" i="6"/>
  <c r="K533" i="6"/>
  <c r="K562" i="6"/>
  <c r="K617" i="6"/>
  <c r="P144" i="7"/>
  <c r="N273" i="7"/>
  <c r="N271" i="7" s="1"/>
  <c r="K455" i="7"/>
  <c r="K629" i="7"/>
  <c r="K635" i="7"/>
  <c r="K626" i="8"/>
  <c r="N96" i="6"/>
  <c r="N94" i="6" s="1"/>
  <c r="K229" i="8"/>
  <c r="K377" i="8"/>
  <c r="O401" i="8"/>
  <c r="K429" i="8"/>
  <c r="O599" i="8"/>
  <c r="K628" i="8"/>
  <c r="K65" i="9"/>
  <c r="L98" i="9"/>
  <c r="K110" i="9"/>
  <c r="K149" i="9"/>
  <c r="K376" i="9"/>
  <c r="K401" i="9"/>
  <c r="K465" i="9"/>
  <c r="M292" i="10"/>
  <c r="P292" i="10" s="1"/>
  <c r="O383" i="10"/>
  <c r="K547" i="11"/>
  <c r="O102" i="12"/>
  <c r="K164" i="13"/>
  <c r="K306" i="13"/>
  <c r="O337" i="13"/>
  <c r="O349" i="13"/>
  <c r="K396" i="13"/>
  <c r="L24" i="15"/>
  <c r="O24" i="15" s="1"/>
  <c r="K427" i="15"/>
  <c r="K615" i="15"/>
  <c r="K628" i="15"/>
  <c r="N33" i="6"/>
  <c r="N13" i="6" s="1"/>
  <c r="K482" i="6"/>
  <c r="O533" i="6"/>
  <c r="K619" i="7"/>
  <c r="K466" i="9"/>
  <c r="K482" i="9"/>
  <c r="L98" i="10"/>
  <c r="L96" i="10" s="1"/>
  <c r="O96" i="10" s="1"/>
  <c r="K349" i="10"/>
  <c r="O354" i="10"/>
  <c r="K396" i="10"/>
  <c r="K402" i="10"/>
  <c r="O437" i="10"/>
  <c r="O566" i="10"/>
  <c r="K613" i="10"/>
  <c r="N252" i="11"/>
  <c r="N250" i="11" s="1"/>
  <c r="N331" i="11"/>
  <c r="N329" i="11" s="1"/>
  <c r="K417" i="11"/>
  <c r="O435" i="11"/>
  <c r="O601" i="11"/>
  <c r="N13" i="12"/>
  <c r="K149" i="12"/>
  <c r="P224" i="12"/>
  <c r="N292" i="12"/>
  <c r="N290" i="12" s="1"/>
  <c r="K350" i="12"/>
  <c r="K397" i="12"/>
  <c r="K431" i="12"/>
  <c r="K328" i="13"/>
  <c r="I367" i="13"/>
  <c r="K367" i="13" s="1"/>
  <c r="K424" i="13"/>
  <c r="K430" i="13"/>
  <c r="K481" i="13"/>
  <c r="K497" i="13"/>
  <c r="O537" i="13"/>
  <c r="L45" i="14"/>
  <c r="O45" i="14" s="1"/>
  <c r="L57" i="14"/>
  <c r="O57" i="14" s="1"/>
  <c r="K219" i="14"/>
  <c r="K380" i="14"/>
  <c r="K464" i="14"/>
  <c r="M252" i="15"/>
  <c r="M250" i="15" s="1"/>
  <c r="K270" i="15"/>
  <c r="K401" i="15"/>
  <c r="O406" i="15"/>
  <c r="K428" i="15"/>
  <c r="K449" i="15"/>
  <c r="K473" i="15"/>
  <c r="O599" i="15"/>
  <c r="K635" i="15"/>
  <c r="K580" i="5"/>
  <c r="K164" i="6"/>
  <c r="L224" i="6"/>
  <c r="O347" i="6"/>
  <c r="O457" i="6"/>
  <c r="O352" i="7"/>
  <c r="K376" i="7"/>
  <c r="K416" i="7"/>
  <c r="L31" i="7"/>
  <c r="O31" i="7" s="1"/>
  <c r="N43" i="8"/>
  <c r="N41" i="8" s="1"/>
  <c r="P41" i="8" s="1"/>
  <c r="L57" i="8"/>
  <c r="N118" i="8"/>
  <c r="K396" i="8"/>
  <c r="K473" i="8"/>
  <c r="K614" i="8"/>
  <c r="K635" i="8"/>
  <c r="K93" i="9"/>
  <c r="K349" i="9"/>
  <c r="K498" i="9"/>
  <c r="O566" i="9"/>
  <c r="N331" i="10"/>
  <c r="N329" i="10" s="1"/>
  <c r="M22" i="13"/>
  <c r="M12" i="13" s="1"/>
  <c r="O553" i="2"/>
  <c r="L553" i="1"/>
  <c r="O553" i="1" s="1"/>
  <c r="L254" i="8"/>
  <c r="L24" i="8"/>
  <c r="O24" i="8" s="1"/>
  <c r="K113" i="1"/>
  <c r="K309" i="1"/>
  <c r="K381" i="1"/>
  <c r="K416" i="1"/>
  <c r="K398" i="3"/>
  <c r="K431" i="4"/>
  <c r="J518" i="1"/>
  <c r="J524" i="1"/>
  <c r="J530" i="1"/>
  <c r="O535" i="4"/>
  <c r="L535" i="1"/>
  <c r="I85" i="1"/>
  <c r="K85" i="1" s="1"/>
  <c r="P98" i="1"/>
  <c r="K109" i="1"/>
  <c r="K186" i="1"/>
  <c r="O406" i="1"/>
  <c r="J467" i="1"/>
  <c r="L598" i="1"/>
  <c r="O598" i="1" s="1"/>
  <c r="O598" i="2"/>
  <c r="P142" i="3"/>
  <c r="M140" i="3"/>
  <c r="P140" i="3" s="1"/>
  <c r="L96" i="4"/>
  <c r="O98" i="4"/>
  <c r="M329" i="5"/>
  <c r="L256" i="1"/>
  <c r="M312" i="3"/>
  <c r="M310" i="3" s="1"/>
  <c r="P310" i="3" s="1"/>
  <c r="P314" i="3"/>
  <c r="I418" i="1"/>
  <c r="M55" i="2"/>
  <c r="M53" i="2" s="1"/>
  <c r="P57" i="2"/>
  <c r="I521" i="1"/>
  <c r="I527" i="1"/>
  <c r="I533" i="1"/>
  <c r="K533" i="1" s="1"/>
  <c r="K533" i="2"/>
  <c r="K634" i="2"/>
  <c r="I634" i="1"/>
  <c r="I93" i="1"/>
  <c r="K80" i="1"/>
  <c r="K110" i="1"/>
  <c r="K267" i="1"/>
  <c r="J418" i="1"/>
  <c r="N436" i="1"/>
  <c r="J515" i="1"/>
  <c r="I64" i="1"/>
  <c r="K64" i="1" s="1"/>
  <c r="K285" i="1"/>
  <c r="K304" i="1"/>
  <c r="O337" i="1"/>
  <c r="K350" i="1"/>
  <c r="O437" i="1"/>
  <c r="M22" i="2"/>
  <c r="M12" i="2" s="1"/>
  <c r="K629" i="2"/>
  <c r="J629" i="1"/>
  <c r="K629" i="1" s="1"/>
  <c r="J607" i="1"/>
  <c r="P220" i="5"/>
  <c r="M312" i="5"/>
  <c r="P314" i="5"/>
  <c r="K402" i="5"/>
  <c r="K593" i="6"/>
  <c r="I593" i="1"/>
  <c r="K593" i="1" s="1"/>
  <c r="M222" i="7"/>
  <c r="P222" i="7" s="1"/>
  <c r="P224" i="7"/>
  <c r="I620" i="1"/>
  <c r="K624" i="1" s="1"/>
  <c r="K626" i="2"/>
  <c r="K622" i="2"/>
  <c r="K625" i="2"/>
  <c r="K621" i="2"/>
  <c r="K624" i="2"/>
  <c r="K620" i="2"/>
  <c r="K623" i="2"/>
  <c r="I65" i="1"/>
  <c r="K65" i="1" s="1"/>
  <c r="I87" i="1"/>
  <c r="K87" i="1" s="1"/>
  <c r="M224" i="1"/>
  <c r="I339" i="1"/>
  <c r="K339" i="1" s="1"/>
  <c r="O385" i="1"/>
  <c r="K449" i="1"/>
  <c r="K465" i="1"/>
  <c r="K481" i="1"/>
  <c r="K498" i="3"/>
  <c r="I498" i="1"/>
  <c r="K498" i="1" s="1"/>
  <c r="N31" i="4"/>
  <c r="O380" i="5"/>
  <c r="I560" i="1"/>
  <c r="K560" i="1" s="1"/>
  <c r="K560" i="5"/>
  <c r="O567" i="7"/>
  <c r="L567" i="1"/>
  <c r="O567" i="1" s="1"/>
  <c r="K216" i="1"/>
  <c r="K270" i="1"/>
  <c r="M314" i="1"/>
  <c r="P314" i="1" s="1"/>
  <c r="J324" i="1"/>
  <c r="K324" i="1" s="1"/>
  <c r="K345" i="1"/>
  <c r="K427" i="1"/>
  <c r="K473" i="1"/>
  <c r="K429" i="2"/>
  <c r="I624" i="1"/>
  <c r="P122" i="4"/>
  <c r="M120" i="4"/>
  <c r="K377" i="4"/>
  <c r="L98" i="5"/>
  <c r="N552" i="1"/>
  <c r="N31" i="5"/>
  <c r="N29" i="5" s="1"/>
  <c r="K579" i="3"/>
  <c r="I579" i="1"/>
  <c r="K579" i="1" s="1"/>
  <c r="J82" i="1"/>
  <c r="I483" i="1"/>
  <c r="K483" i="1" s="1"/>
  <c r="K483" i="4"/>
  <c r="L600" i="1"/>
  <c r="O600" i="1" s="1"/>
  <c r="O600" i="4"/>
  <c r="L74" i="1"/>
  <c r="O74" i="1" s="1"/>
  <c r="I474" i="1"/>
  <c r="K474" i="1" s="1"/>
  <c r="M312" i="4"/>
  <c r="P312" i="4" s="1"/>
  <c r="P314" i="4"/>
  <c r="L33" i="5"/>
  <c r="O33" i="5" s="1"/>
  <c r="O353" i="5"/>
  <c r="L57" i="2"/>
  <c r="L55" i="2" s="1"/>
  <c r="L53" i="2" s="1"/>
  <c r="K138" i="2"/>
  <c r="I367" i="2"/>
  <c r="K367" i="2" s="1"/>
  <c r="K424" i="2"/>
  <c r="K449" i="2"/>
  <c r="O459" i="2"/>
  <c r="O564" i="2"/>
  <c r="M22" i="3"/>
  <c r="M20" i="3" s="1"/>
  <c r="O349" i="3"/>
  <c r="K634" i="3"/>
  <c r="N26" i="4"/>
  <c r="N16" i="4" s="1"/>
  <c r="K350" i="4"/>
  <c r="O404" i="4"/>
  <c r="K420" i="4"/>
  <c r="K464" i="4"/>
  <c r="N34" i="4"/>
  <c r="N14" i="4" s="1"/>
  <c r="K573" i="4"/>
  <c r="K564" i="5"/>
  <c r="O383" i="6"/>
  <c r="N32" i="6"/>
  <c r="N30" i="6" s="1"/>
  <c r="O535" i="6"/>
  <c r="L32" i="6"/>
  <c r="L30" i="6" s="1"/>
  <c r="N32" i="8"/>
  <c r="N30" i="8" s="1"/>
  <c r="O437" i="8"/>
  <c r="L33" i="9"/>
  <c r="O33" i="9" s="1"/>
  <c r="O554" i="9"/>
  <c r="N43" i="2"/>
  <c r="N41" i="2" s="1"/>
  <c r="N22" i="2"/>
  <c r="N252" i="2"/>
  <c r="N250" i="2" s="1"/>
  <c r="K420" i="2"/>
  <c r="K435" i="2"/>
  <c r="K450" i="2"/>
  <c r="O455" i="2"/>
  <c r="K473" i="2"/>
  <c r="O537" i="2"/>
  <c r="K630" i="2"/>
  <c r="L23" i="3"/>
  <c r="O23" i="3" s="1"/>
  <c r="P144" i="3"/>
  <c r="M331" i="3"/>
  <c r="N31" i="3"/>
  <c r="N29" i="3" s="1"/>
  <c r="I518" i="1"/>
  <c r="I524" i="1"/>
  <c r="I530" i="1"/>
  <c r="J595" i="1"/>
  <c r="K595" i="1" s="1"/>
  <c r="K614" i="3"/>
  <c r="M68" i="4"/>
  <c r="N292" i="4"/>
  <c r="K204" i="5"/>
  <c r="N33" i="5"/>
  <c r="N13" i="5" s="1"/>
  <c r="K455" i="5"/>
  <c r="P70" i="7"/>
  <c r="M68" i="7"/>
  <c r="M66" i="7" s="1"/>
  <c r="P66" i="7" s="1"/>
  <c r="K623" i="7"/>
  <c r="K621" i="7"/>
  <c r="K626" i="7"/>
  <c r="N222" i="8"/>
  <c r="N220" i="8" s="1"/>
  <c r="K482" i="1"/>
  <c r="O580" i="1"/>
  <c r="K589" i="1"/>
  <c r="J149" i="1"/>
  <c r="K149" i="1" s="1"/>
  <c r="K164" i="2"/>
  <c r="K201" i="2"/>
  <c r="O273" i="2"/>
  <c r="J281" i="1"/>
  <c r="O566" i="2"/>
  <c r="L144" i="3"/>
  <c r="L142" i="3" s="1"/>
  <c r="J391" i="1"/>
  <c r="J414" i="1"/>
  <c r="J425" i="1"/>
  <c r="K464" i="3"/>
  <c r="K624" i="3"/>
  <c r="N252" i="4"/>
  <c r="N250" i="4" s="1"/>
  <c r="O314" i="4"/>
  <c r="K416" i="4"/>
  <c r="K432" i="4"/>
  <c r="K474" i="4"/>
  <c r="N142" i="5"/>
  <c r="P142" i="5" s="1"/>
  <c r="N252" i="5"/>
  <c r="N250" i="5" s="1"/>
  <c r="N462" i="1"/>
  <c r="N583" i="1"/>
  <c r="J590" i="1"/>
  <c r="J160" i="1"/>
  <c r="K611" i="4"/>
  <c r="N120" i="5"/>
  <c r="N118" i="5" s="1"/>
  <c r="L314" i="5"/>
  <c r="O314" i="5" s="1"/>
  <c r="N331" i="5"/>
  <c r="P331" i="5" s="1"/>
  <c r="K345" i="5"/>
  <c r="K423" i="5"/>
  <c r="K428" i="5"/>
  <c r="O455" i="5"/>
  <c r="N34" i="6"/>
  <c r="N14" i="6" s="1"/>
  <c r="L273" i="8"/>
  <c r="O273" i="8" s="1"/>
  <c r="K591" i="1"/>
  <c r="K84" i="2"/>
  <c r="M252" i="2"/>
  <c r="M292" i="2"/>
  <c r="M290" i="2" s="1"/>
  <c r="K304" i="2"/>
  <c r="K401" i="2"/>
  <c r="K426" i="2"/>
  <c r="O533" i="2"/>
  <c r="K562" i="2"/>
  <c r="N26" i="3"/>
  <c r="N16" i="3" s="1"/>
  <c r="K108" i="3"/>
  <c r="L26" i="3"/>
  <c r="J161" i="1"/>
  <c r="P224" i="3"/>
  <c r="L254" i="3"/>
  <c r="L314" i="3"/>
  <c r="O314" i="3" s="1"/>
  <c r="K328" i="3"/>
  <c r="K380" i="3"/>
  <c r="N32" i="3"/>
  <c r="N30" i="3" s="1"/>
  <c r="K401" i="3"/>
  <c r="K421" i="3"/>
  <c r="K431" i="3"/>
  <c r="K620" i="3"/>
  <c r="K173" i="4"/>
  <c r="L224" i="4"/>
  <c r="L310" i="4"/>
  <c r="O310" i="4" s="1"/>
  <c r="K328" i="4"/>
  <c r="K380" i="4"/>
  <c r="O406" i="4"/>
  <c r="K417" i="4"/>
  <c r="K547" i="4"/>
  <c r="K564" i="4"/>
  <c r="K597" i="4"/>
  <c r="K185" i="5"/>
  <c r="K199" i="5"/>
  <c r="P224" i="5"/>
  <c r="K328" i="5"/>
  <c r="O333" i="5"/>
  <c r="K435" i="5"/>
  <c r="O533" i="5"/>
  <c r="L24" i="6"/>
  <c r="L32" i="8"/>
  <c r="L30" i="8" s="1"/>
  <c r="J212" i="1"/>
  <c r="J219" i="1"/>
  <c r="N34" i="7"/>
  <c r="N14" i="7" s="1"/>
  <c r="O582" i="1"/>
  <c r="L252" i="2"/>
  <c r="O252" i="2" s="1"/>
  <c r="J507" i="1"/>
  <c r="N34" i="2"/>
  <c r="K563" i="2"/>
  <c r="N120" i="3"/>
  <c r="N118" i="3" s="1"/>
  <c r="K149" i="3"/>
  <c r="K176" i="3"/>
  <c r="K249" i="3"/>
  <c r="N292" i="3"/>
  <c r="P292" i="3" s="1"/>
  <c r="K417" i="3"/>
  <c r="K432" i="3"/>
  <c r="O601" i="3"/>
  <c r="K616" i="3"/>
  <c r="K533" i="4"/>
  <c r="L57" i="6"/>
  <c r="L55" i="6" s="1"/>
  <c r="L23" i="6"/>
  <c r="O23" i="6" s="1"/>
  <c r="K635" i="1"/>
  <c r="N312" i="2"/>
  <c r="N310" i="2" s="1"/>
  <c r="O380" i="2"/>
  <c r="N32" i="2"/>
  <c r="N30" i="2" s="1"/>
  <c r="J611" i="1"/>
  <c r="L34" i="3"/>
  <c r="O34" i="3" s="1"/>
  <c r="N68" i="3"/>
  <c r="O122" i="3"/>
  <c r="P294" i="3"/>
  <c r="K533" i="3"/>
  <c r="K626" i="3"/>
  <c r="N55" i="4"/>
  <c r="N53" i="4" s="1"/>
  <c r="K397" i="4"/>
  <c r="K429" i="4"/>
  <c r="K435" i="4"/>
  <c r="K630" i="4"/>
  <c r="L32" i="5"/>
  <c r="L30" i="5" s="1"/>
  <c r="K108" i="5"/>
  <c r="N292" i="5"/>
  <c r="N290" i="5" s="1"/>
  <c r="O383" i="5"/>
  <c r="K425" i="5"/>
  <c r="K341" i="6"/>
  <c r="O584" i="1"/>
  <c r="K616" i="1"/>
  <c r="K64" i="2"/>
  <c r="N68" i="2"/>
  <c r="N142" i="2"/>
  <c r="P275" i="2"/>
  <c r="K328" i="2"/>
  <c r="K402" i="2"/>
  <c r="K418" i="2"/>
  <c r="K564" i="2"/>
  <c r="M43" i="3"/>
  <c r="M41" i="3" s="1"/>
  <c r="K65" i="3"/>
  <c r="K110" i="3"/>
  <c r="N273" i="3"/>
  <c r="N271" i="3" s="1"/>
  <c r="L294" i="3"/>
  <c r="L292" i="3" s="1"/>
  <c r="K306" i="3"/>
  <c r="L333" i="3"/>
  <c r="K375" i="3"/>
  <c r="K449" i="3"/>
  <c r="O597" i="3"/>
  <c r="K612" i="3"/>
  <c r="K628" i="3"/>
  <c r="N43" i="4"/>
  <c r="N41" i="4" s="1"/>
  <c r="L70" i="4"/>
  <c r="N96" i="4"/>
  <c r="N94" i="4" s="1"/>
  <c r="K113" i="4"/>
  <c r="K229" i="4"/>
  <c r="K424" i="4"/>
  <c r="O455" i="4"/>
  <c r="P98" i="5"/>
  <c r="P294" i="5"/>
  <c r="O535" i="5"/>
  <c r="J487" i="1"/>
  <c r="N43" i="5"/>
  <c r="P43" i="5" s="1"/>
  <c r="L33" i="6"/>
  <c r="O33" i="6" s="1"/>
  <c r="O353" i="6"/>
  <c r="K371" i="7"/>
  <c r="I367" i="7"/>
  <c r="K367" i="7" s="1"/>
  <c r="L70" i="2"/>
  <c r="L68" i="2" s="1"/>
  <c r="L66" i="2" s="1"/>
  <c r="K199" i="2"/>
  <c r="K219" i="2"/>
  <c r="O318" i="2"/>
  <c r="O337" i="2"/>
  <c r="K343" i="2"/>
  <c r="L438" i="1"/>
  <c r="O438" i="1" s="1"/>
  <c r="L536" i="1"/>
  <c r="O536" i="1" s="1"/>
  <c r="I619" i="1"/>
  <c r="K93" i="3"/>
  <c r="K343" i="3"/>
  <c r="K376" i="3"/>
  <c r="K423" i="3"/>
  <c r="L45" i="4"/>
  <c r="L43" i="4" s="1"/>
  <c r="N66" i="4"/>
  <c r="P98" i="4"/>
  <c r="K109" i="4"/>
  <c r="K164" i="4"/>
  <c r="L275" i="4"/>
  <c r="O275" i="4" s="1"/>
  <c r="K340" i="4"/>
  <c r="K425" i="4"/>
  <c r="K562" i="4"/>
  <c r="K625" i="4"/>
  <c r="K92" i="5"/>
  <c r="K216" i="5"/>
  <c r="K343" i="5"/>
  <c r="O401" i="5"/>
  <c r="K416" i="5"/>
  <c r="K421" i="5"/>
  <c r="O437" i="5"/>
  <c r="K473" i="5"/>
  <c r="M22" i="7"/>
  <c r="M20" i="7" s="1"/>
  <c r="P312" i="9"/>
  <c r="M310" i="9"/>
  <c r="P310" i="9" s="1"/>
  <c r="O582" i="5"/>
  <c r="K628" i="5"/>
  <c r="K634" i="5"/>
  <c r="K219" i="6"/>
  <c r="N292" i="6"/>
  <c r="N290" i="6" s="1"/>
  <c r="P312" i="6"/>
  <c r="N26" i="7"/>
  <c r="N16" i="7" s="1"/>
  <c r="K158" i="7"/>
  <c r="N250" i="7"/>
  <c r="N292" i="7"/>
  <c r="N290" i="7" s="1"/>
  <c r="K341" i="7"/>
  <c r="K450" i="7"/>
  <c r="P275" i="8"/>
  <c r="K285" i="8"/>
  <c r="K340" i="8"/>
  <c r="K402" i="8"/>
  <c r="K474" i="8"/>
  <c r="K533" i="8"/>
  <c r="O537" i="8"/>
  <c r="O564" i="8"/>
  <c r="N34" i="8"/>
  <c r="N14" i="8" s="1"/>
  <c r="K632" i="8"/>
  <c r="K164" i="9"/>
  <c r="K266" i="9"/>
  <c r="O337" i="9"/>
  <c r="O385" i="9"/>
  <c r="K402" i="9"/>
  <c r="K418" i="9"/>
  <c r="K430" i="9"/>
  <c r="O457" i="9"/>
  <c r="K563" i="9"/>
  <c r="O580" i="9"/>
  <c r="L273" i="7"/>
  <c r="O273" i="7" s="1"/>
  <c r="N331" i="7"/>
  <c r="P331" i="7" s="1"/>
  <c r="P142" i="9"/>
  <c r="N32" i="9"/>
  <c r="N30" i="9" s="1"/>
  <c r="N26" i="6"/>
  <c r="N16" i="6" s="1"/>
  <c r="L254" i="6"/>
  <c r="O254" i="6" s="1"/>
  <c r="K401" i="6"/>
  <c r="K416" i="6"/>
  <c r="K421" i="6"/>
  <c r="N32" i="7"/>
  <c r="N30" i="7" s="1"/>
  <c r="M43" i="7"/>
  <c r="M41" i="7" s="1"/>
  <c r="N22" i="7"/>
  <c r="L144" i="7"/>
  <c r="O144" i="7" s="1"/>
  <c r="K199" i="7"/>
  <c r="L314" i="7"/>
  <c r="O314" i="7" s="1"/>
  <c r="P333" i="7"/>
  <c r="K612" i="7"/>
  <c r="K149" i="8"/>
  <c r="P224" i="8"/>
  <c r="K419" i="8"/>
  <c r="K465" i="8"/>
  <c r="O533" i="8"/>
  <c r="P45" i="9"/>
  <c r="P57" i="9"/>
  <c r="P98" i="9"/>
  <c r="K267" i="9"/>
  <c r="O380" i="9"/>
  <c r="K419" i="9"/>
  <c r="K431" i="9"/>
  <c r="L26" i="6"/>
  <c r="O565" i="7"/>
  <c r="O457" i="8"/>
  <c r="N33" i="8"/>
  <c r="N13" i="8" s="1"/>
  <c r="N43" i="6"/>
  <c r="N41" i="6" s="1"/>
  <c r="K417" i="6"/>
  <c r="N43" i="7"/>
  <c r="L333" i="7"/>
  <c r="L331" i="7" s="1"/>
  <c r="O331" i="7" s="1"/>
  <c r="K375" i="7"/>
  <c r="O401" i="7"/>
  <c r="K630" i="7"/>
  <c r="M94" i="8"/>
  <c r="P94" i="8" s="1"/>
  <c r="K164" i="8"/>
  <c r="M220" i="8"/>
  <c r="N252" i="8"/>
  <c r="N250" i="8" s="1"/>
  <c r="N331" i="8"/>
  <c r="N329" i="8" s="1"/>
  <c r="K425" i="8"/>
  <c r="K229" i="9"/>
  <c r="N292" i="9"/>
  <c r="N290" i="9" s="1"/>
  <c r="K547" i="9"/>
  <c r="O568" i="9"/>
  <c r="O273" i="11"/>
  <c r="L271" i="11"/>
  <c r="O271" i="11" s="1"/>
  <c r="K597" i="5"/>
  <c r="L45" i="6"/>
  <c r="L43" i="6" s="1"/>
  <c r="P57" i="6"/>
  <c r="K149" i="6"/>
  <c r="O258" i="6"/>
  <c r="K343" i="6"/>
  <c r="O385" i="6"/>
  <c r="O537" i="6"/>
  <c r="K616" i="6"/>
  <c r="K625" i="6"/>
  <c r="M140" i="7"/>
  <c r="K149" i="7"/>
  <c r="K328" i="7"/>
  <c r="O337" i="7"/>
  <c r="O354" i="7"/>
  <c r="O385" i="7"/>
  <c r="K427" i="7"/>
  <c r="K432" i="7"/>
  <c r="K465" i="7"/>
  <c r="K481" i="7"/>
  <c r="K132" i="8"/>
  <c r="L333" i="8"/>
  <c r="L331" i="8" s="1"/>
  <c r="K376" i="8"/>
  <c r="O404" i="8"/>
  <c r="K431" i="8"/>
  <c r="K573" i="8"/>
  <c r="K622" i="8"/>
  <c r="N68" i="9"/>
  <c r="N66" i="9" s="1"/>
  <c r="K81" i="9"/>
  <c r="K111" i="9"/>
  <c r="P144" i="9"/>
  <c r="M222" i="9"/>
  <c r="M220" i="9" s="1"/>
  <c r="L294" i="9"/>
  <c r="L292" i="9" s="1"/>
  <c r="O292" i="9" s="1"/>
  <c r="O354" i="9"/>
  <c r="K455" i="9"/>
  <c r="N34" i="9"/>
  <c r="O34" i="9" s="1"/>
  <c r="O564" i="9"/>
  <c r="P142" i="11"/>
  <c r="O49" i="6"/>
  <c r="P120" i="6"/>
  <c r="K189" i="6"/>
  <c r="K328" i="6"/>
  <c r="K381" i="6"/>
  <c r="K428" i="6"/>
  <c r="O439" i="6"/>
  <c r="K621" i="6"/>
  <c r="L45" i="7"/>
  <c r="N220" i="7"/>
  <c r="K397" i="7"/>
  <c r="K428" i="7"/>
  <c r="N33" i="7"/>
  <c r="N13" i="7" s="1"/>
  <c r="K466" i="7"/>
  <c r="K482" i="7"/>
  <c r="K563" i="7"/>
  <c r="M118" i="8"/>
  <c r="O337" i="8"/>
  <c r="O354" i="8"/>
  <c r="K372" i="8"/>
  <c r="K416" i="8"/>
  <c r="K421" i="8"/>
  <c r="K432" i="8"/>
  <c r="L144" i="9"/>
  <c r="K350" i="9"/>
  <c r="K372" i="9"/>
  <c r="N31" i="9"/>
  <c r="N11" i="9" s="1"/>
  <c r="N9" i="9" s="1"/>
  <c r="K421" i="9"/>
  <c r="O439" i="9"/>
  <c r="O98" i="6"/>
  <c r="K626" i="6"/>
  <c r="N142" i="8"/>
  <c r="N140" i="8" s="1"/>
  <c r="O584" i="9"/>
  <c r="K429" i="6"/>
  <c r="K628" i="6"/>
  <c r="K345" i="7"/>
  <c r="K424" i="7"/>
  <c r="K435" i="7"/>
  <c r="K533" i="7"/>
  <c r="K564" i="7"/>
  <c r="K632" i="7"/>
  <c r="L122" i="8"/>
  <c r="P144" i="8"/>
  <c r="M329" i="8"/>
  <c r="O383" i="8"/>
  <c r="K401" i="8"/>
  <c r="K449" i="8"/>
  <c r="P333" i="9"/>
  <c r="O383" i="9"/>
  <c r="O533" i="9"/>
  <c r="L312" i="12"/>
  <c r="O312" i="12" s="1"/>
  <c r="O314" i="12"/>
  <c r="P70" i="6"/>
  <c r="K235" i="6"/>
  <c r="K622" i="6"/>
  <c r="L53" i="7"/>
  <c r="N118" i="7"/>
  <c r="K417" i="8"/>
  <c r="K328" i="9"/>
  <c r="L94" i="10"/>
  <c r="O94" i="10" s="1"/>
  <c r="M271" i="13"/>
  <c r="P271" i="13" s="1"/>
  <c r="P273" i="13"/>
  <c r="K158" i="6"/>
  <c r="O404" i="6"/>
  <c r="M250" i="7"/>
  <c r="P250" i="7" s="1"/>
  <c r="K420" i="7"/>
  <c r="K473" i="7"/>
  <c r="N31" i="7"/>
  <c r="N11" i="7" s="1"/>
  <c r="N9" i="7" s="1"/>
  <c r="K616" i="7"/>
  <c r="P55" i="8"/>
  <c r="K564" i="8"/>
  <c r="K265" i="9"/>
  <c r="L333" i="9"/>
  <c r="K417" i="9"/>
  <c r="K429" i="9"/>
  <c r="K464" i="9"/>
  <c r="K562" i="9"/>
  <c r="K350" i="10"/>
  <c r="O597" i="10"/>
  <c r="K158" i="11"/>
  <c r="K626" i="11"/>
  <c r="P57" i="12"/>
  <c r="K110" i="12"/>
  <c r="M273" i="12"/>
  <c r="P273" i="12" s="1"/>
  <c r="K420" i="12"/>
  <c r="L254" i="13"/>
  <c r="L252" i="13" s="1"/>
  <c r="N55" i="14"/>
  <c r="K419" i="14"/>
  <c r="K465" i="14"/>
  <c r="P53" i="15"/>
  <c r="K350" i="15"/>
  <c r="K377" i="15"/>
  <c r="K562" i="15"/>
  <c r="K573" i="15"/>
  <c r="O601" i="15"/>
  <c r="K623" i="15"/>
  <c r="N26" i="10"/>
  <c r="N16" i="10" s="1"/>
  <c r="N118" i="10"/>
  <c r="K345" i="10"/>
  <c r="K377" i="10"/>
  <c r="K422" i="10"/>
  <c r="L45" i="11"/>
  <c r="L57" i="11"/>
  <c r="O57" i="11" s="1"/>
  <c r="K235" i="11"/>
  <c r="P331" i="11"/>
  <c r="J183" i="1"/>
  <c r="J194" i="1"/>
  <c r="M222" i="12"/>
  <c r="M220" i="12" s="1"/>
  <c r="K498" i="12"/>
  <c r="K620" i="12"/>
  <c r="K158" i="13"/>
  <c r="K219" i="13"/>
  <c r="K368" i="13"/>
  <c r="O406" i="13"/>
  <c r="O582" i="13"/>
  <c r="K595" i="13"/>
  <c r="K615" i="13"/>
  <c r="M120" i="14"/>
  <c r="M118" i="14" s="1"/>
  <c r="N329" i="14"/>
  <c r="P329" i="14" s="1"/>
  <c r="K345" i="15"/>
  <c r="K450" i="15"/>
  <c r="N34" i="15"/>
  <c r="N14" i="15" s="1"/>
  <c r="K612" i="9"/>
  <c r="K235" i="10"/>
  <c r="K618" i="10"/>
  <c r="K401" i="12"/>
  <c r="N252" i="13"/>
  <c r="N250" i="13" s="1"/>
  <c r="N292" i="13"/>
  <c r="P292" i="13" s="1"/>
  <c r="N33" i="13"/>
  <c r="N13" i="13" s="1"/>
  <c r="K449" i="13"/>
  <c r="M66" i="15"/>
  <c r="P66" i="15" s="1"/>
  <c r="O406" i="10"/>
  <c r="O435" i="10"/>
  <c r="P275" i="11"/>
  <c r="L333" i="11"/>
  <c r="K381" i="11"/>
  <c r="K622" i="11"/>
  <c r="P144" i="12"/>
  <c r="K432" i="12"/>
  <c r="K229" i="13"/>
  <c r="O533" i="13"/>
  <c r="L26" i="14"/>
  <c r="O26" i="14" s="1"/>
  <c r="M43" i="14"/>
  <c r="M41" i="14" s="1"/>
  <c r="K189" i="14"/>
  <c r="M312" i="14"/>
  <c r="K619" i="14"/>
  <c r="N290" i="15"/>
  <c r="K619" i="15"/>
  <c r="L57" i="10"/>
  <c r="L55" i="10" s="1"/>
  <c r="P275" i="10"/>
  <c r="O351" i="10"/>
  <c r="O599" i="10"/>
  <c r="K614" i="10"/>
  <c r="K619" i="10"/>
  <c r="L70" i="11"/>
  <c r="K419" i="11"/>
  <c r="O439" i="11"/>
  <c r="K597" i="11"/>
  <c r="K616" i="12"/>
  <c r="P70" i="13"/>
  <c r="K117" i="13"/>
  <c r="K349" i="13"/>
  <c r="O380" i="13"/>
  <c r="K562" i="13"/>
  <c r="L55" i="14"/>
  <c r="L53" i="14" s="1"/>
  <c r="P294" i="14"/>
  <c r="P331" i="14"/>
  <c r="K616" i="14"/>
  <c r="M96" i="15"/>
  <c r="M292" i="15"/>
  <c r="M220" i="11"/>
  <c r="K630" i="11"/>
  <c r="K199" i="12"/>
  <c r="K349" i="12"/>
  <c r="K449" i="12"/>
  <c r="K573" i="12"/>
  <c r="K450" i="13"/>
  <c r="K573" i="13"/>
  <c r="M55" i="14"/>
  <c r="P55" i="14" s="1"/>
  <c r="K482" i="14"/>
  <c r="K597" i="14"/>
  <c r="O601" i="14"/>
  <c r="K634" i="14"/>
  <c r="K304" i="15"/>
  <c r="K431" i="15"/>
  <c r="K369" i="10"/>
  <c r="K424" i="10"/>
  <c r="N31" i="10"/>
  <c r="K615" i="10"/>
  <c r="N220" i="11"/>
  <c r="M271" i="11"/>
  <c r="P271" i="11" s="1"/>
  <c r="K429" i="11"/>
  <c r="O537" i="11"/>
  <c r="N68" i="12"/>
  <c r="N66" i="12" s="1"/>
  <c r="M94" i="13"/>
  <c r="P94" i="13" s="1"/>
  <c r="K381" i="13"/>
  <c r="K435" i="13"/>
  <c r="K285" i="15"/>
  <c r="N33" i="15"/>
  <c r="N13" i="15" s="1"/>
  <c r="K402" i="15"/>
  <c r="K464" i="15"/>
  <c r="P314" i="10"/>
  <c r="O385" i="10"/>
  <c r="K562" i="10"/>
  <c r="M43" i="11"/>
  <c r="K423" i="12"/>
  <c r="K612" i="12"/>
  <c r="K580" i="13"/>
  <c r="K341" i="14"/>
  <c r="O401" i="14"/>
  <c r="K473" i="14"/>
  <c r="K533" i="14"/>
  <c r="O597" i="14"/>
  <c r="K635" i="14"/>
  <c r="O437" i="15"/>
  <c r="N32" i="15"/>
  <c r="N30" i="15" s="1"/>
  <c r="K547" i="15"/>
  <c r="K626" i="10"/>
  <c r="K93" i="12"/>
  <c r="K630" i="12"/>
  <c r="K235" i="13"/>
  <c r="K285" i="13"/>
  <c r="O354" i="13"/>
  <c r="K482" i="13"/>
  <c r="L314" i="14"/>
  <c r="O314" i="14" s="1"/>
  <c r="O347" i="14"/>
  <c r="O385" i="15"/>
  <c r="O122" i="10"/>
  <c r="K164" i="10"/>
  <c r="K229" i="10"/>
  <c r="K426" i="10"/>
  <c r="K189" i="11"/>
  <c r="N34" i="11"/>
  <c r="N14" i="11" s="1"/>
  <c r="N26" i="12"/>
  <c r="N16" i="12" s="1"/>
  <c r="N271" i="12"/>
  <c r="M310" i="12"/>
  <c r="P310" i="12" s="1"/>
  <c r="N312" i="12"/>
  <c r="K419" i="12"/>
  <c r="K424" i="12"/>
  <c r="K270" i="13"/>
  <c r="P275" i="13"/>
  <c r="P294" i="13"/>
  <c r="K593" i="13"/>
  <c r="K328" i="14"/>
  <c r="K402" i="14"/>
  <c r="L314" i="15"/>
  <c r="L312" i="15" s="1"/>
  <c r="L310" i="15" s="1"/>
  <c r="K533" i="15"/>
  <c r="K629" i="15"/>
  <c r="N290" i="10"/>
  <c r="M22" i="11"/>
  <c r="M12" i="11" s="1"/>
  <c r="P122" i="11"/>
  <c r="O599" i="11"/>
  <c r="K614" i="11"/>
  <c r="K624" i="12"/>
  <c r="N55" i="13"/>
  <c r="P55" i="13" s="1"/>
  <c r="N66" i="13"/>
  <c r="L224" i="13"/>
  <c r="K372" i="13"/>
  <c r="K421" i="13"/>
  <c r="K619" i="13"/>
  <c r="K173" i="14"/>
  <c r="L333" i="14"/>
  <c r="O333" i="14" s="1"/>
  <c r="K427" i="14"/>
  <c r="O437" i="14"/>
  <c r="O457" i="14"/>
  <c r="K474" i="14"/>
  <c r="L98" i="15"/>
  <c r="L96" i="15" s="1"/>
  <c r="L294" i="15"/>
  <c r="L292" i="15" s="1"/>
  <c r="K381" i="15"/>
  <c r="K419" i="15"/>
  <c r="K616" i="9"/>
  <c r="N14" i="10"/>
  <c r="O404" i="10"/>
  <c r="K597" i="10"/>
  <c r="K617" i="10"/>
  <c r="K622" i="10"/>
  <c r="K629" i="10"/>
  <c r="N310" i="11"/>
  <c r="O406" i="11"/>
  <c r="K533" i="12"/>
  <c r="N32" i="13"/>
  <c r="N30" i="13" s="1"/>
  <c r="K474" i="13"/>
  <c r="I367" i="15"/>
  <c r="K367" i="15" s="1"/>
  <c r="K455" i="15"/>
  <c r="K611" i="15"/>
  <c r="K464" i="2"/>
  <c r="I464" i="1"/>
  <c r="K496" i="2"/>
  <c r="I496" i="1"/>
  <c r="K496" i="1" s="1"/>
  <c r="K512" i="2"/>
  <c r="I512" i="1"/>
  <c r="K512" i="1" s="1"/>
  <c r="I480" i="1"/>
  <c r="K480" i="1" s="1"/>
  <c r="P11" i="2"/>
  <c r="M9" i="2"/>
  <c r="M41" i="1"/>
  <c r="P42" i="1"/>
  <c r="O21" i="3"/>
  <c r="L19" i="3"/>
  <c r="P271" i="2"/>
  <c r="K422" i="2"/>
  <c r="I422" i="1"/>
  <c r="K422" i="1" s="1"/>
  <c r="O537" i="1"/>
  <c r="L21" i="1"/>
  <c r="L54" i="1"/>
  <c r="O42" i="1"/>
  <c r="M53" i="1"/>
  <c r="O148" i="1"/>
  <c r="N298" i="1"/>
  <c r="O298" i="1" s="1"/>
  <c r="N292" i="2"/>
  <c r="N271" i="2"/>
  <c r="I594" i="1"/>
  <c r="K594" i="1" s="1"/>
  <c r="K594" i="2"/>
  <c r="P45" i="1"/>
  <c r="N43" i="1"/>
  <c r="P43" i="1" s="1"/>
  <c r="O141" i="2"/>
  <c r="L141" i="1"/>
  <c r="O141" i="1" s="1"/>
  <c r="N33" i="2"/>
  <c r="N13" i="2" s="1"/>
  <c r="N384" i="1"/>
  <c r="M21" i="1"/>
  <c r="N19" i="1"/>
  <c r="O25" i="1"/>
  <c r="L15" i="1"/>
  <c r="O15" i="1" s="1"/>
  <c r="P96" i="2"/>
  <c r="M94" i="2"/>
  <c r="L16" i="3"/>
  <c r="P68" i="9"/>
  <c r="M66" i="9"/>
  <c r="P66" i="9" s="1"/>
  <c r="I349" i="1"/>
  <c r="K349" i="1" s="1"/>
  <c r="P67" i="2"/>
  <c r="O148" i="3"/>
  <c r="M14" i="1"/>
  <c r="P14" i="1" s="1"/>
  <c r="I176" i="1"/>
  <c r="K176" i="1" s="1"/>
  <c r="O298" i="2"/>
  <c r="O384" i="2"/>
  <c r="L33" i="2"/>
  <c r="O33" i="2" s="1"/>
  <c r="M53" i="3"/>
  <c r="O141" i="4"/>
  <c r="P294" i="4"/>
  <c r="M292" i="4"/>
  <c r="P96" i="6"/>
  <c r="M94" i="6"/>
  <c r="P94" i="6" s="1"/>
  <c r="L34" i="2"/>
  <c r="O555" i="2"/>
  <c r="K149" i="2"/>
  <c r="N456" i="1"/>
  <c r="I573" i="1"/>
  <c r="I628" i="1"/>
  <c r="K628" i="1" s="1"/>
  <c r="N19" i="2"/>
  <c r="L24" i="2"/>
  <c r="O221" i="2"/>
  <c r="L292" i="2"/>
  <c r="L310" i="2"/>
  <c r="O311" i="2"/>
  <c r="O330" i="2"/>
  <c r="O583" i="2"/>
  <c r="P26" i="3"/>
  <c r="M16" i="3"/>
  <c r="P16" i="3" s="1"/>
  <c r="O383" i="3"/>
  <c r="O405" i="3"/>
  <c r="L33" i="3"/>
  <c r="O33" i="3" s="1"/>
  <c r="N55" i="5"/>
  <c r="N53" i="5" s="1"/>
  <c r="N22" i="5"/>
  <c r="K619" i="2"/>
  <c r="P25" i="1"/>
  <c r="L457" i="1"/>
  <c r="I503" i="1"/>
  <c r="K503" i="1" s="1"/>
  <c r="L534" i="1"/>
  <c r="L566" i="1"/>
  <c r="P221" i="2"/>
  <c r="P311" i="2"/>
  <c r="K580" i="2"/>
  <c r="M28" i="3"/>
  <c r="P28" i="3" s="1"/>
  <c r="P29" i="3"/>
  <c r="O351" i="3"/>
  <c r="L31" i="3"/>
  <c r="L11" i="3" s="1"/>
  <c r="I219" i="1"/>
  <c r="K219" i="1" s="1"/>
  <c r="N457" i="1"/>
  <c r="L555" i="1"/>
  <c r="P24" i="2"/>
  <c r="M14" i="2"/>
  <c r="P14" i="2" s="1"/>
  <c r="L142" i="2"/>
  <c r="L140" i="2" s="1"/>
  <c r="O144" i="2"/>
  <c r="K615" i="2"/>
  <c r="P57" i="1"/>
  <c r="M13" i="1"/>
  <c r="P13" i="1" s="1"/>
  <c r="I164" i="1"/>
  <c r="K164" i="1" s="1"/>
  <c r="I469" i="1"/>
  <c r="K469" i="1" s="1"/>
  <c r="N555" i="1"/>
  <c r="N14" i="2"/>
  <c r="M142" i="2"/>
  <c r="P144" i="2"/>
  <c r="K324" i="2"/>
  <c r="O438" i="2"/>
  <c r="K617" i="2"/>
  <c r="K613" i="2"/>
  <c r="K616" i="2"/>
  <c r="K612" i="2"/>
  <c r="K618" i="2"/>
  <c r="K614" i="2"/>
  <c r="O119" i="3"/>
  <c r="L118" i="3"/>
  <c r="O118" i="3" s="1"/>
  <c r="L30" i="3"/>
  <c r="L96" i="2"/>
  <c r="I590" i="1"/>
  <c r="K590" i="1" s="1"/>
  <c r="K590" i="2"/>
  <c r="M29" i="1"/>
  <c r="K619" i="1"/>
  <c r="K611" i="1"/>
  <c r="K618" i="1"/>
  <c r="K617" i="1"/>
  <c r="K613" i="1"/>
  <c r="I630" i="1"/>
  <c r="K630" i="1" s="1"/>
  <c r="M43" i="2"/>
  <c r="P45" i="2"/>
  <c r="L222" i="2"/>
  <c r="L220" i="2" s="1"/>
  <c r="O224" i="2"/>
  <c r="M312" i="2"/>
  <c r="M310" i="2" s="1"/>
  <c r="P314" i="2"/>
  <c r="O536" i="2"/>
  <c r="K112" i="3"/>
  <c r="O23" i="2"/>
  <c r="K425" i="1"/>
  <c r="P31" i="2"/>
  <c r="M29" i="2"/>
  <c r="M222" i="2"/>
  <c r="M220" i="2" s="1"/>
  <c r="P224" i="2"/>
  <c r="N31" i="2"/>
  <c r="K430" i="2"/>
  <c r="L601" i="1"/>
  <c r="O601" i="1" s="1"/>
  <c r="O601" i="2"/>
  <c r="K611" i="2"/>
  <c r="N43" i="3"/>
  <c r="N41" i="3" s="1"/>
  <c r="P96" i="3"/>
  <c r="O459" i="4"/>
  <c r="L34" i="4"/>
  <c r="O34" i="4" s="1"/>
  <c r="K634" i="4"/>
  <c r="J634" i="1"/>
  <c r="K634" i="1" s="1"/>
  <c r="N26" i="2"/>
  <c r="N16" i="2" s="1"/>
  <c r="M30" i="1"/>
  <c r="P30" i="1" s="1"/>
  <c r="I117" i="1"/>
  <c r="K117" i="1" s="1"/>
  <c r="I244" i="1"/>
  <c r="K244" i="1" s="1"/>
  <c r="K421" i="1"/>
  <c r="O70" i="2"/>
  <c r="O314" i="2"/>
  <c r="L565" i="1"/>
  <c r="O565" i="1" s="1"/>
  <c r="L31" i="2"/>
  <c r="O565" i="2"/>
  <c r="L68" i="3"/>
  <c r="O70" i="3"/>
  <c r="N33" i="3"/>
  <c r="N13" i="3" s="1"/>
  <c r="O228" i="4"/>
  <c r="L26" i="4"/>
  <c r="P120" i="2"/>
  <c r="M118" i="2"/>
  <c r="P21" i="3"/>
  <c r="M11" i="3"/>
  <c r="M19" i="3"/>
  <c r="N19" i="3"/>
  <c r="K417" i="1"/>
  <c r="I479" i="1"/>
  <c r="K479" i="1" s="1"/>
  <c r="K612" i="1"/>
  <c r="L120" i="2"/>
  <c r="M331" i="2"/>
  <c r="P333" i="2"/>
  <c r="L32" i="2"/>
  <c r="O352" i="2"/>
  <c r="L597" i="1"/>
  <c r="O597" i="1" s="1"/>
  <c r="O597" i="2"/>
  <c r="P222" i="3"/>
  <c r="L252" i="3"/>
  <c r="O21" i="2"/>
  <c r="N55" i="2"/>
  <c r="N53" i="2" s="1"/>
  <c r="P291" i="2"/>
  <c r="L15" i="3"/>
  <c r="O15" i="3" s="1"/>
  <c r="P42" i="3"/>
  <c r="O54" i="3"/>
  <c r="M66" i="3"/>
  <c r="L96" i="3"/>
  <c r="K111" i="3"/>
  <c r="M118" i="3"/>
  <c r="P118" i="3" s="1"/>
  <c r="N250" i="3"/>
  <c r="K345" i="3"/>
  <c r="K450" i="3"/>
  <c r="K473" i="3"/>
  <c r="K497" i="3"/>
  <c r="L222" i="4"/>
  <c r="L220" i="4" s="1"/>
  <c r="O224" i="4"/>
  <c r="N310" i="4"/>
  <c r="O330" i="4"/>
  <c r="N33" i="4"/>
  <c r="N13" i="4" s="1"/>
  <c r="N55" i="3"/>
  <c r="N53" i="3" s="1"/>
  <c r="M94" i="3"/>
  <c r="P94" i="3" s="1"/>
  <c r="I367" i="3"/>
  <c r="K367" i="3" s="1"/>
  <c r="K369" i="3"/>
  <c r="P23" i="4"/>
  <c r="M13" i="4"/>
  <c r="P13" i="4" s="1"/>
  <c r="L250" i="4"/>
  <c r="K266" i="4"/>
  <c r="L331" i="4"/>
  <c r="O331" i="4" s="1"/>
  <c r="M252" i="5"/>
  <c r="P252" i="5" s="1"/>
  <c r="P254" i="5"/>
  <c r="M252" i="3"/>
  <c r="P254" i="3"/>
  <c r="M43" i="4"/>
  <c r="P45" i="4"/>
  <c r="O221" i="4"/>
  <c r="K219" i="5"/>
  <c r="P98" i="3"/>
  <c r="K189" i="3"/>
  <c r="L224" i="3"/>
  <c r="O272" i="3"/>
  <c r="L331" i="3"/>
  <c r="O333" i="3"/>
  <c r="K465" i="3"/>
  <c r="L55" i="4"/>
  <c r="O57" i="4"/>
  <c r="K201" i="4"/>
  <c r="M220" i="4"/>
  <c r="P221" i="4"/>
  <c r="O70" i="6"/>
  <c r="M271" i="3"/>
  <c r="P272" i="3"/>
  <c r="N290" i="4"/>
  <c r="O382" i="4"/>
  <c r="L31" i="4"/>
  <c r="L15" i="2"/>
  <c r="O15" i="2" s="1"/>
  <c r="P33" i="2"/>
  <c r="P98" i="2"/>
  <c r="O275" i="2"/>
  <c r="M14" i="3"/>
  <c r="P14" i="3" s="1"/>
  <c r="N22" i="3"/>
  <c r="K481" i="3"/>
  <c r="K597" i="3"/>
  <c r="L24" i="4"/>
  <c r="M331" i="4"/>
  <c r="P331" i="4" s="1"/>
  <c r="P333" i="4"/>
  <c r="K426" i="4"/>
  <c r="O599" i="4"/>
  <c r="K112" i="5"/>
  <c r="L94" i="4"/>
  <c r="M142" i="4"/>
  <c r="P142" i="4" s="1"/>
  <c r="P144" i="4"/>
  <c r="L24" i="5"/>
  <c r="L70" i="5"/>
  <c r="L26" i="2"/>
  <c r="K92" i="3"/>
  <c r="O251" i="3"/>
  <c r="K377" i="3"/>
  <c r="L23" i="4"/>
  <c r="P224" i="4"/>
  <c r="N32" i="4"/>
  <c r="N30" i="4" s="1"/>
  <c r="M43" i="6"/>
  <c r="P45" i="6"/>
  <c r="M22" i="6"/>
  <c r="O102" i="3"/>
  <c r="P122" i="3"/>
  <c r="K132" i="3"/>
  <c r="P275" i="3"/>
  <c r="K429" i="3"/>
  <c r="K138" i="4"/>
  <c r="K158" i="4"/>
  <c r="N222" i="4"/>
  <c r="N220" i="4" s="1"/>
  <c r="N22" i="4"/>
  <c r="M310" i="4"/>
  <c r="P310" i="4" s="1"/>
  <c r="P311" i="4"/>
  <c r="L32" i="4"/>
  <c r="O352" i="4"/>
  <c r="O384" i="4"/>
  <c r="L33" i="4"/>
  <c r="O33" i="4" s="1"/>
  <c r="K422" i="4"/>
  <c r="M11" i="4"/>
  <c r="P21" i="4"/>
  <c r="M53" i="4"/>
  <c r="M94" i="4"/>
  <c r="O119" i="4"/>
  <c r="M252" i="4"/>
  <c r="P252" i="4" s="1"/>
  <c r="L292" i="4"/>
  <c r="O292" i="4" s="1"/>
  <c r="I367" i="4"/>
  <c r="K367" i="4" s="1"/>
  <c r="K613" i="4"/>
  <c r="M22" i="5"/>
  <c r="M96" i="5"/>
  <c r="O19" i="6"/>
  <c r="N68" i="6"/>
  <c r="N66" i="6" s="1"/>
  <c r="N22" i="6"/>
  <c r="L331" i="6"/>
  <c r="O333" i="6"/>
  <c r="O25" i="5"/>
  <c r="L15" i="5"/>
  <c r="O15" i="5" s="1"/>
  <c r="P31" i="5"/>
  <c r="M29" i="5"/>
  <c r="L43" i="5"/>
  <c r="L41" i="5" s="1"/>
  <c r="L55" i="5"/>
  <c r="L53" i="5" s="1"/>
  <c r="O57" i="5"/>
  <c r="N66" i="5"/>
  <c r="P312" i="5"/>
  <c r="M310" i="5"/>
  <c r="P310" i="5" s="1"/>
  <c r="N329" i="5"/>
  <c r="O435" i="5"/>
  <c r="O141" i="6"/>
  <c r="M220" i="6"/>
  <c r="P221" i="6"/>
  <c r="K613" i="3"/>
  <c r="K617" i="3"/>
  <c r="K621" i="3"/>
  <c r="K625" i="3"/>
  <c r="K635" i="4"/>
  <c r="L252" i="5"/>
  <c r="O252" i="5" s="1"/>
  <c r="O254" i="5"/>
  <c r="M271" i="5"/>
  <c r="P271" i="5" s="1"/>
  <c r="P272" i="5"/>
  <c r="I367" i="5"/>
  <c r="K367" i="5" s="1"/>
  <c r="K369" i="5"/>
  <c r="K629" i="5"/>
  <c r="K616" i="4"/>
  <c r="K612" i="4"/>
  <c r="K618" i="4"/>
  <c r="K614" i="4"/>
  <c r="K615" i="4"/>
  <c r="K631" i="4"/>
  <c r="N19" i="5"/>
  <c r="K200" i="5"/>
  <c r="L224" i="5"/>
  <c r="N271" i="5"/>
  <c r="K396" i="5"/>
  <c r="O436" i="5"/>
  <c r="L31" i="5"/>
  <c r="L11" i="5" s="1"/>
  <c r="O584" i="5"/>
  <c r="P294" i="6"/>
  <c r="M292" i="6"/>
  <c r="P26" i="5"/>
  <c r="M16" i="5"/>
  <c r="P16" i="5" s="1"/>
  <c r="N26" i="5"/>
  <c r="N16" i="5" s="1"/>
  <c r="M41" i="5"/>
  <c r="P42" i="5"/>
  <c r="O275" i="5"/>
  <c r="P9" i="6"/>
  <c r="M66" i="6"/>
  <c r="P66" i="6" s="1"/>
  <c r="P67" i="6"/>
  <c r="L222" i="6"/>
  <c r="O224" i="6"/>
  <c r="L292" i="6"/>
  <c r="O292" i="6" s="1"/>
  <c r="O294" i="6"/>
  <c r="M15" i="4"/>
  <c r="P15" i="4" s="1"/>
  <c r="M29" i="4"/>
  <c r="O254" i="4"/>
  <c r="P275" i="4"/>
  <c r="L23" i="5"/>
  <c r="O54" i="5"/>
  <c r="P292" i="5"/>
  <c r="O385" i="5"/>
  <c r="N32" i="5"/>
  <c r="N30" i="5" s="1"/>
  <c r="O566" i="5"/>
  <c r="M53" i="6"/>
  <c r="L122" i="6"/>
  <c r="M142" i="6"/>
  <c r="P142" i="6" s="1"/>
  <c r="P144" i="6"/>
  <c r="P54" i="7"/>
  <c r="O95" i="5"/>
  <c r="O251" i="5"/>
  <c r="N222" i="6"/>
  <c r="P222" i="6" s="1"/>
  <c r="P224" i="6"/>
  <c r="O314" i="6"/>
  <c r="L312" i="6"/>
  <c r="O351" i="6"/>
  <c r="L31" i="6"/>
  <c r="K611" i="3"/>
  <c r="K615" i="3"/>
  <c r="L19" i="4"/>
  <c r="K617" i="4"/>
  <c r="L120" i="5"/>
  <c r="O122" i="5"/>
  <c r="L292" i="5"/>
  <c r="O292" i="5" s="1"/>
  <c r="O294" i="5"/>
  <c r="P24" i="6"/>
  <c r="M14" i="6"/>
  <c r="P14" i="6" s="1"/>
  <c r="L142" i="6"/>
  <c r="O142" i="6" s="1"/>
  <c r="O144" i="6"/>
  <c r="L19" i="5"/>
  <c r="M53" i="5"/>
  <c r="O331" i="5"/>
  <c r="L329" i="5"/>
  <c r="O439" i="5"/>
  <c r="P333" i="6"/>
  <c r="N331" i="6"/>
  <c r="M290" i="7"/>
  <c r="P290" i="7" s="1"/>
  <c r="K381" i="7"/>
  <c r="K423" i="7"/>
  <c r="K371" i="8"/>
  <c r="I367" i="8"/>
  <c r="K367" i="8" s="1"/>
  <c r="O98" i="9"/>
  <c r="L96" i="9"/>
  <c r="P144" i="5"/>
  <c r="P333" i="5"/>
  <c r="K612" i="5"/>
  <c r="K616" i="5"/>
  <c r="K620" i="5"/>
  <c r="K624" i="5"/>
  <c r="M271" i="6"/>
  <c r="P271" i="6" s="1"/>
  <c r="M94" i="7"/>
  <c r="P94" i="7" s="1"/>
  <c r="P95" i="7"/>
  <c r="K419" i="7"/>
  <c r="O311" i="8"/>
  <c r="K622" i="4"/>
  <c r="K626" i="4"/>
  <c r="P330" i="6"/>
  <c r="M329" i="6"/>
  <c r="M19" i="7"/>
  <c r="P25" i="7"/>
  <c r="M15" i="7"/>
  <c r="P15" i="7" s="1"/>
  <c r="P95" i="5"/>
  <c r="P275" i="5"/>
  <c r="K613" i="5"/>
  <c r="K617" i="5"/>
  <c r="K621" i="5"/>
  <c r="K625" i="5"/>
  <c r="O291" i="6"/>
  <c r="K474" i="6"/>
  <c r="O57" i="7"/>
  <c r="M273" i="7"/>
  <c r="P275" i="7"/>
  <c r="L292" i="7"/>
  <c r="O292" i="7" s="1"/>
  <c r="O294" i="7"/>
  <c r="L26" i="5"/>
  <c r="P314" i="6"/>
  <c r="P68" i="7"/>
  <c r="L96" i="7"/>
  <c r="O96" i="7" s="1"/>
  <c r="O224" i="7"/>
  <c r="L222" i="7"/>
  <c r="L252" i="7"/>
  <c r="O254" i="7"/>
  <c r="P19" i="8"/>
  <c r="M19" i="5"/>
  <c r="K614" i="5"/>
  <c r="K618" i="5"/>
  <c r="K622" i="5"/>
  <c r="K626" i="5"/>
  <c r="L15" i="6"/>
  <c r="O15" i="6" s="1"/>
  <c r="P33" i="6"/>
  <c r="P98" i="6"/>
  <c r="K402" i="6"/>
  <c r="L33" i="7"/>
  <c r="O33" i="7" s="1"/>
  <c r="O353" i="7"/>
  <c r="K431" i="7"/>
  <c r="M11" i="5"/>
  <c r="M29" i="6"/>
  <c r="L43" i="7"/>
  <c r="O45" i="7"/>
  <c r="O333" i="7"/>
  <c r="L32" i="7"/>
  <c r="O566" i="7"/>
  <c r="N22" i="9"/>
  <c r="N252" i="9"/>
  <c r="P252" i="9" s="1"/>
  <c r="P254" i="9"/>
  <c r="O254" i="9"/>
  <c r="K620" i="4"/>
  <c r="O272" i="7"/>
  <c r="L68" i="8"/>
  <c r="O68" i="8" s="1"/>
  <c r="O70" i="8"/>
  <c r="K611" i="5"/>
  <c r="K615" i="5"/>
  <c r="I367" i="6"/>
  <c r="K367" i="6" s="1"/>
  <c r="K564" i="6"/>
  <c r="N68" i="8"/>
  <c r="N66" i="8" s="1"/>
  <c r="N22" i="8"/>
  <c r="P273" i="8"/>
  <c r="K343" i="8"/>
  <c r="L34" i="8"/>
  <c r="O568" i="8"/>
  <c r="P120" i="9"/>
  <c r="M118" i="9"/>
  <c r="P118" i="9" s="1"/>
  <c r="O273" i="9"/>
  <c r="L271" i="9"/>
  <c r="O271" i="9" s="1"/>
  <c r="L31" i="9"/>
  <c r="L11" i="9" s="1"/>
  <c r="O382" i="9"/>
  <c r="O67" i="10"/>
  <c r="L23" i="7"/>
  <c r="O42" i="7"/>
  <c r="P57" i="7"/>
  <c r="P141" i="7"/>
  <c r="M312" i="7"/>
  <c r="P330" i="7"/>
  <c r="O21" i="9"/>
  <c r="L19" i="9"/>
  <c r="O455" i="9"/>
  <c r="L15" i="7"/>
  <c r="O15" i="7" s="1"/>
  <c r="P42" i="7"/>
  <c r="O54" i="7"/>
  <c r="O95" i="7"/>
  <c r="P98" i="7"/>
  <c r="O275" i="7"/>
  <c r="P11" i="8"/>
  <c r="M9" i="8"/>
  <c r="P140" i="8"/>
  <c r="L68" i="9"/>
  <c r="O68" i="9" s="1"/>
  <c r="O70" i="9"/>
  <c r="O291" i="9"/>
  <c r="K613" i="7"/>
  <c r="K617" i="7"/>
  <c r="N94" i="8"/>
  <c r="L250" i="9"/>
  <c r="P291" i="9"/>
  <c r="L294" i="11"/>
  <c r="L23" i="11"/>
  <c r="L26" i="7"/>
  <c r="N26" i="8"/>
  <c r="N16" i="8" s="1"/>
  <c r="P23" i="9"/>
  <c r="M13" i="9"/>
  <c r="P13" i="9" s="1"/>
  <c r="M28" i="9"/>
  <c r="P28" i="9" s="1"/>
  <c r="P29" i="9"/>
  <c r="N220" i="9"/>
  <c r="O54" i="11"/>
  <c r="K611" i="6"/>
  <c r="K615" i="6"/>
  <c r="K619" i="6"/>
  <c r="K623" i="6"/>
  <c r="M13" i="7"/>
  <c r="P13" i="7" s="1"/>
  <c r="L19" i="7"/>
  <c r="M55" i="7"/>
  <c r="M53" i="7" s="1"/>
  <c r="P251" i="7"/>
  <c r="O291" i="7"/>
  <c r="P294" i="7"/>
  <c r="K622" i="7"/>
  <c r="K617" i="8"/>
  <c r="K613" i="8"/>
  <c r="K616" i="8"/>
  <c r="K612" i="8"/>
  <c r="K619" i="8"/>
  <c r="K615" i="8"/>
  <c r="K611" i="8"/>
  <c r="L24" i="7"/>
  <c r="P29" i="7"/>
  <c r="N55" i="7"/>
  <c r="N53" i="7" s="1"/>
  <c r="P291" i="7"/>
  <c r="K614" i="7"/>
  <c r="K618" i="7"/>
  <c r="O67" i="8"/>
  <c r="L294" i="8"/>
  <c r="L23" i="8"/>
  <c r="L312" i="8"/>
  <c r="O312" i="8" s="1"/>
  <c r="O314" i="8"/>
  <c r="L31" i="8"/>
  <c r="O351" i="8"/>
  <c r="L66" i="9"/>
  <c r="O66" i="9" s="1"/>
  <c r="M250" i="9"/>
  <c r="P251" i="9"/>
  <c r="M292" i="9"/>
  <c r="P292" i="9" s="1"/>
  <c r="P294" i="9"/>
  <c r="K424" i="9"/>
  <c r="O535" i="9"/>
  <c r="L32" i="9"/>
  <c r="O30" i="8"/>
  <c r="O45" i="8"/>
  <c r="P67" i="8"/>
  <c r="M312" i="8"/>
  <c r="P314" i="8"/>
  <c r="N31" i="8"/>
  <c r="N29" i="8" s="1"/>
  <c r="N28" i="8" s="1"/>
  <c r="N14" i="9"/>
  <c r="K612" i="6"/>
  <c r="K620" i="6"/>
  <c r="M30" i="7"/>
  <c r="P30" i="7" s="1"/>
  <c r="M271" i="8"/>
  <c r="L33" i="8"/>
  <c r="O33" i="8" s="1"/>
  <c r="O438" i="8"/>
  <c r="L45" i="9"/>
  <c r="L24" i="9"/>
  <c r="L23" i="9"/>
  <c r="L57" i="9"/>
  <c r="O294" i="9"/>
  <c r="M9" i="7"/>
  <c r="K611" i="7"/>
  <c r="K615" i="7"/>
  <c r="L26" i="8"/>
  <c r="O258" i="8"/>
  <c r="N271" i="8"/>
  <c r="O347" i="8"/>
  <c r="K375" i="8"/>
  <c r="O49" i="9"/>
  <c r="L26" i="9"/>
  <c r="P96" i="9"/>
  <c r="M94" i="9"/>
  <c r="P94" i="9" s="1"/>
  <c r="O275" i="9"/>
  <c r="M14" i="7"/>
  <c r="P14" i="7" s="1"/>
  <c r="K625" i="7"/>
  <c r="K624" i="7"/>
  <c r="K620" i="7"/>
  <c r="P24" i="8"/>
  <c r="M14" i="8"/>
  <c r="P14" i="8" s="1"/>
  <c r="P32" i="8"/>
  <c r="M30" i="8"/>
  <c r="P30" i="8" s="1"/>
  <c r="M68" i="8"/>
  <c r="P70" i="8"/>
  <c r="M22" i="8"/>
  <c r="L142" i="8"/>
  <c r="O142" i="8" s="1"/>
  <c r="O144" i="8"/>
  <c r="L120" i="9"/>
  <c r="O120" i="9" s="1"/>
  <c r="O122" i="9"/>
  <c r="K264" i="9"/>
  <c r="K420" i="9"/>
  <c r="K432" i="9"/>
  <c r="O459" i="9"/>
  <c r="M290" i="10"/>
  <c r="P290" i="10" s="1"/>
  <c r="M310" i="10"/>
  <c r="P310" i="10" s="1"/>
  <c r="P311" i="10"/>
  <c r="M16" i="8"/>
  <c r="P16" i="8" s="1"/>
  <c r="O19" i="8"/>
  <c r="M292" i="8"/>
  <c r="P19" i="10"/>
  <c r="O24" i="10"/>
  <c r="O120" i="10"/>
  <c r="L118" i="10"/>
  <c r="O118" i="10" s="1"/>
  <c r="N33" i="10"/>
  <c r="N13" i="10" s="1"/>
  <c r="K623" i="8"/>
  <c r="N43" i="9"/>
  <c r="N41" i="9" s="1"/>
  <c r="M55" i="9"/>
  <c r="M140" i="9"/>
  <c r="M329" i="9"/>
  <c r="K626" i="9"/>
  <c r="K622" i="9"/>
  <c r="K625" i="9"/>
  <c r="K621" i="9"/>
  <c r="K623" i="9"/>
  <c r="P30" i="10"/>
  <c r="M28" i="10"/>
  <c r="P28" i="10" s="1"/>
  <c r="L26" i="10"/>
  <c r="O221" i="10"/>
  <c r="M271" i="10"/>
  <c r="P271" i="10" s="1"/>
  <c r="O19" i="11"/>
  <c r="M19" i="9"/>
  <c r="M41" i="9"/>
  <c r="K573" i="9"/>
  <c r="M11" i="9"/>
  <c r="P34" i="9"/>
  <c r="O119" i="9"/>
  <c r="P122" i="9"/>
  <c r="K533" i="9"/>
  <c r="K591" i="9"/>
  <c r="K620" i="9"/>
  <c r="N220" i="10"/>
  <c r="O333" i="12"/>
  <c r="L331" i="12"/>
  <c r="P45" i="8"/>
  <c r="P333" i="8"/>
  <c r="K620" i="8"/>
  <c r="K624" i="8"/>
  <c r="M68" i="10"/>
  <c r="P68" i="10" s="1"/>
  <c r="P70" i="10"/>
  <c r="O294" i="10"/>
  <c r="L292" i="10"/>
  <c r="O384" i="10"/>
  <c r="L33" i="10"/>
  <c r="O33" i="10" s="1"/>
  <c r="P21" i="11"/>
  <c r="M11" i="11"/>
  <c r="M19" i="11"/>
  <c r="O42" i="8"/>
  <c r="P57" i="8"/>
  <c r="O98" i="8"/>
  <c r="P141" i="8"/>
  <c r="P330" i="8"/>
  <c r="M22" i="9"/>
  <c r="O67" i="9"/>
  <c r="P70" i="9"/>
  <c r="M222" i="10"/>
  <c r="P222" i="10" s="1"/>
  <c r="P224" i="10"/>
  <c r="L252" i="10"/>
  <c r="N312" i="10"/>
  <c r="N22" i="10"/>
  <c r="P331" i="10"/>
  <c r="N9" i="11"/>
  <c r="P314" i="9"/>
  <c r="L16" i="11"/>
  <c r="L96" i="11"/>
  <c r="O98" i="11"/>
  <c r="M29" i="8"/>
  <c r="K621" i="8"/>
  <c r="L23" i="10"/>
  <c r="O291" i="12"/>
  <c r="L43" i="10"/>
  <c r="O45" i="10"/>
  <c r="O457" i="10"/>
  <c r="L32" i="10"/>
  <c r="L34" i="10"/>
  <c r="O34" i="10" s="1"/>
  <c r="O555" i="10"/>
  <c r="M68" i="11"/>
  <c r="P68" i="11" s="1"/>
  <c r="P70" i="11"/>
  <c r="P9" i="10"/>
  <c r="K611" i="9"/>
  <c r="K615" i="9"/>
  <c r="K619" i="9"/>
  <c r="O49" i="10"/>
  <c r="M55" i="10"/>
  <c r="L70" i="10"/>
  <c r="M96" i="10"/>
  <c r="P96" i="10" s="1"/>
  <c r="M140" i="10"/>
  <c r="P140" i="10" s="1"/>
  <c r="M329" i="10"/>
  <c r="M140" i="11"/>
  <c r="M329" i="11"/>
  <c r="P329" i="11" s="1"/>
  <c r="L23" i="12"/>
  <c r="L57" i="12"/>
  <c r="O254" i="12"/>
  <c r="L45" i="12"/>
  <c r="L24" i="12"/>
  <c r="N32" i="10"/>
  <c r="N30" i="10" s="1"/>
  <c r="O568" i="11"/>
  <c r="O49" i="12"/>
  <c r="L26" i="12"/>
  <c r="O252" i="12"/>
  <c r="L250" i="12"/>
  <c r="O250" i="12" s="1"/>
  <c r="M22" i="10"/>
  <c r="O314" i="10"/>
  <c r="K623" i="10"/>
  <c r="M13" i="11"/>
  <c r="P13" i="11" s="1"/>
  <c r="M312" i="11"/>
  <c r="P314" i="11"/>
  <c r="O347" i="11"/>
  <c r="P291" i="12"/>
  <c r="L222" i="11"/>
  <c r="O224" i="11"/>
  <c r="N222" i="12"/>
  <c r="N220" i="12" s="1"/>
  <c r="M20" i="13"/>
  <c r="K613" i="9"/>
  <c r="K617" i="9"/>
  <c r="N19" i="11"/>
  <c r="L331" i="11"/>
  <c r="O331" i="11" s="1"/>
  <c r="O333" i="11"/>
  <c r="O21" i="12"/>
  <c r="L19" i="12"/>
  <c r="M250" i="12"/>
  <c r="P250" i="12" s="1"/>
  <c r="P251" i="12"/>
  <c r="N310" i="12"/>
  <c r="P45" i="10"/>
  <c r="M118" i="10"/>
  <c r="P118" i="10" s="1"/>
  <c r="O141" i="10"/>
  <c r="P144" i="10"/>
  <c r="P221" i="10"/>
  <c r="O330" i="10"/>
  <c r="P333" i="10"/>
  <c r="K612" i="10"/>
  <c r="K620" i="10"/>
  <c r="K624" i="10"/>
  <c r="M16" i="11"/>
  <c r="P16" i="11" s="1"/>
  <c r="M30" i="11"/>
  <c r="P30" i="11" s="1"/>
  <c r="N94" i="11"/>
  <c r="L142" i="11"/>
  <c r="O144" i="11"/>
  <c r="L34" i="12"/>
  <c r="O34" i="12" s="1"/>
  <c r="L68" i="12"/>
  <c r="O68" i="12" s="1"/>
  <c r="O70" i="12"/>
  <c r="L222" i="12"/>
  <c r="M22" i="12"/>
  <c r="M292" i="12"/>
  <c r="P292" i="12" s="1"/>
  <c r="P294" i="12"/>
  <c r="L31" i="12"/>
  <c r="L11" i="12" s="1"/>
  <c r="O382" i="12"/>
  <c r="P29" i="14"/>
  <c r="O98" i="10"/>
  <c r="P252" i="11"/>
  <c r="M250" i="11"/>
  <c r="P250" i="11" s="1"/>
  <c r="L331" i="13"/>
  <c r="O331" i="13" s="1"/>
  <c r="O333" i="13"/>
  <c r="K614" i="9"/>
  <c r="L15" i="10"/>
  <c r="M14" i="11"/>
  <c r="P14" i="11" s="1"/>
  <c r="N22" i="11"/>
  <c r="O311" i="11"/>
  <c r="K617" i="11"/>
  <c r="K613" i="11"/>
  <c r="K616" i="11"/>
  <c r="K612" i="11"/>
  <c r="K619" i="11"/>
  <c r="K615" i="11"/>
  <c r="K611" i="11"/>
  <c r="P29" i="12"/>
  <c r="M331" i="13"/>
  <c r="P331" i="13" s="1"/>
  <c r="P333" i="13"/>
  <c r="K621" i="10"/>
  <c r="M55" i="11"/>
  <c r="P57" i="11"/>
  <c r="O67" i="11"/>
  <c r="P23" i="12"/>
  <c r="M13" i="12"/>
  <c r="P13" i="12" s="1"/>
  <c r="O98" i="12"/>
  <c r="L96" i="12"/>
  <c r="O437" i="12"/>
  <c r="L32" i="12"/>
  <c r="L292" i="13"/>
  <c r="O294" i="13"/>
  <c r="L31" i="11"/>
  <c r="P67" i="11"/>
  <c r="P120" i="11"/>
  <c r="M118" i="11"/>
  <c r="P118" i="11" s="1"/>
  <c r="K149" i="11"/>
  <c r="N11" i="12"/>
  <c r="N9" i="12" s="1"/>
  <c r="N29" i="12"/>
  <c r="N28" i="12" s="1"/>
  <c r="L66" i="12"/>
  <c r="O66" i="12" s="1"/>
  <c r="L120" i="12"/>
  <c r="O120" i="12" s="1"/>
  <c r="K416" i="12"/>
  <c r="M292" i="11"/>
  <c r="M43" i="12"/>
  <c r="M222" i="13"/>
  <c r="M220" i="13" s="1"/>
  <c r="P224" i="13"/>
  <c r="N312" i="13"/>
  <c r="P312" i="13" s="1"/>
  <c r="P314" i="13"/>
  <c r="O457" i="13"/>
  <c r="O597" i="13"/>
  <c r="K623" i="11"/>
  <c r="M55" i="12"/>
  <c r="M140" i="12"/>
  <c r="M329" i="12"/>
  <c r="N26" i="13"/>
  <c r="N16" i="13" s="1"/>
  <c r="N222" i="13"/>
  <c r="N220" i="13" s="1"/>
  <c r="N22" i="13"/>
  <c r="L26" i="13"/>
  <c r="O298" i="13"/>
  <c r="O19" i="14"/>
  <c r="O32" i="14"/>
  <c r="L30" i="14"/>
  <c r="O30" i="14" s="1"/>
  <c r="O67" i="14"/>
  <c r="O566" i="12"/>
  <c r="P29" i="13"/>
  <c r="M28" i="13"/>
  <c r="P28" i="13" s="1"/>
  <c r="K133" i="13"/>
  <c r="O384" i="13"/>
  <c r="L33" i="13"/>
  <c r="O33" i="13" s="1"/>
  <c r="O122" i="14"/>
  <c r="L224" i="14"/>
  <c r="L23" i="14"/>
  <c r="M142" i="13"/>
  <c r="P142" i="13" s="1"/>
  <c r="P144" i="13"/>
  <c r="L222" i="13"/>
  <c r="L220" i="13" s="1"/>
  <c r="O224" i="13"/>
  <c r="L32" i="13"/>
  <c r="O352" i="13"/>
  <c r="P21" i="14"/>
  <c r="M11" i="14"/>
  <c r="M19" i="14"/>
  <c r="M331" i="15"/>
  <c r="P331" i="15" s="1"/>
  <c r="P333" i="15"/>
  <c r="L32" i="15"/>
  <c r="O352" i="15"/>
  <c r="O384" i="15"/>
  <c r="L33" i="15"/>
  <c r="O33" i="15" s="1"/>
  <c r="P144" i="11"/>
  <c r="P221" i="11"/>
  <c r="O330" i="11"/>
  <c r="P333" i="11"/>
  <c r="K620" i="11"/>
  <c r="K624" i="11"/>
  <c r="M30" i="12"/>
  <c r="P30" i="12" s="1"/>
  <c r="N94" i="12"/>
  <c r="K450" i="12"/>
  <c r="O70" i="13"/>
  <c r="L24" i="13"/>
  <c r="L122" i="13"/>
  <c r="L23" i="13"/>
  <c r="N11" i="14"/>
  <c r="N9" i="14" s="1"/>
  <c r="N19" i="14"/>
  <c r="N118" i="14"/>
  <c r="P141" i="11"/>
  <c r="P330" i="11"/>
  <c r="M9" i="12"/>
  <c r="P19" i="12"/>
  <c r="O67" i="12"/>
  <c r="P70" i="12"/>
  <c r="O330" i="13"/>
  <c r="L31" i="13"/>
  <c r="O565" i="13"/>
  <c r="M68" i="14"/>
  <c r="P68" i="14" s="1"/>
  <c r="M22" i="14"/>
  <c r="P70" i="14"/>
  <c r="O353" i="14"/>
  <c r="L33" i="14"/>
  <c r="O33" i="14" s="1"/>
  <c r="P98" i="11"/>
  <c r="O275" i="11"/>
  <c r="M14" i="12"/>
  <c r="P14" i="12" s="1"/>
  <c r="N22" i="12"/>
  <c r="O224" i="12"/>
  <c r="P314" i="12"/>
  <c r="O68" i="13"/>
  <c r="L66" i="13"/>
  <c r="O66" i="13" s="1"/>
  <c r="M290" i="13"/>
  <c r="M310" i="13"/>
  <c r="P311" i="13"/>
  <c r="P26" i="14"/>
  <c r="M16" i="14"/>
  <c r="P16" i="14" s="1"/>
  <c r="N68" i="14"/>
  <c r="N66" i="14" s="1"/>
  <c r="N22" i="14"/>
  <c r="O252" i="15"/>
  <c r="L250" i="15"/>
  <c r="L273" i="15"/>
  <c r="O275" i="15"/>
  <c r="K621" i="11"/>
  <c r="K497" i="12"/>
  <c r="L43" i="13"/>
  <c r="O43" i="13" s="1"/>
  <c r="O45" i="13"/>
  <c r="L34" i="13"/>
  <c r="O555" i="13"/>
  <c r="N28" i="14"/>
  <c r="M43" i="13"/>
  <c r="P43" i="13" s="1"/>
  <c r="P45" i="13"/>
  <c r="L55" i="13"/>
  <c r="O57" i="13"/>
  <c r="O221" i="13"/>
  <c r="N34" i="13"/>
  <c r="N14" i="13" s="1"/>
  <c r="N14" i="14"/>
  <c r="O34" i="14"/>
  <c r="N53" i="14"/>
  <c r="M66" i="13"/>
  <c r="P66" i="13" s="1"/>
  <c r="O141" i="13"/>
  <c r="P221" i="13"/>
  <c r="M250" i="13"/>
  <c r="P250" i="13" s="1"/>
  <c r="L273" i="13"/>
  <c r="O275" i="13"/>
  <c r="O601" i="13"/>
  <c r="N43" i="14"/>
  <c r="N41" i="14" s="1"/>
  <c r="M14" i="13"/>
  <c r="P14" i="13" s="1"/>
  <c r="P67" i="13"/>
  <c r="L98" i="13"/>
  <c r="M120" i="13"/>
  <c r="O311" i="13"/>
  <c r="L11" i="14"/>
  <c r="M96" i="14"/>
  <c r="P96" i="14" s="1"/>
  <c r="P98" i="14"/>
  <c r="L220" i="15"/>
  <c r="O221" i="15"/>
  <c r="K613" i="12"/>
  <c r="K617" i="12"/>
  <c r="K621" i="12"/>
  <c r="K625" i="12"/>
  <c r="M252" i="14"/>
  <c r="P254" i="14"/>
  <c r="O141" i="15"/>
  <c r="P221" i="15"/>
  <c r="O294" i="15"/>
  <c r="K612" i="13"/>
  <c r="K616" i="13"/>
  <c r="K620" i="13"/>
  <c r="K624" i="13"/>
  <c r="M30" i="14"/>
  <c r="P30" i="14" s="1"/>
  <c r="M220" i="14"/>
  <c r="L26" i="15"/>
  <c r="O298" i="15"/>
  <c r="O42" i="13"/>
  <c r="P57" i="13"/>
  <c r="P141" i="13"/>
  <c r="P330" i="13"/>
  <c r="L14" i="14"/>
  <c r="P67" i="14"/>
  <c r="N220" i="14"/>
  <c r="P312" i="14"/>
  <c r="M310" i="14"/>
  <c r="P310" i="14" s="1"/>
  <c r="P120" i="15"/>
  <c r="M118" i="15"/>
  <c r="P118" i="15" s="1"/>
  <c r="O330" i="15"/>
  <c r="K614" i="12"/>
  <c r="K618" i="12"/>
  <c r="K622" i="12"/>
  <c r="K626" i="12"/>
  <c r="L15" i="13"/>
  <c r="O15" i="13" s="1"/>
  <c r="O25" i="13"/>
  <c r="P42" i="13"/>
  <c r="O54" i="13"/>
  <c r="P98" i="13"/>
  <c r="M14" i="14"/>
  <c r="P14" i="14" s="1"/>
  <c r="M140" i="14"/>
  <c r="O272" i="14"/>
  <c r="O70" i="15"/>
  <c r="L31" i="15"/>
  <c r="L11" i="15" s="1"/>
  <c r="O565" i="15"/>
  <c r="P95" i="13"/>
  <c r="K613" i="13"/>
  <c r="K617" i="13"/>
  <c r="K621" i="13"/>
  <c r="K625" i="13"/>
  <c r="O95" i="14"/>
  <c r="N140" i="14"/>
  <c r="P272" i="14"/>
  <c r="M290" i="14"/>
  <c r="P290" i="14" s="1"/>
  <c r="P55" i="15"/>
  <c r="M222" i="15"/>
  <c r="P224" i="15"/>
  <c r="N250" i="15"/>
  <c r="I367" i="14"/>
  <c r="K367" i="14" s="1"/>
  <c r="K369" i="14"/>
  <c r="M43" i="15"/>
  <c r="P45" i="15"/>
  <c r="L55" i="15"/>
  <c r="O55" i="15" s="1"/>
  <c r="O57" i="15"/>
  <c r="L122" i="15"/>
  <c r="L23" i="15"/>
  <c r="L142" i="15"/>
  <c r="O142" i="15" s="1"/>
  <c r="O144" i="15"/>
  <c r="M310" i="15"/>
  <c r="P311" i="15"/>
  <c r="L34" i="15"/>
  <c r="O555" i="15"/>
  <c r="K611" i="12"/>
  <c r="K615" i="12"/>
  <c r="O251" i="14"/>
  <c r="M142" i="15"/>
  <c r="P142" i="15" s="1"/>
  <c r="P144" i="15"/>
  <c r="P292" i="15"/>
  <c r="N310" i="15"/>
  <c r="K430" i="15"/>
  <c r="M19" i="13"/>
  <c r="K614" i="13"/>
  <c r="K622" i="13"/>
  <c r="L29" i="14"/>
  <c r="M22" i="15"/>
  <c r="N28" i="15"/>
  <c r="M11" i="13"/>
  <c r="M15" i="14"/>
  <c r="P15" i="14" s="1"/>
  <c r="P142" i="14"/>
  <c r="M273" i="14"/>
  <c r="P275" i="14"/>
  <c r="P312" i="15"/>
  <c r="L331" i="15"/>
  <c r="O331" i="15" s="1"/>
  <c r="O333" i="15"/>
  <c r="K426" i="15"/>
  <c r="O597" i="15"/>
  <c r="M14" i="15"/>
  <c r="P14" i="15" s="1"/>
  <c r="N22" i="15"/>
  <c r="P67" i="15"/>
  <c r="O224" i="15"/>
  <c r="M290" i="15"/>
  <c r="O311" i="15"/>
  <c r="P314" i="15"/>
  <c r="K613" i="14"/>
  <c r="K617" i="14"/>
  <c r="K621" i="14"/>
  <c r="K625" i="14"/>
  <c r="K612" i="15"/>
  <c r="K616" i="15"/>
  <c r="K620" i="15"/>
  <c r="K624" i="15"/>
  <c r="P291" i="14"/>
  <c r="K614" i="14"/>
  <c r="K618" i="14"/>
  <c r="K622" i="14"/>
  <c r="K626" i="14"/>
  <c r="P42" i="15"/>
  <c r="O54" i="15"/>
  <c r="M15" i="15"/>
  <c r="M29" i="15"/>
  <c r="O254" i="15"/>
  <c r="P275" i="15"/>
  <c r="K613" i="15"/>
  <c r="K617" i="15"/>
  <c r="K621" i="15"/>
  <c r="K625" i="15"/>
  <c r="K611" i="14"/>
  <c r="K615" i="14"/>
  <c r="L19" i="15"/>
  <c r="K614" i="15"/>
  <c r="K622" i="15"/>
  <c r="L66" i="15" l="1"/>
  <c r="O66" i="15" s="1"/>
  <c r="P140" i="11"/>
  <c r="O333" i="10"/>
  <c r="P96" i="5"/>
  <c r="O566" i="1"/>
  <c r="P273" i="15"/>
  <c r="P70" i="1"/>
  <c r="K235" i="1"/>
  <c r="N11" i="13"/>
  <c r="N9" i="13" s="1"/>
  <c r="O294" i="14"/>
  <c r="L29" i="10"/>
  <c r="P43" i="8"/>
  <c r="O45" i="2"/>
  <c r="O68" i="2"/>
  <c r="O120" i="7"/>
  <c r="O32" i="11"/>
  <c r="K81" i="1"/>
  <c r="M53" i="14"/>
  <c r="P53" i="14" s="1"/>
  <c r="O31" i="10"/>
  <c r="L312" i="5"/>
  <c r="O312" i="5" s="1"/>
  <c r="L252" i="6"/>
  <c r="O252" i="6" s="1"/>
  <c r="O275" i="6"/>
  <c r="L120" i="4"/>
  <c r="O120" i="4" s="1"/>
  <c r="N28" i="13"/>
  <c r="O34" i="11"/>
  <c r="I367" i="1"/>
  <c r="K367" i="1" s="1"/>
  <c r="L312" i="14"/>
  <c r="O312" i="14" s="1"/>
  <c r="P222" i="9"/>
  <c r="O57" i="2"/>
  <c r="K625" i="1"/>
  <c r="M20" i="2"/>
  <c r="P252" i="15"/>
  <c r="K435" i="1"/>
  <c r="K82" i="1"/>
  <c r="O49" i="1"/>
  <c r="O252" i="3"/>
  <c r="N53" i="6"/>
  <c r="P53" i="6" s="1"/>
  <c r="L142" i="12"/>
  <c r="O142" i="12" s="1"/>
  <c r="O45" i="3"/>
  <c r="O45" i="15"/>
  <c r="O275" i="10"/>
  <c r="L312" i="11"/>
  <c r="O312" i="11" s="1"/>
  <c r="M12" i="3"/>
  <c r="O333" i="2"/>
  <c r="O275" i="14"/>
  <c r="O222" i="15"/>
  <c r="M118" i="5"/>
  <c r="P118" i="5" s="1"/>
  <c r="O312" i="15"/>
  <c r="O55" i="14"/>
  <c r="K464" i="1"/>
  <c r="O43" i="4"/>
  <c r="O314" i="15"/>
  <c r="L310" i="12"/>
  <c r="O310" i="12" s="1"/>
  <c r="O224" i="9"/>
  <c r="P292" i="2"/>
  <c r="O314" i="13"/>
  <c r="O30" i="11"/>
  <c r="P222" i="15"/>
  <c r="L312" i="3"/>
  <c r="L310" i="3" s="1"/>
  <c r="O310" i="3" s="1"/>
  <c r="L310" i="10"/>
  <c r="O310" i="10" s="1"/>
  <c r="M66" i="5"/>
  <c r="P66" i="5" s="1"/>
  <c r="L271" i="8"/>
  <c r="L331" i="14"/>
  <c r="L329" i="14" s="1"/>
  <c r="O329" i="14" s="1"/>
  <c r="O26" i="11"/>
  <c r="P312" i="3"/>
  <c r="O252" i="4"/>
  <c r="K621" i="1"/>
  <c r="N329" i="7"/>
  <c r="P329" i="7" s="1"/>
  <c r="P273" i="14"/>
  <c r="L22" i="10"/>
  <c r="O22" i="10" s="1"/>
  <c r="N140" i="7"/>
  <c r="P140" i="7" s="1"/>
  <c r="K622" i="1"/>
  <c r="N53" i="1"/>
  <c r="P53" i="1" s="1"/>
  <c r="L13" i="6"/>
  <c r="O13" i="6" s="1"/>
  <c r="O43" i="7"/>
  <c r="P53" i="4"/>
  <c r="O250" i="4"/>
  <c r="O57" i="3"/>
  <c r="K623" i="1"/>
  <c r="M220" i="7"/>
  <c r="P220" i="7" s="1"/>
  <c r="P120" i="13"/>
  <c r="O224" i="10"/>
  <c r="O122" i="7"/>
  <c r="N290" i="13"/>
  <c r="P290" i="13" s="1"/>
  <c r="N34" i="1"/>
  <c r="N14" i="1" s="1"/>
  <c r="N31" i="1"/>
  <c r="N29" i="1" s="1"/>
  <c r="L142" i="5"/>
  <c r="L140" i="5" s="1"/>
  <c r="K93" i="1"/>
  <c r="P250" i="15"/>
  <c r="N53" i="13"/>
  <c r="P53" i="13" s="1"/>
  <c r="P22" i="11"/>
  <c r="M12" i="7"/>
  <c r="O55" i="4"/>
  <c r="O43" i="15"/>
  <c r="O294" i="12"/>
  <c r="M20" i="11"/>
  <c r="P329" i="9"/>
  <c r="P22" i="7"/>
  <c r="M250" i="6"/>
  <c r="P250" i="6" s="1"/>
  <c r="N140" i="5"/>
  <c r="P140" i="5" s="1"/>
  <c r="K626" i="1"/>
  <c r="L142" i="7"/>
  <c r="O142" i="7" s="1"/>
  <c r="P331" i="9"/>
  <c r="P224" i="1"/>
  <c r="O273" i="14"/>
  <c r="M271" i="9"/>
  <c r="P271" i="9" s="1"/>
  <c r="O57" i="6"/>
  <c r="O254" i="14"/>
  <c r="O144" i="10"/>
  <c r="K620" i="1"/>
  <c r="P43" i="15"/>
  <c r="M271" i="12"/>
  <c r="P271" i="12" s="1"/>
  <c r="O16" i="11"/>
  <c r="P68" i="2"/>
  <c r="O98" i="15"/>
  <c r="L22" i="15"/>
  <c r="L20" i="15" s="1"/>
  <c r="L18" i="15" s="1"/>
  <c r="O55" i="13"/>
  <c r="P331" i="12"/>
  <c r="O331" i="10"/>
  <c r="O564" i="1"/>
  <c r="L98" i="1"/>
  <c r="O98" i="1" s="1"/>
  <c r="P120" i="14"/>
  <c r="N12" i="2"/>
  <c r="N10" i="2" s="1"/>
  <c r="L22" i="3"/>
  <c r="O22" i="3" s="1"/>
  <c r="O312" i="9"/>
  <c r="P118" i="14"/>
  <c r="P329" i="10"/>
  <c r="O333" i="8"/>
  <c r="O98" i="14"/>
  <c r="L29" i="7"/>
  <c r="O32" i="5"/>
  <c r="O144" i="3"/>
  <c r="O535" i="1"/>
  <c r="O45" i="6"/>
  <c r="P43" i="2"/>
  <c r="O144" i="13"/>
  <c r="O314" i="9"/>
  <c r="P140" i="9"/>
  <c r="L11" i="7"/>
  <c r="L9" i="7" s="1"/>
  <c r="L312" i="7"/>
  <c r="O312" i="7" s="1"/>
  <c r="O275" i="3"/>
  <c r="O30" i="3"/>
  <c r="O32" i="3"/>
  <c r="K402" i="1"/>
  <c r="P329" i="12"/>
  <c r="L14" i="11"/>
  <c r="O14" i="11" s="1"/>
  <c r="L13" i="2"/>
  <c r="O45" i="4"/>
  <c r="M250" i="8"/>
  <c r="P250" i="8" s="1"/>
  <c r="N290" i="3"/>
  <c r="P290" i="3" s="1"/>
  <c r="L250" i="2"/>
  <c r="O32" i="6"/>
  <c r="L22" i="8"/>
  <c r="O22" i="8" s="1"/>
  <c r="O331" i="12"/>
  <c r="N32" i="1"/>
  <c r="N30" i="1" s="1"/>
  <c r="K573" i="1"/>
  <c r="N33" i="1"/>
  <c r="N13" i="1" s="1"/>
  <c r="P118" i="8"/>
  <c r="O57" i="10"/>
  <c r="N29" i="7"/>
  <c r="N28" i="7" s="1"/>
  <c r="O43" i="6"/>
  <c r="L14" i="3"/>
  <c r="O14" i="3" s="1"/>
  <c r="L329" i="10"/>
  <c r="O329" i="10" s="1"/>
  <c r="O294" i="3"/>
  <c r="L26" i="1"/>
  <c r="L16" i="1" s="1"/>
  <c r="M66" i="14"/>
  <c r="P66" i="14" s="1"/>
  <c r="P329" i="8"/>
  <c r="O34" i="6"/>
  <c r="N20" i="7"/>
  <c r="N18" i="7" s="1"/>
  <c r="P43" i="4"/>
  <c r="N22" i="1"/>
  <c r="P55" i="4"/>
  <c r="L252" i="11"/>
  <c r="O252" i="11" s="1"/>
  <c r="L68" i="7"/>
  <c r="O68" i="7" s="1"/>
  <c r="L22" i="7"/>
  <c r="O22" i="7" s="1"/>
  <c r="O142" i="5"/>
  <c r="P142" i="10"/>
  <c r="N29" i="6"/>
  <c r="N28" i="6" s="1"/>
  <c r="L118" i="11"/>
  <c r="O118" i="11" s="1"/>
  <c r="O57" i="8"/>
  <c r="L142" i="4"/>
  <c r="O142" i="4" s="1"/>
  <c r="N29" i="9"/>
  <c r="N28" i="9" s="1"/>
  <c r="L68" i="14"/>
  <c r="O68" i="14" s="1"/>
  <c r="L43" i="14"/>
  <c r="L55" i="8"/>
  <c r="L53" i="8" s="1"/>
  <c r="O53" i="8" s="1"/>
  <c r="L94" i="8"/>
  <c r="O94" i="8" s="1"/>
  <c r="O401" i="1"/>
  <c r="O32" i="8"/>
  <c r="N26" i="1"/>
  <c r="N16" i="1" s="1"/>
  <c r="L250" i="14"/>
  <c r="O250" i="14" s="1"/>
  <c r="P140" i="12"/>
  <c r="P22" i="4"/>
  <c r="O34" i="7"/>
  <c r="O254" i="13"/>
  <c r="L16" i="14"/>
  <c r="O16" i="14" s="1"/>
  <c r="P43" i="10"/>
  <c r="O224" i="8"/>
  <c r="L310" i="5"/>
  <c r="O310" i="5" s="1"/>
  <c r="P273" i="3"/>
  <c r="P142" i="12"/>
  <c r="O53" i="7"/>
  <c r="M140" i="6"/>
  <c r="P140" i="6" s="1"/>
  <c r="P271" i="3"/>
  <c r="P222" i="8"/>
  <c r="P120" i="3"/>
  <c r="O34" i="8"/>
  <c r="P53" i="5"/>
  <c r="L41" i="4"/>
  <c r="O41" i="4" s="1"/>
  <c r="N273" i="1"/>
  <c r="P22" i="2"/>
  <c r="L273" i="12"/>
  <c r="P55" i="5"/>
  <c r="O312" i="2"/>
  <c r="M271" i="14"/>
  <c r="P271" i="14" s="1"/>
  <c r="N37" i="11"/>
  <c r="L290" i="6"/>
  <c r="O290" i="6" s="1"/>
  <c r="O55" i="5"/>
  <c r="M20" i="4"/>
  <c r="M18" i="4" s="1"/>
  <c r="O34" i="2"/>
  <c r="K418" i="1"/>
  <c r="L94" i="14"/>
  <c r="O94" i="14" s="1"/>
  <c r="M118" i="13"/>
  <c r="P118" i="13" s="1"/>
  <c r="N11" i="3"/>
  <c r="N9" i="3" s="1"/>
  <c r="M118" i="7"/>
  <c r="P118" i="7" s="1"/>
  <c r="L271" i="7"/>
  <c r="O271" i="7" s="1"/>
  <c r="L33" i="1"/>
  <c r="O33" i="1" s="1"/>
  <c r="L142" i="14"/>
  <c r="O144" i="14"/>
  <c r="O53" i="5"/>
  <c r="P252" i="10"/>
  <c r="M250" i="10"/>
  <c r="P250" i="10" s="1"/>
  <c r="L329" i="12"/>
  <c r="O329" i="12" s="1"/>
  <c r="M66" i="11"/>
  <c r="P66" i="11" s="1"/>
  <c r="O43" i="10"/>
  <c r="L310" i="8"/>
  <c r="O310" i="8" s="1"/>
  <c r="L22" i="5"/>
  <c r="O22" i="5" s="1"/>
  <c r="M250" i="4"/>
  <c r="P250" i="4" s="1"/>
  <c r="P142" i="8"/>
  <c r="P43" i="7"/>
  <c r="P290" i="15"/>
  <c r="M329" i="15"/>
  <c r="P329" i="15" s="1"/>
  <c r="L41" i="13"/>
  <c r="L55" i="11"/>
  <c r="O55" i="11" s="1"/>
  <c r="L290" i="7"/>
  <c r="O290" i="7" s="1"/>
  <c r="L140" i="6"/>
  <c r="O140" i="6" s="1"/>
  <c r="L250" i="3"/>
  <c r="O250" i="3" s="1"/>
  <c r="P43" i="11"/>
  <c r="M41" i="11"/>
  <c r="P41" i="11" s="1"/>
  <c r="O333" i="9"/>
  <c r="L331" i="9"/>
  <c r="L273" i="4"/>
  <c r="L275" i="1"/>
  <c r="O275" i="1" s="1"/>
  <c r="N41" i="7"/>
  <c r="P41" i="7" s="1"/>
  <c r="P220" i="8"/>
  <c r="P43" i="14"/>
  <c r="L140" i="12"/>
  <c r="O140" i="12" s="1"/>
  <c r="L22" i="11"/>
  <c r="O22" i="11" s="1"/>
  <c r="M94" i="10"/>
  <c r="P94" i="10" s="1"/>
  <c r="O252" i="9"/>
  <c r="L43" i="11"/>
  <c r="O45" i="11"/>
  <c r="L68" i="4"/>
  <c r="O70" i="4"/>
  <c r="N28" i="3"/>
  <c r="L22" i="2"/>
  <c r="O22" i="2" s="1"/>
  <c r="N37" i="12"/>
  <c r="N312" i="1"/>
  <c r="N250" i="9"/>
  <c r="N37" i="9" s="1"/>
  <c r="N28" i="5"/>
  <c r="O30" i="5"/>
  <c r="O16" i="3"/>
  <c r="M94" i="15"/>
  <c r="P94" i="15" s="1"/>
  <c r="P96" i="15"/>
  <c r="O26" i="6"/>
  <c r="L16" i="6"/>
  <c r="O16" i="6" s="1"/>
  <c r="M329" i="3"/>
  <c r="P329" i="3" s="1"/>
  <c r="P331" i="3"/>
  <c r="L96" i="5"/>
  <c r="O98" i="5"/>
  <c r="P94" i="4"/>
  <c r="O26" i="3"/>
  <c r="P220" i="11"/>
  <c r="O70" i="11"/>
  <c r="L68" i="11"/>
  <c r="L22" i="4"/>
  <c r="L12" i="4" s="1"/>
  <c r="O24" i="6"/>
  <c r="L14" i="6"/>
  <c r="O14" i="6" s="1"/>
  <c r="P120" i="4"/>
  <c r="M118" i="4"/>
  <c r="P118" i="4" s="1"/>
  <c r="L140" i="13"/>
  <c r="O140" i="13" s="1"/>
  <c r="M329" i="13"/>
  <c r="P329" i="13" s="1"/>
  <c r="N11" i="5"/>
  <c r="N9" i="5" s="1"/>
  <c r="L118" i="4"/>
  <c r="O118" i="4" s="1"/>
  <c r="P220" i="4"/>
  <c r="N29" i="10"/>
  <c r="N28" i="10" s="1"/>
  <c r="N11" i="10"/>
  <c r="N9" i="10" s="1"/>
  <c r="O120" i="3"/>
  <c r="N37" i="15"/>
  <c r="L140" i="10"/>
  <c r="O140" i="10" s="1"/>
  <c r="N41" i="1"/>
  <c r="P68" i="3"/>
  <c r="N66" i="3"/>
  <c r="P66" i="3" s="1"/>
  <c r="L314" i="1"/>
  <c r="O314" i="1" s="1"/>
  <c r="N37" i="14"/>
  <c r="L14" i="8"/>
  <c r="O14" i="8" s="1"/>
  <c r="N252" i="1"/>
  <c r="N41" i="5"/>
  <c r="O96" i="4"/>
  <c r="M22" i="1"/>
  <c r="M12" i="1" s="1"/>
  <c r="P331" i="8"/>
  <c r="O254" i="3"/>
  <c r="L254" i="1"/>
  <c r="O254" i="1" s="1"/>
  <c r="N66" i="2"/>
  <c r="O66" i="2" s="1"/>
  <c r="P68" i="4"/>
  <c r="M66" i="4"/>
  <c r="P66" i="4" s="1"/>
  <c r="P96" i="4"/>
  <c r="O43" i="5"/>
  <c r="O94" i="4"/>
  <c r="L333" i="1"/>
  <c r="O333" i="1" s="1"/>
  <c r="N140" i="2"/>
  <c r="O140" i="2" s="1"/>
  <c r="N142" i="1"/>
  <c r="O254" i="8"/>
  <c r="L252" i="8"/>
  <c r="N37" i="8"/>
  <c r="N96" i="1"/>
  <c r="L329" i="11"/>
  <c r="O329" i="11" s="1"/>
  <c r="L118" i="12"/>
  <c r="O118" i="12" s="1"/>
  <c r="L220" i="10"/>
  <c r="O220" i="10" s="1"/>
  <c r="L329" i="7"/>
  <c r="N94" i="1"/>
  <c r="L120" i="8"/>
  <c r="O122" i="8"/>
  <c r="O144" i="9"/>
  <c r="L142" i="9"/>
  <c r="N12" i="7"/>
  <c r="N10" i="7" s="1"/>
  <c r="N8" i="7" s="1"/>
  <c r="P252" i="2"/>
  <c r="M250" i="2"/>
  <c r="P250" i="2" s="1"/>
  <c r="L144" i="1"/>
  <c r="O144" i="1" s="1"/>
  <c r="N29" i="4"/>
  <c r="N28" i="4" s="1"/>
  <c r="N11" i="4"/>
  <c r="N9" i="4" s="1"/>
  <c r="N120" i="1"/>
  <c r="O11" i="15"/>
  <c r="L9" i="15"/>
  <c r="P53" i="7"/>
  <c r="P310" i="2"/>
  <c r="P220" i="2"/>
  <c r="N37" i="3"/>
  <c r="O220" i="2"/>
  <c r="O26" i="13"/>
  <c r="L16" i="13"/>
  <c r="O16" i="13" s="1"/>
  <c r="N118" i="1"/>
  <c r="M10" i="13"/>
  <c r="O96" i="11"/>
  <c r="L94" i="11"/>
  <c r="O94" i="11" s="1"/>
  <c r="M220" i="10"/>
  <c r="P220" i="10" s="1"/>
  <c r="O31" i="8"/>
  <c r="L29" i="8"/>
  <c r="L11" i="8"/>
  <c r="P312" i="7"/>
  <c r="M310" i="7"/>
  <c r="P310" i="7" s="1"/>
  <c r="O32" i="7"/>
  <c r="L30" i="7"/>
  <c r="O30" i="7" s="1"/>
  <c r="O222" i="8"/>
  <c r="L220" i="8"/>
  <c r="O220" i="8" s="1"/>
  <c r="M250" i="5"/>
  <c r="P250" i="5" s="1"/>
  <c r="O312" i="6"/>
  <c r="L310" i="6"/>
  <c r="O310" i="6" s="1"/>
  <c r="O222" i="6"/>
  <c r="L220" i="6"/>
  <c r="P29" i="5"/>
  <c r="M28" i="5"/>
  <c r="P28" i="5" s="1"/>
  <c r="P22" i="5"/>
  <c r="M12" i="5"/>
  <c r="M20" i="5"/>
  <c r="M18" i="5" s="1"/>
  <c r="O23" i="4"/>
  <c r="L13" i="4"/>
  <c r="O13" i="4" s="1"/>
  <c r="O24" i="4"/>
  <c r="L14" i="4"/>
  <c r="O14" i="4" s="1"/>
  <c r="L30" i="2"/>
  <c r="O30" i="2" s="1"/>
  <c r="O32" i="2"/>
  <c r="L53" i="4"/>
  <c r="O53" i="4" s="1"/>
  <c r="L66" i="3"/>
  <c r="O68" i="3"/>
  <c r="N20" i="5"/>
  <c r="N18" i="5" s="1"/>
  <c r="N12" i="5"/>
  <c r="N10" i="5" s="1"/>
  <c r="O24" i="2"/>
  <c r="L14" i="2"/>
  <c r="O14" i="2" s="1"/>
  <c r="P53" i="3"/>
  <c r="M120" i="1"/>
  <c r="O54" i="1"/>
  <c r="O220" i="13"/>
  <c r="L11" i="4"/>
  <c r="O31" i="4"/>
  <c r="L29" i="4"/>
  <c r="N12" i="15"/>
  <c r="N10" i="15" s="1"/>
  <c r="N8" i="15" s="1"/>
  <c r="N20" i="15"/>
  <c r="N18" i="15" s="1"/>
  <c r="P11" i="13"/>
  <c r="M9" i="13"/>
  <c r="M140" i="15"/>
  <c r="P140" i="15" s="1"/>
  <c r="O292" i="15"/>
  <c r="L290" i="15"/>
  <c r="O290" i="15" s="1"/>
  <c r="L271" i="13"/>
  <c r="O271" i="13" s="1"/>
  <c r="O273" i="13"/>
  <c r="L11" i="13"/>
  <c r="O31" i="13"/>
  <c r="L29" i="13"/>
  <c r="L30" i="15"/>
  <c r="O30" i="15" s="1"/>
  <c r="O32" i="15"/>
  <c r="N12" i="13"/>
  <c r="N10" i="13" s="1"/>
  <c r="N8" i="13" s="1"/>
  <c r="N20" i="13"/>
  <c r="N18" i="13" s="1"/>
  <c r="O19" i="12"/>
  <c r="P22" i="13"/>
  <c r="O26" i="12"/>
  <c r="L16" i="12"/>
  <c r="O16" i="12" s="1"/>
  <c r="M28" i="11"/>
  <c r="P28" i="11" s="1"/>
  <c r="M10" i="11"/>
  <c r="N310" i="10"/>
  <c r="N37" i="10" s="1"/>
  <c r="P22" i="8"/>
  <c r="M12" i="8"/>
  <c r="M20" i="8"/>
  <c r="O57" i="9"/>
  <c r="L55" i="9"/>
  <c r="L57" i="1"/>
  <c r="O32" i="9"/>
  <c r="L30" i="9"/>
  <c r="O30" i="9" s="1"/>
  <c r="N11" i="8"/>
  <c r="N9" i="8" s="1"/>
  <c r="P331" i="6"/>
  <c r="N329" i="6"/>
  <c r="P329" i="6" s="1"/>
  <c r="N331" i="1"/>
  <c r="L41" i="7"/>
  <c r="P292" i="6"/>
  <c r="M290" i="6"/>
  <c r="P290" i="6" s="1"/>
  <c r="N220" i="6"/>
  <c r="L290" i="4"/>
  <c r="O290" i="4" s="1"/>
  <c r="O53" i="2"/>
  <c r="O555" i="1"/>
  <c r="L34" i="1"/>
  <c r="P55" i="3"/>
  <c r="P94" i="2"/>
  <c r="O21" i="1"/>
  <c r="L19" i="1"/>
  <c r="O32" i="12"/>
  <c r="L30" i="12"/>
  <c r="O30" i="12" s="1"/>
  <c r="M10" i="7"/>
  <c r="L53" i="15"/>
  <c r="O53" i="15" s="1"/>
  <c r="O11" i="14"/>
  <c r="L9" i="14"/>
  <c r="O23" i="14"/>
  <c r="L13" i="14"/>
  <c r="O13" i="14" s="1"/>
  <c r="P222" i="13"/>
  <c r="O96" i="12"/>
  <c r="L94" i="12"/>
  <c r="O94" i="12" s="1"/>
  <c r="O312" i="13"/>
  <c r="O11" i="12"/>
  <c r="L9" i="12"/>
  <c r="P312" i="11"/>
  <c r="M310" i="11"/>
  <c r="P310" i="11" s="1"/>
  <c r="O55" i="10"/>
  <c r="L53" i="10"/>
  <c r="O53" i="10" s="1"/>
  <c r="L16" i="8"/>
  <c r="O16" i="8" s="1"/>
  <c r="O26" i="8"/>
  <c r="O23" i="9"/>
  <c r="L13" i="9"/>
  <c r="O13" i="9" s="1"/>
  <c r="O26" i="7"/>
  <c r="L16" i="7"/>
  <c r="O16" i="7" s="1"/>
  <c r="L66" i="7"/>
  <c r="O66" i="7" s="1"/>
  <c r="O55" i="7"/>
  <c r="O120" i="5"/>
  <c r="L118" i="5"/>
  <c r="O118" i="5" s="1"/>
  <c r="N220" i="1"/>
  <c r="L329" i="4"/>
  <c r="O329" i="4" s="1"/>
  <c r="M41" i="2"/>
  <c r="M329" i="2"/>
  <c r="P331" i="2"/>
  <c r="M331" i="1"/>
  <c r="O31" i="2"/>
  <c r="L29" i="2"/>
  <c r="M96" i="1"/>
  <c r="N20" i="2"/>
  <c r="P41" i="3"/>
  <c r="M41" i="15"/>
  <c r="L250" i="13"/>
  <c r="O250" i="13" s="1"/>
  <c r="O252" i="13"/>
  <c r="O292" i="14"/>
  <c r="L290" i="14"/>
  <c r="O290" i="14" s="1"/>
  <c r="L329" i="13"/>
  <c r="O329" i="13" s="1"/>
  <c r="O224" i="14"/>
  <c r="L222" i="14"/>
  <c r="P19" i="11"/>
  <c r="M18" i="11"/>
  <c r="P55" i="9"/>
  <c r="M53" i="9"/>
  <c r="P53" i="9" s="1"/>
  <c r="P68" i="8"/>
  <c r="M68" i="1"/>
  <c r="O24" i="9"/>
  <c r="L14" i="9"/>
  <c r="O14" i="9" s="1"/>
  <c r="O23" i="8"/>
  <c r="L13" i="8"/>
  <c r="O13" i="8" s="1"/>
  <c r="O23" i="11"/>
  <c r="L13" i="11"/>
  <c r="O13" i="11" s="1"/>
  <c r="O252" i="7"/>
  <c r="L250" i="7"/>
  <c r="O250" i="7" s="1"/>
  <c r="O96" i="9"/>
  <c r="L94" i="9"/>
  <c r="O94" i="9" s="1"/>
  <c r="M94" i="5"/>
  <c r="P94" i="5" s="1"/>
  <c r="O23" i="5"/>
  <c r="L13" i="5"/>
  <c r="O13" i="5" s="1"/>
  <c r="L30" i="4"/>
  <c r="O30" i="4" s="1"/>
  <c r="O32" i="4"/>
  <c r="L140" i="3"/>
  <c r="O140" i="3" s="1"/>
  <c r="O142" i="3"/>
  <c r="N12" i="3"/>
  <c r="N10" i="3" s="1"/>
  <c r="N20" i="3"/>
  <c r="P20" i="3" s="1"/>
  <c r="O120" i="2"/>
  <c r="L118" i="2"/>
  <c r="M18" i="3"/>
  <c r="P19" i="3"/>
  <c r="P43" i="3"/>
  <c r="P22" i="3"/>
  <c r="O41" i="3"/>
  <c r="O34" i="15"/>
  <c r="L14" i="15"/>
  <c r="O14" i="15" s="1"/>
  <c r="P29" i="15"/>
  <c r="M28" i="15"/>
  <c r="P28" i="15" s="1"/>
  <c r="P22" i="15"/>
  <c r="M12" i="15"/>
  <c r="M20" i="15"/>
  <c r="P310" i="15"/>
  <c r="O14" i="14"/>
  <c r="M220" i="15"/>
  <c r="P220" i="15" s="1"/>
  <c r="L271" i="15"/>
  <c r="O271" i="15" s="1"/>
  <c r="O273" i="15"/>
  <c r="P19" i="14"/>
  <c r="L22" i="14"/>
  <c r="P220" i="12"/>
  <c r="P94" i="12"/>
  <c r="O222" i="11"/>
  <c r="L220" i="11"/>
  <c r="O220" i="11" s="1"/>
  <c r="P22" i="9"/>
  <c r="M12" i="9"/>
  <c r="M20" i="9"/>
  <c r="M18" i="9" s="1"/>
  <c r="P11" i="11"/>
  <c r="M9" i="11"/>
  <c r="O26" i="10"/>
  <c r="L16" i="10"/>
  <c r="O16" i="10" s="1"/>
  <c r="M66" i="10"/>
  <c r="P66" i="10" s="1"/>
  <c r="L41" i="8"/>
  <c r="O55" i="8"/>
  <c r="O45" i="9"/>
  <c r="L22" i="9"/>
  <c r="L43" i="9"/>
  <c r="L45" i="1"/>
  <c r="O294" i="8"/>
  <c r="L292" i="8"/>
  <c r="L294" i="1"/>
  <c r="O294" i="1" s="1"/>
  <c r="O24" i="7"/>
  <c r="L14" i="7"/>
  <c r="O14" i="7" s="1"/>
  <c r="L118" i="9"/>
  <c r="O118" i="9" s="1"/>
  <c r="O294" i="11"/>
  <c r="L292" i="11"/>
  <c r="L290" i="9"/>
  <c r="O290" i="9" s="1"/>
  <c r="O222" i="7"/>
  <c r="L220" i="7"/>
  <c r="O220" i="7" s="1"/>
  <c r="O26" i="5"/>
  <c r="L16" i="5"/>
  <c r="O16" i="5" s="1"/>
  <c r="L41" i="6"/>
  <c r="L53" i="6"/>
  <c r="O53" i="6" s="1"/>
  <c r="O55" i="6"/>
  <c r="L11" i="2"/>
  <c r="P11" i="3"/>
  <c r="M9" i="3"/>
  <c r="N29" i="2"/>
  <c r="N28" i="2" s="1"/>
  <c r="N11" i="2"/>
  <c r="N9" i="2" s="1"/>
  <c r="L94" i="2"/>
  <c r="O96" i="2"/>
  <c r="L29" i="3"/>
  <c r="O31" i="3"/>
  <c r="M10" i="4"/>
  <c r="L290" i="5"/>
  <c r="O290" i="5" s="1"/>
  <c r="P15" i="15"/>
  <c r="M9" i="15"/>
  <c r="L94" i="15"/>
  <c r="O94" i="15" s="1"/>
  <c r="O96" i="15"/>
  <c r="O310" i="15"/>
  <c r="P220" i="14"/>
  <c r="L96" i="13"/>
  <c r="O98" i="13"/>
  <c r="L22" i="13"/>
  <c r="P41" i="14"/>
  <c r="O250" i="15"/>
  <c r="O331" i="14"/>
  <c r="M41" i="13"/>
  <c r="P11" i="14"/>
  <c r="M9" i="14"/>
  <c r="L118" i="14"/>
  <c r="O118" i="14" s="1"/>
  <c r="O120" i="14"/>
  <c r="M28" i="14"/>
  <c r="P28" i="14" s="1"/>
  <c r="O142" i="11"/>
  <c r="L140" i="11"/>
  <c r="O140" i="11" s="1"/>
  <c r="O53" i="14"/>
  <c r="O24" i="12"/>
  <c r="L14" i="12"/>
  <c r="O14" i="12" s="1"/>
  <c r="L290" i="12"/>
  <c r="O290" i="12" s="1"/>
  <c r="L14" i="10"/>
  <c r="O14" i="10" s="1"/>
  <c r="O222" i="9"/>
  <c r="L220" i="9"/>
  <c r="O220" i="9" s="1"/>
  <c r="O271" i="8"/>
  <c r="P55" i="7"/>
  <c r="P43" i="9"/>
  <c r="O23" i="7"/>
  <c r="L13" i="7"/>
  <c r="O13" i="7" s="1"/>
  <c r="P19" i="7"/>
  <c r="M18" i="7"/>
  <c r="O329" i="5"/>
  <c r="O30" i="6"/>
  <c r="O122" i="6"/>
  <c r="L120" i="6"/>
  <c r="L122" i="1"/>
  <c r="O122" i="1" s="1"/>
  <c r="O31" i="5"/>
  <c r="L29" i="5"/>
  <c r="L22" i="6"/>
  <c r="O331" i="6"/>
  <c r="L329" i="6"/>
  <c r="M10" i="3"/>
  <c r="O331" i="3"/>
  <c r="L329" i="3"/>
  <c r="O329" i="3" s="1"/>
  <c r="O220" i="4"/>
  <c r="O222" i="4"/>
  <c r="M329" i="4"/>
  <c r="P329" i="4" s="1"/>
  <c r="O55" i="2"/>
  <c r="O331" i="2"/>
  <c r="L331" i="1"/>
  <c r="L41" i="2"/>
  <c r="P53" i="2"/>
  <c r="O23" i="12"/>
  <c r="L13" i="12"/>
  <c r="O13" i="12" s="1"/>
  <c r="O31" i="15"/>
  <c r="L29" i="15"/>
  <c r="O19" i="15"/>
  <c r="M94" i="14"/>
  <c r="P94" i="14" s="1"/>
  <c r="L140" i="15"/>
  <c r="O140" i="15" s="1"/>
  <c r="P220" i="13"/>
  <c r="O23" i="13"/>
  <c r="L13" i="13"/>
  <c r="O13" i="13" s="1"/>
  <c r="O43" i="14"/>
  <c r="L41" i="14"/>
  <c r="P55" i="12"/>
  <c r="M53" i="12"/>
  <c r="P53" i="12" s="1"/>
  <c r="P43" i="12"/>
  <c r="M41" i="12"/>
  <c r="N20" i="11"/>
  <c r="N12" i="11"/>
  <c r="N10" i="11" s="1"/>
  <c r="N8" i="11" s="1"/>
  <c r="O45" i="12"/>
  <c r="L22" i="12"/>
  <c r="L43" i="12"/>
  <c r="L68" i="10"/>
  <c r="O70" i="10"/>
  <c r="P11" i="9"/>
  <c r="M9" i="9"/>
  <c r="P41" i="9"/>
  <c r="P312" i="8"/>
  <c r="M310" i="8"/>
  <c r="P310" i="8" s="1"/>
  <c r="O19" i="7"/>
  <c r="M290" i="9"/>
  <c r="P290" i="9" s="1"/>
  <c r="O19" i="9"/>
  <c r="L20" i="7"/>
  <c r="L12" i="7"/>
  <c r="L140" i="7"/>
  <c r="O140" i="7" s="1"/>
  <c r="P29" i="4"/>
  <c r="M28" i="4"/>
  <c r="P28" i="4" s="1"/>
  <c r="N12" i="6"/>
  <c r="N10" i="6" s="1"/>
  <c r="N8" i="6" s="1"/>
  <c r="N20" i="6"/>
  <c r="N18" i="6" s="1"/>
  <c r="L16" i="2"/>
  <c r="O16" i="2" s="1"/>
  <c r="O26" i="2"/>
  <c r="O96" i="3"/>
  <c r="L94" i="3"/>
  <c r="O94" i="3" s="1"/>
  <c r="P118" i="2"/>
  <c r="P222" i="2"/>
  <c r="M222" i="1"/>
  <c r="P312" i="2"/>
  <c r="M312" i="1"/>
  <c r="P312" i="1" s="1"/>
  <c r="N37" i="4"/>
  <c r="O312" i="3"/>
  <c r="L312" i="1"/>
  <c r="O534" i="1"/>
  <c r="L31" i="1"/>
  <c r="L11" i="1" s="1"/>
  <c r="L329" i="2"/>
  <c r="P292" i="4"/>
  <c r="M290" i="4"/>
  <c r="M292" i="1"/>
  <c r="O250" i="2"/>
  <c r="O222" i="12"/>
  <c r="L220" i="12"/>
  <c r="O220" i="12" s="1"/>
  <c r="O43" i="3"/>
  <c r="O22" i="15"/>
  <c r="L12" i="15"/>
  <c r="O23" i="15"/>
  <c r="L13" i="15"/>
  <c r="O13" i="15" s="1"/>
  <c r="L271" i="14"/>
  <c r="O271" i="14" s="1"/>
  <c r="L41" i="15"/>
  <c r="O220" i="15"/>
  <c r="P22" i="14"/>
  <c r="M12" i="14"/>
  <c r="M20" i="14"/>
  <c r="M18" i="14" s="1"/>
  <c r="O122" i="13"/>
  <c r="L120" i="13"/>
  <c r="P292" i="11"/>
  <c r="M290" i="11"/>
  <c r="P290" i="11" s="1"/>
  <c r="L29" i="12"/>
  <c r="O31" i="12"/>
  <c r="M53" i="10"/>
  <c r="P55" i="10"/>
  <c r="L250" i="11"/>
  <c r="O250" i="11" s="1"/>
  <c r="P19" i="9"/>
  <c r="P271" i="8"/>
  <c r="O11" i="9"/>
  <c r="L9" i="9"/>
  <c r="O331" i="8"/>
  <c r="L329" i="8"/>
  <c r="O329" i="8" s="1"/>
  <c r="M28" i="7"/>
  <c r="P28" i="7" s="1"/>
  <c r="O19" i="4"/>
  <c r="O273" i="5"/>
  <c r="L271" i="5"/>
  <c r="O271" i="5" s="1"/>
  <c r="N68" i="1"/>
  <c r="N12" i="4"/>
  <c r="N10" i="4" s="1"/>
  <c r="N20" i="4"/>
  <c r="N18" i="4" s="1"/>
  <c r="P18" i="4" s="1"/>
  <c r="P22" i="6"/>
  <c r="M12" i="6"/>
  <c r="M20" i="6"/>
  <c r="O70" i="5"/>
  <c r="L68" i="5"/>
  <c r="L70" i="1"/>
  <c r="O70" i="1" s="1"/>
  <c r="O68" i="6"/>
  <c r="L66" i="6"/>
  <c r="O66" i="6" s="1"/>
  <c r="M41" i="4"/>
  <c r="O292" i="3"/>
  <c r="L290" i="3"/>
  <c r="M28" i="2"/>
  <c r="P28" i="2" s="1"/>
  <c r="P29" i="2"/>
  <c r="O122" i="15"/>
  <c r="L120" i="15"/>
  <c r="P140" i="14"/>
  <c r="L329" i="15"/>
  <c r="O329" i="15" s="1"/>
  <c r="N12" i="14"/>
  <c r="N10" i="14" s="1"/>
  <c r="N8" i="14" s="1"/>
  <c r="N20" i="14"/>
  <c r="N18" i="14" s="1"/>
  <c r="O24" i="13"/>
  <c r="L14" i="13"/>
  <c r="O14" i="13" s="1"/>
  <c r="L30" i="13"/>
  <c r="O30" i="13" s="1"/>
  <c r="O32" i="13"/>
  <c r="L11" i="11"/>
  <c r="O31" i="11"/>
  <c r="L29" i="11"/>
  <c r="M28" i="12"/>
  <c r="P28" i="12" s="1"/>
  <c r="O15" i="10"/>
  <c r="L9" i="10"/>
  <c r="P22" i="10"/>
  <c r="M12" i="10"/>
  <c r="M20" i="10"/>
  <c r="O23" i="10"/>
  <c r="L13" i="10"/>
  <c r="O13" i="10" s="1"/>
  <c r="N12" i="10"/>
  <c r="N10" i="10" s="1"/>
  <c r="N20" i="10"/>
  <c r="N18" i="10" s="1"/>
  <c r="O29" i="10"/>
  <c r="O26" i="9"/>
  <c r="L16" i="9"/>
  <c r="O16" i="9" s="1"/>
  <c r="M66" i="8"/>
  <c r="P220" i="9"/>
  <c r="M28" i="6"/>
  <c r="P28" i="6" s="1"/>
  <c r="P29" i="6"/>
  <c r="L250" i="5"/>
  <c r="O250" i="5" s="1"/>
  <c r="L94" i="7"/>
  <c r="O94" i="7" s="1"/>
  <c r="N222" i="1"/>
  <c r="O24" i="5"/>
  <c r="L14" i="5"/>
  <c r="O14" i="5" s="1"/>
  <c r="O55" i="3"/>
  <c r="O26" i="4"/>
  <c r="L16" i="4"/>
  <c r="O16" i="4" s="1"/>
  <c r="O457" i="1"/>
  <c r="O310" i="2"/>
  <c r="M140" i="4"/>
  <c r="P140" i="4" s="1"/>
  <c r="L32" i="1"/>
  <c r="N271" i="1"/>
  <c r="M18" i="2"/>
  <c r="O11" i="5"/>
  <c r="L9" i="5"/>
  <c r="N290" i="2"/>
  <c r="N292" i="1"/>
  <c r="O34" i="13"/>
  <c r="N12" i="12"/>
  <c r="N10" i="12" s="1"/>
  <c r="N8" i="12" s="1"/>
  <c r="N20" i="12"/>
  <c r="N18" i="12" s="1"/>
  <c r="M290" i="12"/>
  <c r="P290" i="12" s="1"/>
  <c r="L41" i="10"/>
  <c r="P292" i="8"/>
  <c r="M290" i="8"/>
  <c r="P290" i="8" s="1"/>
  <c r="L66" i="8"/>
  <c r="O66" i="8" s="1"/>
  <c r="P9" i="8"/>
  <c r="L140" i="8"/>
  <c r="O140" i="8" s="1"/>
  <c r="N12" i="8"/>
  <c r="N10" i="8" s="1"/>
  <c r="N20" i="8"/>
  <c r="N18" i="8" s="1"/>
  <c r="M9" i="5"/>
  <c r="P11" i="5"/>
  <c r="O224" i="5"/>
  <c r="L222" i="5"/>
  <c r="M41" i="6"/>
  <c r="P43" i="6"/>
  <c r="O271" i="3"/>
  <c r="P252" i="3"/>
  <c r="M250" i="3"/>
  <c r="M252" i="1"/>
  <c r="O273" i="3"/>
  <c r="O222" i="2"/>
  <c r="P29" i="1"/>
  <c r="M28" i="1"/>
  <c r="P28" i="1" s="1"/>
  <c r="M140" i="2"/>
  <c r="P142" i="2"/>
  <c r="M142" i="1"/>
  <c r="O292" i="2"/>
  <c r="L290" i="2"/>
  <c r="P21" i="1"/>
  <c r="M19" i="1"/>
  <c r="M11" i="1"/>
  <c r="P41" i="1"/>
  <c r="M10" i="2"/>
  <c r="P12" i="2"/>
  <c r="O41" i="13"/>
  <c r="O11" i="3"/>
  <c r="L9" i="3"/>
  <c r="L28" i="14"/>
  <c r="O28" i="14" s="1"/>
  <c r="O29" i="14"/>
  <c r="M18" i="13"/>
  <c r="P18" i="13" s="1"/>
  <c r="P19" i="13"/>
  <c r="O26" i="15"/>
  <c r="L16" i="15"/>
  <c r="O16" i="15" s="1"/>
  <c r="P252" i="14"/>
  <c r="M250" i="14"/>
  <c r="P250" i="14" s="1"/>
  <c r="N310" i="13"/>
  <c r="N37" i="13" s="1"/>
  <c r="P9" i="12"/>
  <c r="L53" i="13"/>
  <c r="O53" i="13" s="1"/>
  <c r="O222" i="13"/>
  <c r="O292" i="13"/>
  <c r="L290" i="13"/>
  <c r="P55" i="11"/>
  <c r="M53" i="11"/>
  <c r="P22" i="12"/>
  <c r="M12" i="12"/>
  <c r="M20" i="12"/>
  <c r="M140" i="13"/>
  <c r="P140" i="13" s="1"/>
  <c r="P222" i="12"/>
  <c r="O57" i="12"/>
  <c r="L55" i="12"/>
  <c r="L30" i="10"/>
  <c r="O30" i="10" s="1"/>
  <c r="O32" i="10"/>
  <c r="M28" i="8"/>
  <c r="P28" i="8" s="1"/>
  <c r="P29" i="8"/>
  <c r="O252" i="10"/>
  <c r="L250" i="10"/>
  <c r="O250" i="10" s="1"/>
  <c r="O292" i="10"/>
  <c r="L290" i="10"/>
  <c r="O290" i="10" s="1"/>
  <c r="L271" i="10"/>
  <c r="O271" i="10" s="1"/>
  <c r="O273" i="10"/>
  <c r="P9" i="7"/>
  <c r="O31" i="9"/>
  <c r="L29" i="9"/>
  <c r="N12" i="9"/>
  <c r="N10" i="9" s="1"/>
  <c r="N8" i="9" s="1"/>
  <c r="N20" i="9"/>
  <c r="N18" i="9" s="1"/>
  <c r="P19" i="5"/>
  <c r="P273" i="7"/>
  <c r="M271" i="7"/>
  <c r="P271" i="7" s="1"/>
  <c r="M273" i="1"/>
  <c r="P273" i="1" s="1"/>
  <c r="O19" i="5"/>
  <c r="O31" i="6"/>
  <c r="L29" i="6"/>
  <c r="L11" i="6"/>
  <c r="P220" i="6"/>
  <c r="P329" i="5"/>
  <c r="P11" i="4"/>
  <c r="M9" i="4"/>
  <c r="P222" i="4"/>
  <c r="L271" i="6"/>
  <c r="O271" i="6" s="1"/>
  <c r="O273" i="6"/>
  <c r="O224" i="3"/>
  <c r="L222" i="3"/>
  <c r="L224" i="1"/>
  <c r="O224" i="1" s="1"/>
  <c r="O13" i="2"/>
  <c r="L20" i="4"/>
  <c r="L53" i="3"/>
  <c r="O142" i="2"/>
  <c r="L13" i="3"/>
  <c r="O13" i="3" s="1"/>
  <c r="O24" i="1"/>
  <c r="P55" i="2"/>
  <c r="O19" i="3"/>
  <c r="P9" i="2"/>
  <c r="L250" i="6" l="1"/>
  <c r="O250" i="6" s="1"/>
  <c r="N12" i="1"/>
  <c r="N8" i="5"/>
  <c r="O290" i="13"/>
  <c r="P20" i="11"/>
  <c r="O22" i="4"/>
  <c r="L310" i="11"/>
  <c r="O310" i="11" s="1"/>
  <c r="L310" i="14"/>
  <c r="O310" i="14" s="1"/>
  <c r="N66" i="1"/>
  <c r="O312" i="1"/>
  <c r="O11" i="7"/>
  <c r="N37" i="5"/>
  <c r="N8" i="10"/>
  <c r="O290" i="3"/>
  <c r="O329" i="7"/>
  <c r="L252" i="1"/>
  <c r="O252" i="1" s="1"/>
  <c r="O140" i="5"/>
  <c r="L20" i="8"/>
  <c r="O20" i="8" s="1"/>
  <c r="L310" i="7"/>
  <c r="O310" i="7" s="1"/>
  <c r="O66" i="3"/>
  <c r="M20" i="1"/>
  <c r="M18" i="1" s="1"/>
  <c r="L12" i="8"/>
  <c r="L10" i="8" s="1"/>
  <c r="O10" i="8" s="1"/>
  <c r="N28" i="1"/>
  <c r="L20" i="10"/>
  <c r="L20" i="11"/>
  <c r="O20" i="11" s="1"/>
  <c r="L12" i="10"/>
  <c r="L10" i="10" s="1"/>
  <c r="O10" i="10" s="1"/>
  <c r="L28" i="7"/>
  <c r="O28" i="7" s="1"/>
  <c r="O34" i="1"/>
  <c r="N140" i="1"/>
  <c r="N11" i="1"/>
  <c r="N9" i="1" s="1"/>
  <c r="O29" i="7"/>
  <c r="L12" i="5"/>
  <c r="L10" i="5" s="1"/>
  <c r="O10" i="5" s="1"/>
  <c r="P252" i="1"/>
  <c r="O329" i="6"/>
  <c r="N329" i="1"/>
  <c r="L20" i="5"/>
  <c r="L18" i="5" s="1"/>
  <c r="O18" i="5" s="1"/>
  <c r="P142" i="1"/>
  <c r="P22" i="1"/>
  <c r="P20" i="7"/>
  <c r="P12" i="3"/>
  <c r="P18" i="7"/>
  <c r="P41" i="5"/>
  <c r="P10" i="2"/>
  <c r="O20" i="7"/>
  <c r="L20" i="3"/>
  <c r="L18" i="3" s="1"/>
  <c r="L12" i="3"/>
  <c r="O12" i="3" s="1"/>
  <c r="O18" i="15"/>
  <c r="L142" i="1"/>
  <c r="O142" i="1" s="1"/>
  <c r="L140" i="4"/>
  <c r="O140" i="4" s="1"/>
  <c r="L66" i="14"/>
  <c r="O66" i="14" s="1"/>
  <c r="L222" i="1"/>
  <c r="P120" i="1"/>
  <c r="O16" i="1"/>
  <c r="L12" i="11"/>
  <c r="L10" i="11" s="1"/>
  <c r="O10" i="11" s="1"/>
  <c r="P10" i="3"/>
  <c r="N10" i="1"/>
  <c r="N8" i="1" s="1"/>
  <c r="N20" i="1"/>
  <c r="N18" i="1" s="1"/>
  <c r="O12" i="4"/>
  <c r="O26" i="1"/>
  <c r="M118" i="1"/>
  <c r="P118" i="1" s="1"/>
  <c r="N37" i="2"/>
  <c r="N250" i="1"/>
  <c r="P96" i="1"/>
  <c r="O250" i="9"/>
  <c r="P10" i="7"/>
  <c r="P250" i="9"/>
  <c r="L292" i="1"/>
  <c r="O292" i="1" s="1"/>
  <c r="P12" i="7"/>
  <c r="N37" i="6"/>
  <c r="O273" i="12"/>
  <c r="L271" i="12"/>
  <c r="O271" i="12" s="1"/>
  <c r="L273" i="1"/>
  <c r="O273" i="1" s="1"/>
  <c r="L53" i="11"/>
  <c r="O53" i="11" s="1"/>
  <c r="O142" i="14"/>
  <c r="L140" i="14"/>
  <c r="O140" i="14" s="1"/>
  <c r="M37" i="9"/>
  <c r="P37" i="9" s="1"/>
  <c r="N8" i="3"/>
  <c r="O20" i="4"/>
  <c r="L20" i="2"/>
  <c r="L18" i="2" s="1"/>
  <c r="L13" i="1"/>
  <c r="O13" i="1" s="1"/>
  <c r="O222" i="1"/>
  <c r="M8" i="7"/>
  <c r="P8" i="7" s="1"/>
  <c r="N37" i="7"/>
  <c r="N8" i="2"/>
  <c r="L12" i="2"/>
  <c r="O12" i="2" s="1"/>
  <c r="O331" i="9"/>
  <c r="L329" i="9"/>
  <c r="O329" i="9" s="1"/>
  <c r="L41" i="11"/>
  <c r="O41" i="11" s="1"/>
  <c r="O43" i="11"/>
  <c r="M37" i="5"/>
  <c r="P37" i="5" s="1"/>
  <c r="N18" i="11"/>
  <c r="P18" i="11" s="1"/>
  <c r="P292" i="1"/>
  <c r="P66" i="2"/>
  <c r="M310" i="1"/>
  <c r="O142" i="9"/>
  <c r="L140" i="9"/>
  <c r="O140" i="9" s="1"/>
  <c r="O96" i="5"/>
  <c r="L94" i="5"/>
  <c r="O94" i="5" s="1"/>
  <c r="P18" i="5"/>
  <c r="P20" i="2"/>
  <c r="O20" i="15"/>
  <c r="P331" i="1"/>
  <c r="O252" i="8"/>
  <c r="L250" i="8"/>
  <c r="O250" i="8" s="1"/>
  <c r="M271" i="1"/>
  <c r="P271" i="1" s="1"/>
  <c r="O41" i="5"/>
  <c r="O120" i="8"/>
  <c r="L118" i="8"/>
  <c r="O118" i="8" s="1"/>
  <c r="L120" i="1"/>
  <c r="O120" i="1" s="1"/>
  <c r="M8" i="2"/>
  <c r="N8" i="4"/>
  <c r="P20" i="13"/>
  <c r="O220" i="6"/>
  <c r="O68" i="11"/>
  <c r="L66" i="11"/>
  <c r="O66" i="11" s="1"/>
  <c r="O331" i="1"/>
  <c r="L66" i="4"/>
  <c r="O66" i="4" s="1"/>
  <c r="O68" i="4"/>
  <c r="O273" i="4"/>
  <c r="L271" i="4"/>
  <c r="O271" i="4" s="1"/>
  <c r="O11" i="1"/>
  <c r="L9" i="1"/>
  <c r="P18" i="14"/>
  <c r="O11" i="11"/>
  <c r="L9" i="11"/>
  <c r="O290" i="2"/>
  <c r="P250" i="3"/>
  <c r="M250" i="1"/>
  <c r="L28" i="10"/>
  <c r="O28" i="10" s="1"/>
  <c r="P20" i="6"/>
  <c r="M18" i="6"/>
  <c r="P18" i="6" s="1"/>
  <c r="P222" i="1"/>
  <c r="O22" i="6"/>
  <c r="L12" i="6"/>
  <c r="L20" i="6"/>
  <c r="M37" i="14"/>
  <c r="P37" i="14" s="1"/>
  <c r="P12" i="4"/>
  <c r="O22" i="14"/>
  <c r="L12" i="14"/>
  <c r="L20" i="14"/>
  <c r="O20" i="10"/>
  <c r="L18" i="10"/>
  <c r="O18" i="10" s="1"/>
  <c r="P329" i="2"/>
  <c r="M329" i="1"/>
  <c r="P12" i="8"/>
  <c r="M10" i="8"/>
  <c r="M8" i="13"/>
  <c r="P8" i="13" s="1"/>
  <c r="P9" i="13"/>
  <c r="O9" i="9"/>
  <c r="L28" i="12"/>
  <c r="O28" i="12" s="1"/>
  <c r="O29" i="12"/>
  <c r="P290" i="4"/>
  <c r="M290" i="1"/>
  <c r="O29" i="15"/>
  <c r="L28" i="15"/>
  <c r="O28" i="15" s="1"/>
  <c r="O9" i="7"/>
  <c r="L28" i="3"/>
  <c r="O28" i="3" s="1"/>
  <c r="O29" i="3"/>
  <c r="O41" i="6"/>
  <c r="O292" i="8"/>
  <c r="L290" i="8"/>
  <c r="O290" i="8" s="1"/>
  <c r="L10" i="4"/>
  <c r="O10" i="4" s="1"/>
  <c r="O29" i="8"/>
  <c r="L28" i="8"/>
  <c r="O28" i="8" s="1"/>
  <c r="P12" i="6"/>
  <c r="M10" i="6"/>
  <c r="M37" i="12"/>
  <c r="P37" i="12" s="1"/>
  <c r="P41" i="12"/>
  <c r="P20" i="12"/>
  <c r="M18" i="12"/>
  <c r="P18" i="12" s="1"/>
  <c r="O32" i="1"/>
  <c r="L30" i="1"/>
  <c r="O30" i="1" s="1"/>
  <c r="O12" i="7"/>
  <c r="L10" i="7"/>
  <c r="O10" i="7" s="1"/>
  <c r="P9" i="9"/>
  <c r="O96" i="13"/>
  <c r="L94" i="13"/>
  <c r="L96" i="1"/>
  <c r="O96" i="1" s="1"/>
  <c r="P9" i="11"/>
  <c r="M8" i="11"/>
  <c r="P8" i="11" s="1"/>
  <c r="O118" i="2"/>
  <c r="O222" i="14"/>
  <c r="L220" i="14"/>
  <c r="O220" i="14" s="1"/>
  <c r="O19" i="1"/>
  <c r="N18" i="3"/>
  <c r="P18" i="3" s="1"/>
  <c r="P10" i="11"/>
  <c r="M8" i="4"/>
  <c r="P9" i="4"/>
  <c r="P12" i="12"/>
  <c r="M10" i="12"/>
  <c r="M140" i="1"/>
  <c r="P140" i="2"/>
  <c r="O12" i="15"/>
  <c r="L10" i="15"/>
  <c r="O10" i="15" s="1"/>
  <c r="O329" i="2"/>
  <c r="O120" i="6"/>
  <c r="L118" i="6"/>
  <c r="O118" i="6" s="1"/>
  <c r="L22" i="1"/>
  <c r="L43" i="1"/>
  <c r="O45" i="1"/>
  <c r="O310" i="13"/>
  <c r="P310" i="13"/>
  <c r="P12" i="11"/>
  <c r="O29" i="13"/>
  <c r="L28" i="13"/>
  <c r="O28" i="13" s="1"/>
  <c r="O29" i="4"/>
  <c r="L28" i="4"/>
  <c r="O28" i="4" s="1"/>
  <c r="M37" i="7"/>
  <c r="L28" i="5"/>
  <c r="O28" i="5" s="1"/>
  <c r="O29" i="5"/>
  <c r="M37" i="6"/>
  <c r="P41" i="6"/>
  <c r="P20" i="10"/>
  <c r="M18" i="10"/>
  <c r="P18" i="10" s="1"/>
  <c r="O120" i="13"/>
  <c r="L118" i="13"/>
  <c r="O118" i="13" s="1"/>
  <c r="O31" i="1"/>
  <c r="L29" i="1"/>
  <c r="O41" i="14"/>
  <c r="P9" i="14"/>
  <c r="O94" i="2"/>
  <c r="O43" i="9"/>
  <c r="L41" i="9"/>
  <c r="P20" i="9"/>
  <c r="N310" i="1"/>
  <c r="O9" i="14"/>
  <c r="N8" i="8"/>
  <c r="P53" i="11"/>
  <c r="M37" i="11"/>
  <c r="P37" i="11" s="1"/>
  <c r="O222" i="5"/>
  <c r="L220" i="5"/>
  <c r="O220" i="5" s="1"/>
  <c r="L18" i="8"/>
  <c r="O18" i="8" s="1"/>
  <c r="P12" i="10"/>
  <c r="M10" i="10"/>
  <c r="M37" i="4"/>
  <c r="P37" i="4" s="1"/>
  <c r="P41" i="4"/>
  <c r="O22" i="9"/>
  <c r="L12" i="9"/>
  <c r="L20" i="9"/>
  <c r="P12" i="9"/>
  <c r="M10" i="9"/>
  <c r="P10" i="9" s="1"/>
  <c r="P68" i="1"/>
  <c r="N18" i="2"/>
  <c r="P18" i="2" s="1"/>
  <c r="O11" i="13"/>
  <c r="L9" i="13"/>
  <c r="O11" i="4"/>
  <c r="L9" i="4"/>
  <c r="M37" i="3"/>
  <c r="P37" i="3" s="1"/>
  <c r="O11" i="8"/>
  <c r="L9" i="8"/>
  <c r="O53" i="3"/>
  <c r="M9" i="1"/>
  <c r="P11" i="1"/>
  <c r="O12" i="8"/>
  <c r="P20" i="14"/>
  <c r="O68" i="10"/>
  <c r="L66" i="10"/>
  <c r="O66" i="10" s="1"/>
  <c r="M37" i="13"/>
  <c r="P37" i="13" s="1"/>
  <c r="P41" i="13"/>
  <c r="O29" i="2"/>
  <c r="L28" i="2"/>
  <c r="O28" i="2" s="1"/>
  <c r="O9" i="12"/>
  <c r="M37" i="2"/>
  <c r="P41" i="2"/>
  <c r="P12" i="1"/>
  <c r="M10" i="1"/>
  <c r="P19" i="1"/>
  <c r="N290" i="1"/>
  <c r="P290" i="2"/>
  <c r="P66" i="8"/>
  <c r="M37" i="8"/>
  <c r="P37" i="8" s="1"/>
  <c r="O9" i="10"/>
  <c r="P18" i="9"/>
  <c r="P12" i="14"/>
  <c r="M10" i="14"/>
  <c r="P10" i="14" s="1"/>
  <c r="O43" i="12"/>
  <c r="L41" i="12"/>
  <c r="P9" i="15"/>
  <c r="P9" i="3"/>
  <c r="M8" i="3"/>
  <c r="O292" i="11"/>
  <c r="L290" i="11"/>
  <c r="O290" i="11" s="1"/>
  <c r="M94" i="1"/>
  <c r="P94" i="1" s="1"/>
  <c r="L55" i="1"/>
  <c r="O57" i="1"/>
  <c r="P20" i="5"/>
  <c r="P10" i="13"/>
  <c r="M220" i="1"/>
  <c r="P220" i="1" s="1"/>
  <c r="O22" i="13"/>
  <c r="L12" i="13"/>
  <c r="L20" i="13"/>
  <c r="L9" i="6"/>
  <c r="O11" i="6"/>
  <c r="O9" i="5"/>
  <c r="L18" i="7"/>
  <c r="O18" i="7" s="1"/>
  <c r="O22" i="12"/>
  <c r="L12" i="12"/>
  <c r="L20" i="12"/>
  <c r="O41" i="7"/>
  <c r="L37" i="7"/>
  <c r="O55" i="9"/>
  <c r="L53" i="9"/>
  <c r="O53" i="9" s="1"/>
  <c r="P12" i="5"/>
  <c r="M10" i="5"/>
  <c r="P10" i="5" s="1"/>
  <c r="P12" i="13"/>
  <c r="O120" i="15"/>
  <c r="L118" i="15"/>
  <c r="O118" i="15" s="1"/>
  <c r="O68" i="5"/>
  <c r="L66" i="5"/>
  <c r="L18" i="4"/>
  <c r="O18" i="4" s="1"/>
  <c r="L9" i="2"/>
  <c r="O11" i="2"/>
  <c r="O41" i="8"/>
  <c r="P20" i="15"/>
  <c r="M18" i="15"/>
  <c r="P18" i="15" s="1"/>
  <c r="P20" i="4"/>
  <c r="M66" i="1"/>
  <c r="L68" i="1"/>
  <c r="O68" i="1" s="1"/>
  <c r="O9" i="15"/>
  <c r="L28" i="9"/>
  <c r="O28" i="9" s="1"/>
  <c r="O29" i="9"/>
  <c r="O29" i="6"/>
  <c r="L28" i="6"/>
  <c r="O28" i="6" s="1"/>
  <c r="L14" i="1"/>
  <c r="O14" i="1" s="1"/>
  <c r="O222" i="3"/>
  <c r="L220" i="3"/>
  <c r="O55" i="12"/>
  <c r="L53" i="12"/>
  <c r="O53" i="12" s="1"/>
  <c r="O9" i="3"/>
  <c r="P9" i="5"/>
  <c r="O41" i="10"/>
  <c r="L28" i="11"/>
  <c r="O28" i="11" s="1"/>
  <c r="O29" i="11"/>
  <c r="P53" i="10"/>
  <c r="M37" i="10"/>
  <c r="P37" i="10" s="1"/>
  <c r="O41" i="15"/>
  <c r="L37" i="2"/>
  <c r="O41" i="2"/>
  <c r="P10" i="4"/>
  <c r="P12" i="15"/>
  <c r="M10" i="15"/>
  <c r="P10" i="15" s="1"/>
  <c r="M37" i="15"/>
  <c r="P37" i="15" s="1"/>
  <c r="P41" i="15"/>
  <c r="P20" i="8"/>
  <c r="M18" i="8"/>
  <c r="P18" i="8" s="1"/>
  <c r="L18" i="11" l="1"/>
  <c r="O12" i="11"/>
  <c r="P329" i="1"/>
  <c r="L8" i="15"/>
  <c r="O8" i="15" s="1"/>
  <c r="P8" i="3"/>
  <c r="P8" i="4"/>
  <c r="L10" i="2"/>
  <c r="O10" i="2" s="1"/>
  <c r="O12" i="5"/>
  <c r="O12" i="10"/>
  <c r="P310" i="1"/>
  <c r="L310" i="1"/>
  <c r="O310" i="1" s="1"/>
  <c r="L329" i="1"/>
  <c r="O329" i="1" s="1"/>
  <c r="O18" i="3"/>
  <c r="P140" i="1"/>
  <c r="O20" i="5"/>
  <c r="P37" i="2"/>
  <c r="P37" i="7"/>
  <c r="O20" i="3"/>
  <c r="O37" i="2"/>
  <c r="L10" i="3"/>
  <c r="O10" i="3" s="1"/>
  <c r="P18" i="1"/>
  <c r="P37" i="6"/>
  <c r="O37" i="7"/>
  <c r="P10" i="1"/>
  <c r="P20" i="1"/>
  <c r="P250" i="1"/>
  <c r="L271" i="1"/>
  <c r="O271" i="1" s="1"/>
  <c r="O18" i="11"/>
  <c r="M8" i="15"/>
  <c r="P8" i="15" s="1"/>
  <c r="O20" i="2"/>
  <c r="L250" i="1"/>
  <c r="O250" i="1" s="1"/>
  <c r="L37" i="8"/>
  <c r="O37" i="8" s="1"/>
  <c r="L8" i="7"/>
  <c r="O8" i="7" s="1"/>
  <c r="L140" i="1"/>
  <c r="O140" i="1" s="1"/>
  <c r="O18" i="2"/>
  <c r="L8" i="10"/>
  <c r="O8" i="10" s="1"/>
  <c r="L37" i="14"/>
  <c r="O37" i="14" s="1"/>
  <c r="P8" i="2"/>
  <c r="M8" i="5"/>
  <c r="P8" i="5" s="1"/>
  <c r="L37" i="4"/>
  <c r="O37" i="4" s="1"/>
  <c r="N37" i="1"/>
  <c r="L28" i="1"/>
  <c r="O28" i="1" s="1"/>
  <c r="O29" i="1"/>
  <c r="O20" i="14"/>
  <c r="L18" i="14"/>
  <c r="O18" i="14" s="1"/>
  <c r="O220" i="3"/>
  <c r="L220" i="1"/>
  <c r="O220" i="1" s="1"/>
  <c r="L8" i="4"/>
  <c r="O8" i="4" s="1"/>
  <c r="O9" i="4"/>
  <c r="O94" i="13"/>
  <c r="L37" i="13"/>
  <c r="O37" i="13" s="1"/>
  <c r="P10" i="6"/>
  <c r="M8" i="6"/>
  <c r="P8" i="6" s="1"/>
  <c r="L37" i="11"/>
  <c r="O37" i="11" s="1"/>
  <c r="O12" i="14"/>
  <c r="L10" i="14"/>
  <c r="O66" i="5"/>
  <c r="L66" i="1"/>
  <c r="O66" i="1" s="1"/>
  <c r="L37" i="5"/>
  <c r="O37" i="5" s="1"/>
  <c r="O55" i="1"/>
  <c r="L53" i="1"/>
  <c r="O53" i="1" s="1"/>
  <c r="P10" i="10"/>
  <c r="M8" i="10"/>
  <c r="P8" i="10" s="1"/>
  <c r="L290" i="1"/>
  <c r="O290" i="1" s="1"/>
  <c r="L10" i="12"/>
  <c r="O12" i="12"/>
  <c r="O9" i="13"/>
  <c r="M8" i="9"/>
  <c r="P8" i="9" s="1"/>
  <c r="L20" i="1"/>
  <c r="L12" i="1"/>
  <c r="O22" i="1"/>
  <c r="L37" i="9"/>
  <c r="O37" i="9" s="1"/>
  <c r="O41" i="9"/>
  <c r="P290" i="1"/>
  <c r="L37" i="12"/>
  <c r="O37" i="12" s="1"/>
  <c r="O41" i="12"/>
  <c r="L8" i="5"/>
  <c r="O8" i="5" s="1"/>
  <c r="O20" i="6"/>
  <c r="L18" i="6"/>
  <c r="O18" i="6" s="1"/>
  <c r="O9" i="11"/>
  <c r="L8" i="11"/>
  <c r="O8" i="11" s="1"/>
  <c r="P66" i="1"/>
  <c r="M37" i="1"/>
  <c r="L37" i="10"/>
  <c r="O37" i="10" s="1"/>
  <c r="O9" i="6"/>
  <c r="M8" i="1"/>
  <c r="P8" i="1" s="1"/>
  <c r="P9" i="1"/>
  <c r="L94" i="1"/>
  <c r="O94" i="1" s="1"/>
  <c r="P10" i="8"/>
  <c r="M8" i="8"/>
  <c r="P8" i="8" s="1"/>
  <c r="O12" i="6"/>
  <c r="L10" i="6"/>
  <c r="O10" i="6" s="1"/>
  <c r="O20" i="13"/>
  <c r="L18" i="13"/>
  <c r="O18" i="13" s="1"/>
  <c r="L37" i="3"/>
  <c r="O37" i="3" s="1"/>
  <c r="O12" i="13"/>
  <c r="L10" i="13"/>
  <c r="O10" i="13" s="1"/>
  <c r="M8" i="14"/>
  <c r="P8" i="14" s="1"/>
  <c r="P10" i="12"/>
  <c r="M8" i="12"/>
  <c r="P8" i="12" s="1"/>
  <c r="L118" i="1"/>
  <c r="O118" i="1" s="1"/>
  <c r="O9" i="1"/>
  <c r="O20" i="12"/>
  <c r="L18" i="12"/>
  <c r="O18" i="12" s="1"/>
  <c r="L37" i="15"/>
  <c r="O37" i="15" s="1"/>
  <c r="L8" i="8"/>
  <c r="O8" i="8" s="1"/>
  <c r="O9" i="8"/>
  <c r="O20" i="9"/>
  <c r="L18" i="9"/>
  <c r="O18" i="9" s="1"/>
  <c r="L37" i="6"/>
  <c r="O37" i="6" s="1"/>
  <c r="O9" i="2"/>
  <c r="L8" i="2"/>
  <c r="O8" i="2" s="1"/>
  <c r="L10" i="9"/>
  <c r="O12" i="9"/>
  <c r="O43" i="1"/>
  <c r="L41" i="1"/>
  <c r="L8" i="3" l="1"/>
  <c r="O8" i="3" s="1"/>
  <c r="P37" i="1"/>
  <c r="L8" i="6"/>
  <c r="O8" i="6" s="1"/>
  <c r="O10" i="12"/>
  <c r="L8" i="12"/>
  <c r="O8" i="12" s="1"/>
  <c r="O20" i="1"/>
  <c r="L18" i="1"/>
  <c r="O18" i="1" s="1"/>
  <c r="O41" i="1"/>
  <c r="L37" i="1"/>
  <c r="O37" i="1" s="1"/>
  <c r="O10" i="9"/>
  <c r="L8" i="9"/>
  <c r="O8" i="9" s="1"/>
  <c r="O10" i="14"/>
  <c r="L8" i="14"/>
  <c r="O8" i="14" s="1"/>
  <c r="L10" i="1"/>
  <c r="O12" i="1"/>
  <c r="L8" i="13"/>
  <c r="O8" i="13" s="1"/>
  <c r="O10" i="1" l="1"/>
  <c r="L8" i="1"/>
  <c r="O8" i="1" s="1"/>
</calcChain>
</file>

<file path=xl/sharedStrings.xml><?xml version="1.0" encoding="utf-8"?>
<sst xmlns="http://schemas.openxmlformats.org/spreadsheetml/2006/main" count="18750" uniqueCount="255">
  <si>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</si>
  <si>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</si>
  <si>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</si>
  <si>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</si>
  <si>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</si>
  <si>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</si>
  <si>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</si>
  <si>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</si>
  <si>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</si>
  <si>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</si>
  <si>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</si>
  <si>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</si>
  <si>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</si>
  <si>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</si>
  <si>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</si>
  <si>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</si>
  <si>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</si>
  <si>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</si>
  <si>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</si>
  <si>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</si>
  <si>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</si>
  <si>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</si>
  <si>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</si>
  <si>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</si>
  <si>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</si>
  <si>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</si>
  <si>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</si>
  <si>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</si>
  <si>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</si>
  <si>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</si>
  <si>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</si>
  <si>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</si>
  <si>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</si>
  <si>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</si>
  <si>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</si>
  <si>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</si>
  <si>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</si>
  <si>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</si>
  <si>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</si>
  <si>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</si>
  <si>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</si>
  <si>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</si>
  <si>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</si>
  <si>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</si>
  <si>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</si>
  <si>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</si>
  <si>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</si>
  <si>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</si>
  <si>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</si>
  <si>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</si>
  <si>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</si>
  <si>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</si>
  <si>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</si>
  <si>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</si>
  <si>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</si>
  <si>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</si>
  <si>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</si>
  <si>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</si>
  <si>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</si>
  <si>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</si>
  <si>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</si>
  <si>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</si>
  <si>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</si>
  <si>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</si>
  <si>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</si>
  <si>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</si>
  <si>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</si>
  <si>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</si>
  <si>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</si>
  <si>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</si>
  <si>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</si>
  <si>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</si>
  <si>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</si>
  <si>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</si>
  <si>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</si>
  <si>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</si>
  <si>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</si>
  <si>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</si>
  <si>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</si>
  <si>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</si>
  <si>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</si>
  <si>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</si>
  <si>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</si>
  <si>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</si>
  <si>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</si>
  <si>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</si>
  <si>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</si>
  <si>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</si>
  <si>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</si>
  <si>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</si>
  <si>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</si>
  <si>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</si>
  <si>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</si>
  <si>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</si>
  <si>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</si>
  <si>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</si>
  <si>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</si>
  <si>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</si>
  <si>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</si>
  <si>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</si>
  <si>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</si>
  <si>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</si>
  <si>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</si>
  <si>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</si>
  <si>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</si>
  <si>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</si>
  <si>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</si>
  <si>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</si>
  <si>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</si>
  <si>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</si>
  <si>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</si>
  <si>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</si>
  <si>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</si>
  <si>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</si>
  <si>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</si>
  <si>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</si>
  <si>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</si>
  <si>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</si>
  <si>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</si>
  <si>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</si>
  <si>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</si>
  <si>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</si>
  <si>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</si>
  <si>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</si>
  <si>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</si>
  <si>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</si>
  <si>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</si>
  <si>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</si>
  <si>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</si>
  <si>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</si>
  <si>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</si>
  <si>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</si>
  <si>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</si>
  <si>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</si>
  <si>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</si>
  <si>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</si>
  <si>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</si>
  <si>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</si>
  <si>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</si>
  <si>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</si>
  <si>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</si>
  <si>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</si>
  <si>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</si>
  <si>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</si>
  <si>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</si>
  <si>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</si>
  <si>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</si>
  <si>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</si>
  <si>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</si>
  <si>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</si>
  <si>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</si>
  <si>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</si>
  <si>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</si>
  <si>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</si>
  <si>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</si>
  <si>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</si>
  <si>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</si>
  <si>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</si>
  <si>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</si>
  <si>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</si>
  <si>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</si>
  <si>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</si>
  <si>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</si>
  <si>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</si>
  <si>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</si>
  <si>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</si>
  <si>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</si>
  <si>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</si>
  <si>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</si>
  <si>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</si>
  <si>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</si>
  <si>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</si>
  <si>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</si>
  <si>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</si>
  <si>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</si>
  <si>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</si>
  <si>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</si>
  <si>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</si>
  <si>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</si>
  <si>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</si>
  <si>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</si>
  <si>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</si>
  <si>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</si>
  <si>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</si>
  <si>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</si>
  <si>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</si>
  <si>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</si>
  <si>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</si>
  <si>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</si>
  <si>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</si>
  <si>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</si>
  <si>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</si>
  <si>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</si>
  <si>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</si>
  <si>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</si>
  <si>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</si>
  <si>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</si>
  <si>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</si>
  <si>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</si>
  <si>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</si>
  <si>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</si>
  <si>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</si>
  <si>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</si>
  <si>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</si>
  <si>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</si>
  <si>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</si>
  <si>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</si>
  <si>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</si>
  <si>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</si>
  <si>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</si>
  <si>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</si>
  <si>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</si>
  <si>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</si>
  <si>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</si>
  <si>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</si>
  <si>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</si>
  <si>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</si>
  <si>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</si>
  <si>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</si>
  <si>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</si>
  <si>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</si>
  <si>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</si>
  <si>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</si>
  <si>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</si>
  <si>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</si>
  <si>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</si>
  <si>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</si>
  <si>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</si>
  <si>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</si>
  <si>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</si>
  <si>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</si>
  <si>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</si>
  <si>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</si>
  <si>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</si>
  <si>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</si>
  <si>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</si>
  <si>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</si>
  <si>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</si>
  <si>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</si>
  <si>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</si>
  <si>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</si>
  <si>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>สำนักงานการปฏิรูปที่ดินจังหวัด นราธิวาส</t>
  </si>
  <si>
    <t xml:space="preserve"> - ส.ป.ก.จังหวัด  (งบดำเนินงาน 71,000 งบลงทุน 904,000)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</si>
  <si>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</si>
  <si>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</si>
  <si>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</si>
  <si>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 xml:space="preserve"> - ส.ป.ก.จังหวัด  (งบดำเนินงาน 105,900 งบลงทุน 103,000)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</si>
  <si>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</si>
  <si>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</si>
  <si>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</si>
  <si>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</si>
  <si>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</si>
  <si>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</si>
  <si>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</si>
  <si>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15 มกราคม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</si>
</sst>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u/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b/>
      <u/>
      <sz val="16"/>
      <color rgb="FFCC4125"/>
      <name val="TH SarabunPSK"/>
      <family val="2"/>
    </font>
    <font>
      <sz val="16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3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7" fillId="11" borderId="12" xfId="0" applyFont="1" applyFill="1" applyBorder="1" applyAlignment="1">
      <alignment horizontal="left"/>
    </xf>
    <xf numFmtId="189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6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8" fillId="10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6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0" borderId="19" xfId="0" applyNumberFormat="1" applyFont="1" applyBorder="1" applyAlignment="1">
      <alignment horizontal="center" vertical="center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0" fillId="2" borderId="18" xfId="0" quotePrefix="1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20" xfId="0" applyFont="1" applyFill="1" applyBorder="1" applyAlignment="1">
      <alignment vertical="center"/>
    </xf>
    <xf numFmtId="0" fontId="10" fillId="2" borderId="19" xfId="0" applyFont="1" applyFill="1" applyBorder="1" applyAlignment="1">
      <alignment horizontal="center" vertical="center" wrapText="1"/>
    </xf>
    <xf numFmtId="189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6" fillId="2" borderId="14" xfId="0" applyFont="1" applyFill="1" applyBorder="1" applyAlignment="1">
      <alignment horizontal="left"/>
    </xf>
    <xf numFmtId="0" fontId="4" fillId="0" borderId="14" xfId="0" applyFont="1" applyBorder="1"/>
    <xf numFmtId="0" fontId="6" fillId="15" borderId="18" xfId="0" applyFont="1" applyFill="1" applyBorder="1" applyAlignment="1">
      <alignment horizontal="left"/>
    </xf>
    <xf numFmtId="0" fontId="4" fillId="0" borderId="18" xfId="0" applyFont="1" applyBorder="1"/>
    <xf numFmtId="0" fontId="1" fillId="18" borderId="18" xfId="0" applyFont="1" applyFill="1" applyBorder="1" applyAlignment="1">
      <alignment horizontal="left"/>
    </xf>
    <xf numFmtId="0" fontId="6" fillId="19" borderId="18" xfId="0" applyFont="1" applyFill="1" applyBorder="1" applyAlignment="1">
      <alignment horizontal="left"/>
    </xf>
    <xf numFmtId="0" fontId="6" fillId="2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70" zoomScaleNormal="70" workbookViewId="0">
      <pane ySplit="6" topLeftCell="A7" activePane="bottomLeft" state="frozen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62914819</v>
      </c>
      <c r="M8" s="25">
        <f t="shared" ca="1" si="0"/>
        <v>19037103</v>
      </c>
      <c r="N8" s="25">
        <f t="shared" ca="1" si="0"/>
        <v>13810214.870000001</v>
      </c>
      <c r="O8" s="24">
        <f t="shared" ref="O8:O16" ca="1" si="1">IF(L8&gt;0,N8*100/L8,0)</f>
        <v>21.950655011818441</v>
      </c>
      <c r="P8" s="24">
        <f t="shared" ref="P8:P16" ca="1" si="2">IF(M8&gt;0,N8*100/M8,0)</f>
        <v>72.543678888536775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62914819</v>
      </c>
      <c r="M10" s="32">
        <f t="shared" ca="1" si="4"/>
        <v>19037103</v>
      </c>
      <c r="N10" s="32">
        <f t="shared" ca="1" si="4"/>
        <v>13810214.870000001</v>
      </c>
      <c r="O10" s="31">
        <f t="shared" ca="1" si="1"/>
        <v>21.950655011818441</v>
      </c>
      <c r="P10" s="31">
        <f t="shared" ca="1" si="2"/>
        <v>72.543678888536775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53155119</v>
      </c>
      <c r="M12" s="40">
        <f t="shared" ca="1" si="6"/>
        <v>19037103</v>
      </c>
      <c r="N12" s="40">
        <f t="shared" ca="1" si="6"/>
        <v>11562544.870000001</v>
      </c>
      <c r="O12" s="40">
        <f t="shared" ca="1" si="1"/>
        <v>21.752457877104931</v>
      </c>
      <c r="P12" s="40">
        <f t="shared" ca="1" si="2"/>
        <v>60.73689295057131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23850900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28297219</v>
      </c>
      <c r="M14" s="40">
        <f t="shared" si="8"/>
        <v>0</v>
      </c>
      <c r="N14" s="40">
        <f t="shared" ca="1" si="8"/>
        <v>1882059.87</v>
      </c>
      <c r="O14" s="43">
        <f t="shared" ca="1" si="1"/>
        <v>6.6510418214595575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9759700</v>
      </c>
      <c r="M16" s="40">
        <f t="shared" si="10"/>
        <v>0</v>
      </c>
      <c r="N16" s="40">
        <f t="shared" ca="1" si="10"/>
        <v>2247670</v>
      </c>
      <c r="O16" s="52">
        <f t="shared" ca="1" si="1"/>
        <v>23.030113630541923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44710825</v>
      </c>
      <c r="M18" s="25">
        <f t="shared" ca="1" si="11"/>
        <v>19037103</v>
      </c>
      <c r="N18" s="25">
        <f t="shared" ca="1" si="11"/>
        <v>11928155</v>
      </c>
      <c r="O18" s="24">
        <f t="shared" ref="O18:O26" ca="1" si="12">IF(L18&gt;0,N18*100/L18,0)</f>
        <v>26.678449793757999</v>
      </c>
      <c r="P18" s="24">
        <f t="shared" ref="P18:P26" ca="1" si="13">IF(M18&gt;0,N18*100/M18,0)</f>
        <v>62.65740643416175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44710825</v>
      </c>
      <c r="M20" s="32">
        <f t="shared" ca="1" si="15"/>
        <v>19037103</v>
      </c>
      <c r="N20" s="32">
        <f t="shared" ca="1" si="15"/>
        <v>11928155</v>
      </c>
      <c r="O20" s="31">
        <f t="shared" ca="1" si="12"/>
        <v>26.678449793757999</v>
      </c>
      <c r="P20" s="31">
        <f t="shared" ca="1" si="13"/>
        <v>62.65740643416175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34951125</v>
      </c>
      <c r="M22" s="44">
        <f t="shared" ca="1" si="17"/>
        <v>19037103</v>
      </c>
      <c r="N22" s="43">
        <f t="shared" ca="1" si="17"/>
        <v>9680485</v>
      </c>
      <c r="O22" s="43">
        <f t="shared" ca="1" si="12"/>
        <v>27.697205740873862</v>
      </c>
      <c r="P22" s="43">
        <f t="shared" ca="1" si="13"/>
        <v>50.850620496196299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23850900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11100225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9759700</v>
      </c>
      <c r="M26" s="52">
        <f t="shared" si="21"/>
        <v>0</v>
      </c>
      <c r="N26" s="52">
        <f t="shared" ca="1" si="21"/>
        <v>2247670</v>
      </c>
      <c r="O26" s="52">
        <f t="shared" ca="1" si="12"/>
        <v>23.030113630541923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2">L29+L30</f>
        <v>18203994</v>
      </c>
      <c r="M28" s="25">
        <f t="shared" si="22"/>
        <v>0</v>
      </c>
      <c r="N28" s="25">
        <f t="shared" ca="1" si="22"/>
        <v>1882059.87</v>
      </c>
      <c r="O28" s="24">
        <f t="shared" ref="O28:O30" ca="1" si="23">IF(L28&gt;0,N28*100/L28,0)</f>
        <v>10.338719459037396</v>
      </c>
      <c r="P28" s="24">
        <f t="shared" ref="P28:P37" si="24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18203994</v>
      </c>
      <c r="M30" s="32">
        <f t="shared" si="26"/>
        <v>0</v>
      </c>
      <c r="N30" s="32">
        <f t="shared" ca="1" si="26"/>
        <v>1882059.87</v>
      </c>
      <c r="O30" s="31">
        <f t="shared" ca="1" si="23"/>
        <v>10.338719459037396</v>
      </c>
      <c r="P30" s="31">
        <f t="shared" si="24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18203994</v>
      </c>
      <c r="M32" s="43">
        <f t="shared" si="29"/>
        <v>0</v>
      </c>
      <c r="N32" s="43">
        <f t="shared" ca="1" si="29"/>
        <v>1882059.87</v>
      </c>
      <c r="O32" s="43">
        <f t="shared" ca="1" si="28"/>
        <v>10.338719459037396</v>
      </c>
      <c r="P32" s="43">
        <f t="shared" si="24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17196994</v>
      </c>
      <c r="M34" s="43">
        <f t="shared" si="31"/>
        <v>0</v>
      </c>
      <c r="N34" s="43">
        <f t="shared" ca="1" si="31"/>
        <v>1882059.87</v>
      </c>
      <c r="O34" s="43">
        <f t="shared" ca="1" si="28"/>
        <v>10.94412122258111</v>
      </c>
      <c r="P34" s="43">
        <f t="shared" si="24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44710825</v>
      </c>
      <c r="M37" s="55">
        <f t="shared" ca="1" si="32"/>
        <v>19037103</v>
      </c>
      <c r="N37" s="55">
        <f t="shared" ca="1" si="32"/>
        <v>11928155</v>
      </c>
      <c r="O37" s="56">
        <f t="shared" ca="1" si="28"/>
        <v>26.678449793757999</v>
      </c>
      <c r="P37" s="56">
        <f t="shared" ca="1" si="24"/>
        <v>62.65740643416175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3">L42+L43</f>
        <v>10385600</v>
      </c>
      <c r="M41" s="79">
        <f t="shared" ca="1" si="33"/>
        <v>4399600</v>
      </c>
      <c r="N41" s="79">
        <f t="shared" ca="1" si="33"/>
        <v>4006801</v>
      </c>
      <c r="O41" s="78">
        <f t="shared" ref="O41:O43" ca="1" si="34">IF(L41&gt;0,N41*100/L41,0)</f>
        <v>38.580351640733326</v>
      </c>
      <c r="P41" s="78">
        <f t="shared" ref="P41:P43" ca="1" si="35">IF(M41&gt;0,N41*100/M41,0)</f>
        <v>91.071938358032554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10385600</v>
      </c>
      <c r="M43" s="79">
        <f t="shared" ca="1" si="37"/>
        <v>4399600</v>
      </c>
      <c r="N43" s="79">
        <f t="shared" ca="1" si="37"/>
        <v>4006801</v>
      </c>
      <c r="O43" s="78">
        <f t="shared" ca="1" si="34"/>
        <v>38.580351640733326</v>
      </c>
      <c r="P43" s="78">
        <f t="shared" ca="1" si="35"/>
        <v>91.071938358032554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4399600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2985501</v>
      </c>
      <c r="O45" s="92">
        <f ca="1">IF(L45&gt;0,N45*100/L45,0)</f>
        <v>34.02551770511608</v>
      </c>
      <c r="P45" s="92">
        <f ca="1">IF(M45&gt;0,N45*100/M45,0)</f>
        <v>67.858464405855074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1"/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1021300</v>
      </c>
      <c r="O49" s="101">
        <f ca="1">IF(L49&gt;0,N49*100/L49,0)</f>
        <v>63.383603301681873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8">L54+L55</f>
        <v>5554200</v>
      </c>
      <c r="M53" s="125">
        <f t="shared" ca="1" si="38"/>
        <v>3105418</v>
      </c>
      <c r="N53" s="125">
        <f t="shared" ca="1" si="38"/>
        <v>1929218</v>
      </c>
      <c r="O53" s="124">
        <f t="shared" ref="O53:O55" ca="1" si="39">IF(L53&gt;0,N53*100/L53,0)</f>
        <v>34.734399193403192</v>
      </c>
      <c r="P53" s="124">
        <f t="shared" ref="P53:P55" ca="1" si="40">IF(M53&gt;0,N53*100/M53,0)</f>
        <v>62.124261532585955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5554200</v>
      </c>
      <c r="M55" s="125">
        <f t="shared" ca="1" si="42"/>
        <v>3105418</v>
      </c>
      <c r="N55" s="125">
        <f t="shared" ca="1" si="42"/>
        <v>1929218</v>
      </c>
      <c r="O55" s="124">
        <f t="shared" ca="1" si="39"/>
        <v>34.734399193403192</v>
      </c>
      <c r="P55" s="124">
        <f t="shared" ca="1" si="40"/>
        <v>62.124261532585955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3105418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1929218</v>
      </c>
      <c r="O57" s="92">
        <f ca="1">IF(L57&gt;0,N57*100/L57,0)</f>
        <v>34.734399193403192</v>
      </c>
      <c r="P57" s="92">
        <f ca="1">IF(M57&gt;0,N57*100/M57,0)</f>
        <v>62.124261532585955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2</v>
      </c>
      <c r="K64" s="147">
        <f t="shared" ref="K64:K65" ca="1" si="43">IF(I64&gt;0,J64*100/I64,0)</f>
        <v>50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30</v>
      </c>
      <c r="K65" s="147">
        <f t="shared" ca="1" si="43"/>
        <v>23.076923076923077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5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1172340</v>
      </c>
      <c r="N66" s="155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426751</v>
      </c>
      <c r="O66" s="154">
        <f t="shared" ref="O66:O68" ca="1" si="44">IF(L66&gt;0,N66*100/L66,0)</f>
        <v>20.784677576466006</v>
      </c>
      <c r="P66" s="154">
        <f t="shared" ref="P66:P68" ca="1" si="45">IF(M66&gt;0,N66*100/M66,0)</f>
        <v>36.401641162120207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0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0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59">
        <f t="shared" si="44"/>
        <v>0</v>
      </c>
      <c r="P67" s="159">
        <f t="shared" si="45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0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1172340</v>
      </c>
      <c r="N68" s="160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426751</v>
      </c>
      <c r="O68" s="159">
        <f t="shared" ca="1" si="44"/>
        <v>20.784677576466006</v>
      </c>
      <c r="P68" s="159">
        <f t="shared" ca="1" si="45"/>
        <v>36.401641162120207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9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9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2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1172340</v>
      </c>
      <c r="N70" s="172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426751</v>
      </c>
      <c r="O70" s="171">
        <f ca="1">IF(L70&gt;0,N70*100/L70,0)</f>
        <v>20.784677576466006</v>
      </c>
      <c r="P70" s="171">
        <f ca="1">IF(M70&gt;0,N70*100/M70,0)</f>
        <v>36.401641162120207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3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2</v>
      </c>
      <c r="K80" s="204">
        <f t="shared" ref="K80:K88" ca="1" si="46">IF(I80&gt;0,J80*100/I80,0)</f>
        <v>50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3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30</v>
      </c>
      <c r="K81" s="204">
        <f t="shared" ca="1" si="46"/>
        <v>23.076923076923077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191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8">
        <f t="shared" ca="1" si="46"/>
        <v>100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191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8">
        <f t="shared" ca="1" si="46"/>
        <v>100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2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8">
        <f t="shared" ca="1" si="46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2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0</v>
      </c>
      <c r="K85" s="168">
        <f t="shared" ca="1" si="46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191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0</v>
      </c>
      <c r="K86" s="168">
        <f t="shared" ca="1" si="46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191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0</v>
      </c>
      <c r="K87" s="168">
        <f t="shared" ca="1" si="46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191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8">
        <f t="shared" ca="1" si="46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 t="e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#VALUE!</v>
      </c>
      <c r="K92" s="147" t="e">
        <f t="shared" ref="K92:K93" ca="1" si="47">IF(I92&gt;0,J92*100/I92,0)</f>
        <v>#VALUE!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1</v>
      </c>
      <c r="K93" s="147">
        <f t="shared" ca="1" si="47"/>
        <v>16.666666666666668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5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355710</v>
      </c>
      <c r="N94" s="155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217560</v>
      </c>
      <c r="O94" s="154">
        <f t="shared" ref="O94:O96" ca="1" si="48">IF(L94&gt;0,N94*100/L94,0)</f>
        <v>18.471726948548142</v>
      </c>
      <c r="P94" s="154">
        <f t="shared" ref="P94:P96" ca="1" si="49">IF(M94&gt;0,N94*100/M94,0)</f>
        <v>61.162182676899725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0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0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59">
        <f t="shared" si="48"/>
        <v>0</v>
      </c>
      <c r="P95" s="159">
        <f t="shared" si="49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0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355710</v>
      </c>
      <c r="N96" s="160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217560</v>
      </c>
      <c r="O96" s="159">
        <f t="shared" ca="1" si="48"/>
        <v>18.471726948548142</v>
      </c>
      <c r="P96" s="159">
        <f t="shared" ca="1" si="49"/>
        <v>61.162182676899725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9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9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2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355710</v>
      </c>
      <c r="N98" s="172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32760</v>
      </c>
      <c r="O98" s="171">
        <f ca="1">IF(L98&gt;0,N98*100/L98,0)</f>
        <v>5.255052935514918</v>
      </c>
      <c r="P98" s="171">
        <f ca="1">IF(M98&gt;0,N98*100/M98,0)</f>
        <v>9.2097495150543978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/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184800</v>
      </c>
      <c r="O102" s="101">
        <f ca="1">IF(L102&gt;0,N102*100/L102,0)</f>
        <v>33.333333333333336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4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191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222">
        <f t="shared" ref="K108:K113" ca="1" si="50">IF(I108&gt;0,J108*100/I108,0)</f>
        <v>40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191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0</v>
      </c>
      <c r="K109" s="222">
        <f t="shared" ca="1" si="50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191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19</v>
      </c>
      <c r="K110" s="222">
        <f t="shared" ca="1" si="50"/>
        <v>82.608695652173907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191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0</v>
      </c>
      <c r="K111" s="222">
        <f t="shared" ca="1" si="50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191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222">
        <f t="shared" ca="1" si="50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191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1</v>
      </c>
      <c r="K113" s="222">
        <f t="shared" ca="1" si="50"/>
        <v>16.666666666666668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5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264450</v>
      </c>
      <c r="N118" s="155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31875</v>
      </c>
      <c r="O118" s="154">
        <f t="shared" ref="O118:O120" ca="1" si="51">IF(L118&gt;0,N118*100/L118,0)</f>
        <v>9.8243180767452607</v>
      </c>
      <c r="P118" s="154">
        <f t="shared" ref="P118:P120" ca="1" si="52">IF(M118&gt;0,N118*100/M118,0)</f>
        <v>12.053318207600681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0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0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59">
        <f t="shared" si="51"/>
        <v>0</v>
      </c>
      <c r="P119" s="159">
        <f t="shared" si="52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0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264450</v>
      </c>
      <c r="N120" s="160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31875</v>
      </c>
      <c r="O120" s="159">
        <f t="shared" ca="1" si="51"/>
        <v>9.8243180767452607</v>
      </c>
      <c r="P120" s="159">
        <f t="shared" ca="1" si="52"/>
        <v>12.053318207600681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9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9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2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264450</v>
      </c>
      <c r="N122" s="172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31875</v>
      </c>
      <c r="O122" s="171">
        <f ca="1">IF(L122&gt;0,N122*100/L122,0)</f>
        <v>9.8243180767452607</v>
      </c>
      <c r="P122" s="171">
        <f ca="1">IF(M122&gt;0,N122*100/M122,0)</f>
        <v>12.053318207600681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3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2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191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0</v>
      </c>
      <c r="K132" s="222">
        <f t="shared" ref="K132:K133" ca="1" si="5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191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0</v>
      </c>
      <c r="K133" s="222">
        <f t="shared" ca="1" si="5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64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55</v>
      </c>
      <c r="K138" s="265">
        <f ca="1">IF(I138&gt;0,J138*100/I138,0)</f>
        <v>34.375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5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1500200</v>
      </c>
      <c r="N140" s="155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566721</v>
      </c>
      <c r="O140" s="154">
        <f t="shared" ref="O140:O142" ca="1" si="54">IF(L140&gt;0,N140*100/L140,0)</f>
        <v>23.431778714959066</v>
      </c>
      <c r="P140" s="154">
        <f t="shared" ref="P140:P142" ca="1" si="55">IF(M140&gt;0,N140*100/M140,0)</f>
        <v>37.776363151579787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0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0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59">
        <f t="shared" si="54"/>
        <v>0</v>
      </c>
      <c r="P141" s="159">
        <f t="shared" si="55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0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1500200</v>
      </c>
      <c r="N142" s="160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566721</v>
      </c>
      <c r="O142" s="159">
        <f t="shared" ca="1" si="54"/>
        <v>23.431778714959066</v>
      </c>
      <c r="P142" s="159">
        <f t="shared" ca="1" si="55"/>
        <v>37.776363151579787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9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9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2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1500200</v>
      </c>
      <c r="N144" s="172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566721</v>
      </c>
      <c r="O144" s="171">
        <f ca="1">IF(L144&gt;0,N144*100/L144,0)</f>
        <v>23.431778714959066</v>
      </c>
      <c r="P144" s="171">
        <f ca="1">IF(M144&gt;0,N144*100/M144,0)</f>
        <v>37.776363151579787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72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9</v>
      </c>
      <c r="K149" s="273">
        <f ca="1">IF(I149&gt;0,J149*100/I149,0)</f>
        <v>16.071428571428573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13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12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2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9</v>
      </c>
      <c r="K158" s="168">
        <f ca="1">IF(I158&gt;0,J158*100/I158,0)</f>
        <v>16.071428571428573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211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211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77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4</v>
      </c>
      <c r="K164" s="278">
        <f ca="1">IF(I164&gt;0,J164*100/I164,0)</f>
        <v>11.428571428571429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1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192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13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192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12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192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2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4</v>
      </c>
      <c r="K173" s="168">
        <f ca="1">IF(I173&gt;0,J173*100/I173,0)</f>
        <v>11.428571428571429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192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09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77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2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2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191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22">
        <f t="shared" ref="K185:K186" ca="1" si="56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191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0</v>
      </c>
      <c r="K186" s="222">
        <f t="shared" ca="1" si="56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77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5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8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6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4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2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50000</v>
      </c>
      <c r="K199" s="168">
        <f t="shared" ref="K199:K201" ca="1" si="57">IF(I199&gt;0,J199*100/I199,0)</f>
        <v>20.92050209205021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2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68">
        <f t="shared" ca="1" si="57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2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30</v>
      </c>
      <c r="K201" s="168">
        <f t="shared" ca="1" si="57"/>
        <v>50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77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25</v>
      </c>
      <c r="K204" s="278">
        <f ca="1">IF(I204&gt;0,J204*100/I204,0)</f>
        <v>25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191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25</v>
      </c>
      <c r="K213" s="222">
        <f ca="1">IF(I213&gt;0,J213*100/I213,0)</f>
        <v>25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1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191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22">
        <f t="shared" ref="K215:K216" ca="1" si="58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191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22">
        <f t="shared" ca="1" si="58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64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100</v>
      </c>
      <c r="K219" s="265">
        <f ca="1">IF(I219&gt;0,J219*100/I219,0)</f>
        <v>52.910052910052912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5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5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171220</v>
      </c>
      <c r="O220" s="154">
        <f t="shared" ref="O220:O222" ca="1" si="59">IF(L220&gt;0,N220*100/L220,0)</f>
        <v>63.61863005554833</v>
      </c>
      <c r="P220" s="154">
        <f t="shared" ref="P220:P222" ca="1" si="60">IF(M220&gt;0,N220*100/M220,0)</f>
        <v>63.61863005554833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0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0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59">
        <f t="shared" si="59"/>
        <v>0</v>
      </c>
      <c r="P221" s="159">
        <f t="shared" si="60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0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0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171220</v>
      </c>
      <c r="O222" s="159">
        <f t="shared" ca="1" si="59"/>
        <v>63.61863005554833</v>
      </c>
      <c r="P222" s="159">
        <f t="shared" ca="1" si="60"/>
        <v>63.61863005554833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9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9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2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2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171220</v>
      </c>
      <c r="O224" s="171">
        <f ca="1">IF(L224&gt;0,N224*100/L224,0)</f>
        <v>63.61863005554833</v>
      </c>
      <c r="P224" s="171">
        <f ca="1">IF(M224&gt;0,N224*100/M224,0)</f>
        <v>63.61863005554833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64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100</v>
      </c>
      <c r="K229" s="265">
        <f ca="1">IF(I229&gt;0,J229*100/I229,0)</f>
        <v>52.910052910052912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2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100</v>
      </c>
      <c r="K235" s="168">
        <f ca="1">IF(I235&gt;0,J235*100/I235,0)</f>
        <v>52.910052910052912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64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IFERROR(__xludf.DUMMYFUNCTION("IMPORTRANGE(""https://docs.google.com/spreadsheets/d/1SX6NBoVAgQJ6U1MVXOaj8PK2l7WJ3RER9xtqwdhxkhw/edit?usp=sharing"",""กาญจนบุรี!J159"")"),"")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1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08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5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219500</v>
      </c>
      <c r="N250" s="155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45935</v>
      </c>
      <c r="O250" s="154">
        <f t="shared" ref="O250:O252" ca="1" si="61">IF(L250&gt;0,N250*100/L250,0)</f>
        <v>10.554917279411764</v>
      </c>
      <c r="P250" s="154">
        <f t="shared" ref="P250:P252" ca="1" si="62">IF(M250&gt;0,N250*100/M250,0)</f>
        <v>20.927107061503417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0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0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59">
        <f t="shared" si="61"/>
        <v>0</v>
      </c>
      <c r="P251" s="159">
        <f t="shared" si="62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0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219500</v>
      </c>
      <c r="N252" s="160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45935</v>
      </c>
      <c r="O252" s="159">
        <f t="shared" ca="1" si="61"/>
        <v>10.554917279411764</v>
      </c>
      <c r="P252" s="159">
        <f t="shared" ca="1" si="62"/>
        <v>20.927107061503417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9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9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2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219500</v>
      </c>
      <c r="N254" s="172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45935</v>
      </c>
      <c r="O254" s="171">
        <f ca="1">IF(L254&gt;0,N254*100/L254,0)</f>
        <v>10.554917279411764</v>
      </c>
      <c r="P254" s="171">
        <f ca="1">IF(M254&gt;0,N254*100/M254,0)</f>
        <v>20.927107061503417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3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2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1</v>
      </c>
      <c r="K264" s="168">
        <f ca="1">IF(I264&gt;0,J264*100/I264,0)</f>
        <v>25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2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0</v>
      </c>
      <c r="K265" s="168">
        <f ca="1">IF(I265&gt;0,J265*100/I265,0)</f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2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8">
        <f ca="1">IF(I266&gt;0,J266*100/I266,0)</f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2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1</v>
      </c>
      <c r="K267" s="168">
        <f ca="1">IF(I267&gt;0,J267*100/I267,0)</f>
        <v>25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08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15</v>
      </c>
      <c r="K270" s="309">
        <f ca="1">IF(I270&gt;0,J270*100/I270,0)</f>
        <v>17.647058823529413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5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612750</v>
      </c>
      <c r="N271" s="155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183988</v>
      </c>
      <c r="O271" s="154">
        <f t="shared" ref="O271:O273" ca="1" si="63">IF(L271&gt;0,N271*100/L271,0)</f>
        <v>15.424882629107982</v>
      </c>
      <c r="P271" s="154">
        <f t="shared" ref="P271:P273" ca="1" si="64">IF(M271&gt;0,N271*100/M271,0)</f>
        <v>30.026601387188901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0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0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59">
        <f t="shared" si="63"/>
        <v>0</v>
      </c>
      <c r="P272" s="159">
        <f t="shared" si="64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0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612750</v>
      </c>
      <c r="N273" s="160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183988</v>
      </c>
      <c r="O273" s="159">
        <f t="shared" ca="1" si="63"/>
        <v>15.424882629107982</v>
      </c>
      <c r="P273" s="159">
        <f t="shared" ca="1" si="64"/>
        <v>30.026601387188901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9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9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2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612750</v>
      </c>
      <c r="N275" s="172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183988</v>
      </c>
      <c r="O275" s="171">
        <f ca="1">IF(L275&gt;0,N275*100/L275,0)</f>
        <v>15.424882629107982</v>
      </c>
      <c r="P275" s="171">
        <f ca="1">IF(M275&gt;0,N275*100/M275,0)</f>
        <v>30.026601387188901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4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3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2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15</v>
      </c>
      <c r="K285" s="168">
        <f ca="1">IF(I285&gt;0,J285*100/I285,0)</f>
        <v>17.647058823529413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08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45</v>
      </c>
      <c r="K289" s="309">
        <f ca="1">IF(I289&gt;0,J289*100/I289,0)</f>
        <v>36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1027480</v>
      </c>
      <c r="M290" s="155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198040</v>
      </c>
      <c r="N290" s="155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69730</v>
      </c>
      <c r="O290" s="154">
        <f t="shared" ref="O290:O292" ca="1" si="65">IF(L290&gt;0,N290*100/L290,0)</f>
        <v>6.7865067933195782</v>
      </c>
      <c r="P290" s="154">
        <f t="shared" ref="P290:P292" ca="1" si="66">IF(M290&gt;0,N290*100/M290,0)</f>
        <v>35.210058574025446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0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0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59">
        <f t="shared" si="65"/>
        <v>0</v>
      </c>
      <c r="P291" s="159">
        <f t="shared" si="66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1027480</v>
      </c>
      <c r="M292" s="160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198040</v>
      </c>
      <c r="N292" s="160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69730</v>
      </c>
      <c r="O292" s="159">
        <f t="shared" ca="1" si="65"/>
        <v>6.7865067933195782</v>
      </c>
      <c r="P292" s="159">
        <f t="shared" ca="1" si="66"/>
        <v>35.210058574025446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9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9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2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198040</v>
      </c>
      <c r="N294" s="172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57730</v>
      </c>
      <c r="O294" s="171">
        <f ca="1">IF(L294&gt;0,N294*100/L294,0)</f>
        <v>12.967788310346377</v>
      </c>
      <c r="P294" s="171">
        <f ca="1">IF(M294&gt;0,N294*100/M294,0)</f>
        <v>29.150676630983639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582300</v>
      </c>
      <c r="M298" s="101"/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12000</v>
      </c>
      <c r="O298" s="101">
        <f ca="1">IF(L298&gt;0,N298*100/L298,0)</f>
        <v>2.0607934054611023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191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45</v>
      </c>
      <c r="K304" s="222">
        <f ca="1">IF(I304&gt;0,J304*100/I304,0)</f>
        <v>36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191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IFERROR(__xludf.DUMMYFUNCTION("IMPORTRANGE(""https://docs.google.com/spreadsheets/d/1SX6NBoVAgQJ6U1MVXOaj8PK2l7WJ3RER9xtqwdhxkhw/edit?usp=sharing"",""กาญจนบุรี!J212"")"),0)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25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3</v>
      </c>
      <c r="K309" s="326">
        <f ca="1">IF(I309&gt;0,J309*100/I309,0)</f>
        <v>60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5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631700</v>
      </c>
      <c r="N310" s="155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391460</v>
      </c>
      <c r="O310" s="154">
        <f t="shared" ref="O310:O312" ca="1" si="67">IF(L310&gt;0,N310*100/L310,0)</f>
        <v>5.6557921807726759</v>
      </c>
      <c r="P310" s="154">
        <f t="shared" ref="P310:P312" ca="1" si="68">IF(M310&gt;0,N310*100/M310,0)</f>
        <v>61.969289219566249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0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0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59">
        <f t="shared" si="67"/>
        <v>0</v>
      </c>
      <c r="P311" s="159">
        <f t="shared" si="68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0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631700</v>
      </c>
      <c r="N312" s="160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391460</v>
      </c>
      <c r="O312" s="159">
        <f t="shared" ca="1" si="67"/>
        <v>5.6557921807726759</v>
      </c>
      <c r="P312" s="159">
        <f t="shared" ca="1" si="68"/>
        <v>61.969289219566249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9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9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2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631700</v>
      </c>
      <c r="N314" s="172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391460</v>
      </c>
      <c r="O314" s="171">
        <f ca="1">IF(L314&gt;0,N314*100/L314,0)</f>
        <v>40.298538192299773</v>
      </c>
      <c r="P314" s="171">
        <f ca="1">IF(M314&gt;0,N314*100/M314,0)</f>
        <v>61.969289219566249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/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3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191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3</v>
      </c>
      <c r="K324" s="222">
        <f ca="1">IF(I324&gt;0,J324*100/I324,0)</f>
        <v>60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30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372</v>
      </c>
      <c r="K328" s="309">
        <f ca="1">IF(I328&gt;0,J328*100/I328,0)</f>
        <v>14.571092831962398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12950960</v>
      </c>
      <c r="M329" s="155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6308260</v>
      </c>
      <c r="N329" s="155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3886896</v>
      </c>
      <c r="O329" s="154">
        <f t="shared" ref="O329:O331" ca="1" si="69">IF(L329&gt;0,N329*100/L329,0)</f>
        <v>30.012416067998046</v>
      </c>
      <c r="P329" s="154">
        <f t="shared" ref="P329:P331" ca="1" si="70">IF(M329&gt;0,N329*100/M329,0)</f>
        <v>61.615976513333315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0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0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59">
        <f t="shared" si="69"/>
        <v>0</v>
      </c>
      <c r="P330" s="159">
        <f t="shared" si="7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12950960</v>
      </c>
      <c r="M331" s="160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6308260</v>
      </c>
      <c r="N331" s="160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3886896</v>
      </c>
      <c r="O331" s="159">
        <f t="shared" ca="1" si="69"/>
        <v>30.012416067998046</v>
      </c>
      <c r="P331" s="159">
        <f t="shared" ca="1" si="70"/>
        <v>61.615976513333315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9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9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2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6308260</v>
      </c>
      <c r="N333" s="172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2857326</v>
      </c>
      <c r="O333" s="171">
        <f ca="1">IF(L333&gt;0,N333*100/L333,0)</f>
        <v>24.032832993811223</v>
      </c>
      <c r="P333" s="171">
        <f ca="1">IF(M333&gt;0,N333*100/M333,0)</f>
        <v>45.294994182230916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1061700</v>
      </c>
      <c r="M337" s="101"/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96.973721390223233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1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668</v>
      </c>
      <c r="K339" s="333">
        <f t="shared" ref="K339:K346" ca="1" si="71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1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7226.8599999999878</v>
      </c>
      <c r="K340" s="333">
        <f t="shared" ca="1" si="71"/>
        <v>32.372603476079505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1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519</v>
      </c>
      <c r="K341" s="333">
        <f t="shared" ca="1" si="71"/>
        <v>20.329024676850764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1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5467.8</v>
      </c>
      <c r="K342" s="333">
        <f t="shared" ca="1" si="71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1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42</v>
      </c>
      <c r="K343" s="333">
        <f t="shared" ca="1" si="71"/>
        <v>1.6451233842538191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1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269.49</v>
      </c>
      <c r="K344" s="333">
        <f t="shared" ca="1" si="71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1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372</v>
      </c>
      <c r="K345" s="333">
        <f t="shared" ca="1" si="71"/>
        <v>14.571092831962398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1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4884.09</v>
      </c>
      <c r="K346" s="340">
        <f t="shared" ca="1" si="71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17196994</v>
      </c>
      <c r="M347" s="347"/>
      <c r="N347" s="347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1882059.8699999999</v>
      </c>
      <c r="O347" s="347">
        <f ca="1">+IF(L347&gt;0,N347*100/L347,0)</f>
        <v>10.94412122258111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60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40</v>
      </c>
      <c r="K349" s="361">
        <f t="shared" ref="K349:K350" ca="1" si="72">IF(I349&gt;0,J349*100/I349,0)</f>
        <v>5.0441361916771754</v>
      </c>
      <c r="L349" s="362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62"/>
      <c r="N349" s="362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257050.38999999998</v>
      </c>
      <c r="O349" s="362">
        <f ca="1">+IF(L349&gt;0,N349*100/L349,0)</f>
        <v>11.721778168933801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60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62</v>
      </c>
      <c r="K350" s="361">
        <f t="shared" ca="1" si="72"/>
        <v>24.124513618677042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9"/>
      <c r="N351" s="169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3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9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257050.38999999998</v>
      </c>
      <c r="O352" s="169">
        <f t="shared" ca="1" si="73"/>
        <v>11.721778168933801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1"/>
      <c r="N353" s="171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1">
        <f t="shared" ca="1" si="73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1"/>
      <c r="N354" s="171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257050.38999999998</v>
      </c>
      <c r="O354" s="171">
        <f t="shared" ca="1" si="73"/>
        <v>11.721778168933801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78120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45100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88726.3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45104.09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6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5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8">
        <f t="shared" ref="K367:K373" ca="1" si="74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1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62</v>
      </c>
      <c r="K368" s="168">
        <f t="shared" ca="1" si="74"/>
        <v>24.124513618677042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191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8">
        <f t="shared" ca="1" si="74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191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62</v>
      </c>
      <c r="K370" s="168">
        <f t="shared" ca="1" si="74"/>
        <v>24.124513618677042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2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8">
        <f t="shared" ca="1" si="74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2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62</v>
      </c>
      <c r="K372" s="168">
        <f t="shared" ca="1" si="74"/>
        <v>24.124513618677042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191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8">
        <f t="shared" ca="1" si="74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1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1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40</v>
      </c>
      <c r="K375" s="168">
        <f t="shared" ref="K375:K377" ca="1" si="75">IF(I375&gt;0,J375*100/I375,0)</f>
        <v>5.0441361916771754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2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20</v>
      </c>
      <c r="K376" s="168">
        <f t="shared" ca="1" si="75"/>
        <v>8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191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20</v>
      </c>
      <c r="K377" s="168">
        <f t="shared" ca="1" si="75"/>
        <v>3.6832412523020257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60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150</v>
      </c>
      <c r="K380" s="361">
        <f t="shared" ref="K380:K381" ca="1" si="76">IF(I380&gt;0,J380*100/I380,0)</f>
        <v>3.1914893617021276</v>
      </c>
      <c r="L380" s="362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62"/>
      <c r="N380" s="362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355022.17</v>
      </c>
      <c r="O380" s="362">
        <f ca="1">+IF(L380&gt;0,N380*100/L380,0)</f>
        <v>7.3464921138780017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60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120</v>
      </c>
      <c r="K381" s="361">
        <f t="shared" ca="1" si="76"/>
        <v>25.531914893617021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9"/>
      <c r="N382" s="169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7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355022.17</v>
      </c>
      <c r="O383" s="169">
        <f t="shared" ca="1" si="77"/>
        <v>7.3464921138780017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1"/>
      <c r="N384" s="171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1">
        <f t="shared" ca="1" si="77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1"/>
      <c r="N385" s="171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355022.17</v>
      </c>
      <c r="O385" s="171">
        <f t="shared" ca="1" si="77"/>
        <v>7.3464921138780017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137140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88600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63102.17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66180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9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192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120</v>
      </c>
      <c r="K396" s="168">
        <f t="shared" ref="K396:K398" ca="1" si="78">IF(I396&gt;0,J396*100/I396,0)</f>
        <v>25.531914893617021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192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150</v>
      </c>
      <c r="K397" s="168">
        <f t="shared" ca="1" si="78"/>
        <v>3.1914893617021276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192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15</v>
      </c>
      <c r="K398" s="168">
        <f t="shared" ca="1" si="78"/>
        <v>3.1914893617021276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60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315</v>
      </c>
      <c r="K401" s="361">
        <f t="shared" ref="K401:K402" ca="1" si="79">IF(I401&gt;0,J401*100/I401,0)</f>
        <v>19.444444444444443</v>
      </c>
      <c r="L401" s="362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62"/>
      <c r="N401" s="362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351148</v>
      </c>
      <c r="O401" s="362">
        <f ca="1">+IF(L401&gt;0,N401*100/L401,0)</f>
        <v>18.640308736019026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60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115</v>
      </c>
      <c r="K402" s="361">
        <f t="shared" ca="1" si="79"/>
        <v>21.296296296296298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9"/>
      <c r="N403" s="171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1">
        <f t="shared" ref="O403:O406" ca="1" si="80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1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351148</v>
      </c>
      <c r="O404" s="171">
        <f t="shared" ca="1" si="80"/>
        <v>18.640308736019026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1"/>
      <c r="N405" s="171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1">
        <f t="shared" ca="1" si="80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1"/>
      <c r="N406" s="171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351148</v>
      </c>
      <c r="O406" s="171">
        <f t="shared" ca="1" si="80"/>
        <v>18.640308736019026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265888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46500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38760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12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3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115</v>
      </c>
      <c r="K416" s="204">
        <f t="shared" ref="K416:K432" ca="1" si="81">IF(I416&gt;0,J416*100/I416,0)</f>
        <v>21.296296296296298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79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20</v>
      </c>
      <c r="K417" s="204">
        <f t="shared" ca="1" si="81"/>
        <v>14.814814814814815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80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105</v>
      </c>
      <c r="K418" s="204">
        <f t="shared" ca="1" si="81"/>
        <v>25.925925925925927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275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20</v>
      </c>
      <c r="K419" s="168">
        <f t="shared" ca="1" si="81"/>
        <v>14.814814814814815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275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45</v>
      </c>
      <c r="K420" s="281">
        <f t="shared" ca="1" si="81"/>
        <v>33.333333333333336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79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60</v>
      </c>
      <c r="K421" s="204">
        <f t="shared" ca="1" si="81"/>
        <v>25.531914893617021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80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180</v>
      </c>
      <c r="K422" s="204">
        <f t="shared" ca="1" si="81"/>
        <v>25.531914893617021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275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60</v>
      </c>
      <c r="K423" s="168">
        <f t="shared" ca="1" si="81"/>
        <v>25.531914893617021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275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60</v>
      </c>
      <c r="K424" s="168">
        <f t="shared" ca="1" si="81"/>
        <v>25.531914893617021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275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60</v>
      </c>
      <c r="K425" s="168">
        <f t="shared" ca="1" si="81"/>
        <v>25.531914893617021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79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35</v>
      </c>
      <c r="K426" s="204">
        <f t="shared" ca="1" si="81"/>
        <v>20.588235294117649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80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30</v>
      </c>
      <c r="K427" s="204">
        <f t="shared" ca="1" si="81"/>
        <v>5.882352941176471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275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35</v>
      </c>
      <c r="K428" s="168">
        <f t="shared" ca="1" si="81"/>
        <v>20.588235294117649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275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35</v>
      </c>
      <c r="K429" s="168">
        <f t="shared" ca="1" si="81"/>
        <v>20.588235294117649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79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0</v>
      </c>
      <c r="K430" s="204">
        <f t="shared" ca="1" si="81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275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0</v>
      </c>
      <c r="K431" s="168">
        <f t="shared" ca="1" si="81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275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</v>
      </c>
      <c r="K432" s="168">
        <f t="shared" ca="1" si="81"/>
        <v>6.3829787234042552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393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110</v>
      </c>
      <c r="K435" s="394">
        <f ca="1">IF(I435&gt;0,J435*100/I435,0)</f>
        <v>46.808510638297875</v>
      </c>
      <c r="L435" s="395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1204500</v>
      </c>
      <c r="M435" s="395"/>
      <c r="N435" s="395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235932</v>
      </c>
      <c r="O435" s="395">
        <f t="shared" ref="O435:O439" ca="1" si="82">+IF(L435&gt;0,N435*100/L435,0)</f>
        <v>19.587546699875467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9"/>
      <c r="N436" s="171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1">
        <f t="shared" ca="1" si="82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2211500</v>
      </c>
      <c r="M437" s="169"/>
      <c r="N437" s="171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235932</v>
      </c>
      <c r="O437" s="171">
        <f t="shared" ca="1" si="82"/>
        <v>10.668415102871354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1"/>
      <c r="N438" s="171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1">
        <f t="shared" ca="1" si="82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1204500</v>
      </c>
      <c r="M439" s="171"/>
      <c r="N439" s="171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235932</v>
      </c>
      <c r="O439" s="171">
        <f t="shared" ca="1" si="82"/>
        <v>19.587546699875467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153128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4900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77904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12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9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3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110</v>
      </c>
      <c r="K449" s="168">
        <f t="shared" ref="K449:K452" ca="1" si="83">IF(I449&gt;0,J449*100/I449,0)</f>
        <v>46.808510638297875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2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110</v>
      </c>
      <c r="K450" s="168">
        <f t="shared" ca="1" si="83"/>
        <v>56.410256410256409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1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0</v>
      </c>
      <c r="K451" s="168">
        <f t="shared" ca="1" si="83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1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8">
        <f t="shared" ca="1" si="83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489792</v>
      </c>
      <c r="J455" s="360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0</v>
      </c>
      <c r="K455" s="361">
        <f ca="1">IF(I455&gt;0,J455*100/I455,0)</f>
        <v>0</v>
      </c>
      <c r="L455" s="362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4025062</v>
      </c>
      <c r="M455" s="362"/>
      <c r="N455" s="362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218507.52999999997</v>
      </c>
      <c r="O455" s="362">
        <f t="shared" ref="O455:O459" ca="1" si="84">+IF(L455&gt;0,N455*100/L455,0)</f>
        <v>5.4286748874924156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9"/>
      <c r="N456" s="171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1">
        <f t="shared" ca="1" si="84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4025062</v>
      </c>
      <c r="M457" s="169"/>
      <c r="N457" s="171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218507.52999999997</v>
      </c>
      <c r="O457" s="171">
        <f t="shared" ca="1" si="84"/>
        <v>5.4286748874924156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1"/>
      <c r="N458" s="171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1">
        <f t="shared" ca="1" si="84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4025062</v>
      </c>
      <c r="M459" s="171"/>
      <c r="N459" s="171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218507.52999999997</v>
      </c>
      <c r="O459" s="171">
        <f t="shared" ca="1" si="84"/>
        <v>5.4286748874924156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119304.53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99203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489792</v>
      </c>
      <c r="J464" s="264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0</v>
      </c>
      <c r="K464" s="265">
        <f t="shared" ref="K464:K515" ca="1" si="85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489792</v>
      </c>
      <c r="J465" s="401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135851</v>
      </c>
      <c r="K465" s="204">
        <f t="shared" ca="1" si="85"/>
        <v>27.736467725075133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51592</v>
      </c>
      <c r="J466" s="401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12809</v>
      </c>
      <c r="K466" s="204">
        <f t="shared" ca="1" si="85"/>
        <v>24.827492634516979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2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120947</v>
      </c>
      <c r="K467" s="168">
        <f t="shared" ca="1" si="85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2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11671</v>
      </c>
      <c r="K468" s="168">
        <f t="shared" ca="1" si="85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2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14006</v>
      </c>
      <c r="K469" s="168">
        <f t="shared" ca="1" si="85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2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1046</v>
      </c>
      <c r="K470" s="168">
        <f t="shared" ca="1" si="85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2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898</v>
      </c>
      <c r="K471" s="168">
        <f t="shared" ca="1" si="85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2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92</v>
      </c>
      <c r="K472" s="168">
        <f t="shared" ca="1" si="85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489792</v>
      </c>
      <c r="J473" s="401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0</v>
      </c>
      <c r="K473" s="204">
        <f t="shared" ca="1" si="85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51592</v>
      </c>
      <c r="J474" s="401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0</v>
      </c>
      <c r="K474" s="168">
        <f t="shared" ca="1" si="85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2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0</v>
      </c>
      <c r="K475" s="168">
        <f t="shared" ca="1" si="85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2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0</v>
      </c>
      <c r="K476" s="168">
        <f t="shared" ca="1" si="85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2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0</v>
      </c>
      <c r="K477" s="168">
        <f t="shared" ca="1" si="85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2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0</v>
      </c>
      <c r="K478" s="168">
        <f t="shared" ca="1" si="85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2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0</v>
      </c>
      <c r="K479" s="168">
        <f t="shared" ca="1" si="85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2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0</v>
      </c>
      <c r="K480" s="168">
        <f t="shared" ca="1" si="85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489792</v>
      </c>
      <c r="J481" s="401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0</v>
      </c>
      <c r="K481" s="204">
        <f t="shared" ca="1" si="85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51592</v>
      </c>
      <c r="J482" s="401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0</v>
      </c>
      <c r="K482" s="168">
        <f t="shared" ca="1" si="85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2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0</v>
      </c>
      <c r="K483" s="168">
        <f t="shared" ca="1" si="85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2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0</v>
      </c>
      <c r="K484" s="168">
        <f t="shared" ca="1" si="85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2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168">
        <f t="shared" ca="1" si="85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2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168">
        <f t="shared" ca="1" si="85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01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168">
        <f t="shared" ca="1" si="85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01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168">
        <f t="shared" ca="1" si="85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2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168">
        <f t="shared" ca="1" si="85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2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168">
        <f t="shared" ca="1" si="85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2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0</v>
      </c>
      <c r="K491" s="168">
        <f t="shared" ca="1" si="85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2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0</v>
      </c>
      <c r="K492" s="168">
        <f t="shared" ca="1" si="85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2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8">
        <f t="shared" ca="1" si="85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17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81">
        <f t="shared" ca="1" si="85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17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0</v>
      </c>
      <c r="K495" s="168">
        <f t="shared" ca="1" si="85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17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0</v>
      </c>
      <c r="K496" s="281">
        <f t="shared" ca="1" si="85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8558</v>
      </c>
      <c r="J497" s="424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122</v>
      </c>
      <c r="K497" s="425">
        <f t="shared" ca="1" si="85"/>
        <v>1.4255667211965413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8558</v>
      </c>
      <c r="J498" s="401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122</v>
      </c>
      <c r="K498" s="168">
        <f t="shared" ca="1" si="85"/>
        <v>1.4255667211965413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867</v>
      </c>
      <c r="J499" s="401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11</v>
      </c>
      <c r="K499" s="204">
        <f t="shared" ca="1" si="85"/>
        <v>1.2687427912341407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7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104</v>
      </c>
      <c r="K500" s="168">
        <f t="shared" ca="1" si="85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7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8</v>
      </c>
      <c r="K501" s="168">
        <f t="shared" ca="1" si="85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2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104</v>
      </c>
      <c r="K502" s="168">
        <f t="shared" ca="1" si="85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192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8</v>
      </c>
      <c r="K503" s="168">
        <f t="shared" ca="1" si="85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2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0</v>
      </c>
      <c r="K504" s="168">
        <f t="shared" ca="1" si="85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192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0</v>
      </c>
      <c r="K505" s="168">
        <f t="shared" ca="1" si="85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2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8">
        <f t="shared" ca="1" si="85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192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8">
        <f t="shared" ca="1" si="85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7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18</v>
      </c>
      <c r="K508" s="168">
        <f t="shared" ca="1" si="85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7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3</v>
      </c>
      <c r="K509" s="168">
        <f t="shared" ca="1" si="85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192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18</v>
      </c>
      <c r="K510" s="168">
        <f t="shared" ca="1" si="85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192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3</v>
      </c>
      <c r="K511" s="168">
        <f t="shared" ca="1" si="85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192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0</v>
      </c>
      <c r="K512" s="168">
        <f t="shared" ca="1" si="85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192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0</v>
      </c>
      <c r="K513" s="168">
        <f t="shared" ca="1" si="85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192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8">
        <f t="shared" ca="1" si="85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192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8">
        <f t="shared" ca="1" si="85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64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77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77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1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1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1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1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1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65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1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14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65</v>
      </c>
      <c r="J525" s="277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14</v>
      </c>
      <c r="J526" s="277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192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192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192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192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192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45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393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192</v>
      </c>
      <c r="K533" s="394">
        <f ca="1">IF(I533&gt;0,J533*100/I533,0)</f>
        <v>65.529010238907844</v>
      </c>
      <c r="L533" s="395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395"/>
      <c r="N533" s="395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241762.68</v>
      </c>
      <c r="O533" s="395">
        <f t="shared" ref="O533:O537" ca="1" si="86">+IF(L533&gt;0,N533*100/L533,0)</f>
        <v>51.656484765608305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9"/>
      <c r="N534" s="171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1">
        <f t="shared" ca="1" si="86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1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241762.68</v>
      </c>
      <c r="O535" s="171">
        <f t="shared" ca="1" si="86"/>
        <v>51.656484765608305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1"/>
      <c r="N536" s="171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1">
        <f t="shared" ca="1" si="86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1"/>
      <c r="N537" s="171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241762.68</v>
      </c>
      <c r="O537" s="171">
        <f t="shared" ca="1" si="86"/>
        <v>51.656484765608305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170098.47999999998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71664.2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12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2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192</v>
      </c>
      <c r="K547" s="168">
        <f t="shared" ref="K547:K548" ca="1" si="87">IF(I547&gt;0,J547*100/I547,0)</f>
        <v>65.529010238907844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8">
        <f t="shared" ca="1" si="87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393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394">
        <f ca="1">IF(I551&gt;0,J551*100/I551,0)</f>
        <v>0</v>
      </c>
      <c r="L551" s="395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395"/>
      <c r="N551" s="395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395">
        <f t="shared" ref="O551:O555" ca="1" si="88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9"/>
      <c r="N552" s="171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1">
        <f t="shared" ca="1" si="88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1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1">
        <f t="shared" ca="1" si="88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1"/>
      <c r="N554" s="171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1">
        <f t="shared" ca="1" si="88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1"/>
      <c r="N555" s="171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1">
        <f t="shared" ca="1" si="88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7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22">
        <f t="shared" ref="K560:K561" ca="1" si="89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191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22">
        <f t="shared" ca="1" si="89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IFERROR(__xludf.DUMMYFUNCTION("IMPORTRANGE(""https://docs.google.com/spreadsheets/d/1SX6NBoVAgQJ6U1MVXOaj8PK2l7WJ3RER9xtqwdhxkhw/edit?usp=sharing"",""กาญจนบุรี!I457"")"),"")</f>
        <v/>
      </c>
      <c r="J562" s="191" t="str">
        <f ca="1">IFERROR(__xludf.DUMMYFUNCTION("IMPORTRANGE(""https://docs.google.com/spreadsheets/d/1SX6NBoVAgQJ6U1MVXOaj8PK2l7WJ3RER9xtqwdhxkhw/edit?usp=sharing"",""กาญจนบุรี!J457"")"),"")</f>
        <v/>
      </c>
      <c r="K562" s="168"/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IFERROR(__xludf.DUMMYFUNCTION("IMPORTRANGE(""https://docs.google.com/spreadsheets/d/1SX6NBoVAgQJ6U1MVXOaj8PK2l7WJ3RER9xtqwdhxkhw/edit?usp=sharing"",""กาญจนบุรี!I458"")"),"")</f>
        <v/>
      </c>
      <c r="J563" s="191" t="str">
        <f ca="1">IFERROR(__xludf.DUMMYFUNCTION("IMPORTRANGE(""https://docs.google.com/spreadsheets/d/1SX6NBoVAgQJ6U1MVXOaj8PK2l7WJ3RER9xtqwdhxkhw/edit?usp=sharing"",""กาญจนบุรี!J458"")"),"")</f>
        <v/>
      </c>
      <c r="K563" s="168"/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60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5493</v>
      </c>
      <c r="K564" s="361">
        <f ca="1">IF(I564&gt;0,J564*100/I564,0)</f>
        <v>45.024590163934427</v>
      </c>
      <c r="L564" s="362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62"/>
      <c r="N564" s="362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193385.1</v>
      </c>
      <c r="O564" s="362">
        <f t="shared" ref="O564:O568" ca="1" si="90">+IF(L564&gt;0,N564*100/L564,0)</f>
        <v>10.749827678214078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9"/>
      <c r="N565" s="171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1">
        <f t="shared" ca="1" si="90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1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193385.1</v>
      </c>
      <c r="O566" s="171">
        <f t="shared" ca="1" si="90"/>
        <v>10.749827678214078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1"/>
      <c r="N567" s="171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1">
        <f t="shared" ca="1" si="90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1"/>
      <c r="N568" s="171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193385.1</v>
      </c>
      <c r="O568" s="171">
        <f t="shared" ca="1" si="90"/>
        <v>10.749827678214078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163292.1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30093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01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5493</v>
      </c>
      <c r="K573" s="204">
        <f ca="1">IF(I573&gt;0,J573*100/I573,0)</f>
        <v>45.024590163934427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192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23</v>
      </c>
      <c r="K575" s="168">
        <f t="shared" ref="K575:K579" ca="1" si="91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192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543</v>
      </c>
      <c r="K576" s="168">
        <f t="shared" ca="1" si="91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2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4948</v>
      </c>
      <c r="K577" s="168">
        <f t="shared" ca="1" si="91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192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8">
        <f t="shared" ca="1" si="91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192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0</v>
      </c>
      <c r="K579" s="168">
        <f t="shared" ca="1" si="91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60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0</v>
      </c>
      <c r="K580" s="361">
        <f ca="1">IF(I580&gt;0,J580*100/I580,0)</f>
        <v>0</v>
      </c>
      <c r="L580" s="362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62"/>
      <c r="N580" s="362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9935</v>
      </c>
      <c r="O580" s="362">
        <f t="shared" ref="O580:O584" ca="1" si="92">+IF(L580&gt;0,N580*100/L580,0)</f>
        <v>1.4881844000527269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9"/>
      <c r="N581" s="171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1">
        <f t="shared" ca="1" si="92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1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9935</v>
      </c>
      <c r="O582" s="171">
        <f t="shared" ca="1" si="92"/>
        <v>1.4881844000527269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1"/>
      <c r="N583" s="171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1">
        <f t="shared" ca="1" si="92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1"/>
      <c r="N584" s="171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9935</v>
      </c>
      <c r="O584" s="171">
        <f t="shared" ca="1" si="92"/>
        <v>1.4881844000527269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9935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1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0</v>
      </c>
      <c r="K589" s="168">
        <f t="shared" ref="K589:K596" ca="1" si="93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1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0</v>
      </c>
      <c r="K590" s="333">
        <f t="shared" ca="1" si="93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1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0</v>
      </c>
      <c r="K591" s="168">
        <f t="shared" ca="1" si="93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1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0</v>
      </c>
      <c r="K592" s="333">
        <f t="shared" ca="1" si="93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1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8">
        <f t="shared" ca="1" si="93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1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33">
        <f t="shared" ca="1" si="93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1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0</v>
      </c>
      <c r="K595" s="168">
        <f t="shared" ca="1" si="93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38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0</v>
      </c>
      <c r="K596" s="463">
        <f t="shared" ca="1" si="93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6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394">
        <f ca="1">IF(I597&gt;0,J597*100/I597,0)</f>
        <v>0</v>
      </c>
      <c r="L597" s="395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395"/>
      <c r="N597" s="395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19317</v>
      </c>
      <c r="O597" s="395">
        <f t="shared" ref="O597:O601" ca="1" si="94">+IF(L597&gt;0,N597*100/L597,0)</f>
        <v>15.631170092247936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9"/>
      <c r="N598" s="171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1">
        <f t="shared" ca="1" si="94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1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19317</v>
      </c>
      <c r="O599" s="171">
        <f t="shared" ca="1" si="94"/>
        <v>15.631170092247936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1"/>
      <c r="N600" s="171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1">
        <f t="shared" ca="1" si="94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1"/>
      <c r="N601" s="171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19317</v>
      </c>
      <c r="O601" s="171">
        <f t="shared" ca="1" si="94"/>
        <v>15.631170092247936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16917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2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7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8">
        <f t="shared" ref="K611:K619" ca="1" si="95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192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80</v>
      </c>
      <c r="K612" s="168">
        <f t="shared" ca="1" si="95"/>
        <v>6.024096385542169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192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30</v>
      </c>
      <c r="K613" s="168">
        <f t="shared" ca="1" si="95"/>
        <v>2.2590361445783134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192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30</v>
      </c>
      <c r="K614" s="168">
        <f t="shared" ca="1" si="95"/>
        <v>2.2590361445783134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192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0</v>
      </c>
      <c r="K615" s="168">
        <f t="shared" ca="1" si="95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192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0</v>
      </c>
      <c r="K616" s="168">
        <f t="shared" ca="1" si="95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1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8">
        <f t="shared" ca="1" si="95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2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8">
        <f t="shared" ca="1" si="95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2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8">
        <f t="shared" ca="1" si="95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167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0</v>
      </c>
      <c r="K620" s="168">
        <f t="shared" ref="K620:K626" ca="1" si="96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167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0</v>
      </c>
      <c r="K621" s="168">
        <f t="shared" ca="1" si="96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2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0</v>
      </c>
      <c r="K622" s="168">
        <f t="shared" ca="1" si="96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2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0</v>
      </c>
      <c r="K623" s="168">
        <f t="shared" ca="1" si="96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1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0</v>
      </c>
      <c r="K624" s="168">
        <f t="shared" ca="1" si="96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2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0</v>
      </c>
      <c r="K625" s="168">
        <f t="shared" ca="1" si="96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2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0</v>
      </c>
      <c r="K626" s="168">
        <f t="shared" ca="1" si="96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19027873.169999998</v>
      </c>
      <c r="J628" s="332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396001.15000000008</v>
      </c>
      <c r="K628" s="333">
        <f t="shared" ref="K628:K635" ca="1" si="97">IF(I628&gt;0,J628*100/I628,0)</f>
        <v>2.0811634934814953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1455</v>
      </c>
      <c r="J629" s="332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45</v>
      </c>
      <c r="K629" s="333">
        <f t="shared" ca="1" si="97"/>
        <v>3.0927835051546393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32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1211187.4100000001</v>
      </c>
      <c r="K630" s="333">
        <f t="shared" ca="1" si="97"/>
        <v>5.5837260299748896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32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265</v>
      </c>
      <c r="K631" s="333">
        <f t="shared" ca="1" si="97"/>
        <v>30.182232346241459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115855.76999999999</v>
      </c>
      <c r="J632" s="332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13887.080000000002</v>
      </c>
      <c r="K632" s="333">
        <f t="shared" ca="1" si="97"/>
        <v>11.98652427928277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284</v>
      </c>
      <c r="J633" s="332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24</v>
      </c>
      <c r="K633" s="333">
        <f t="shared" ca="1" si="97"/>
        <v>8.4507042253521121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14134000</v>
      </c>
      <c r="J634" s="332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0</v>
      </c>
      <c r="K634" s="333">
        <f t="shared" ca="1" si="97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359</v>
      </c>
      <c r="J635" s="462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0</v>
      </c>
      <c r="K635" s="463">
        <f t="shared" ca="1" si="97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2199665</v>
      </c>
      <c r="M8" s="25">
        <f t="shared" ca="1" si="0"/>
        <v>839305</v>
      </c>
      <c r="N8" s="25">
        <f t="shared" ca="1" si="0"/>
        <v>435216</v>
      </c>
      <c r="O8" s="24">
        <f t="shared" ref="O8:O16" ca="1" si="1">IF(L8&gt;0,N8*100/L8,0)</f>
        <v>19.785558255461627</v>
      </c>
      <c r="P8" s="24">
        <f t="shared" ref="P8:P16" ca="1" si="2">IF(M8&gt;0,N8*100/M8,0)</f>
        <v>51.854331857906246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2199665</v>
      </c>
      <c r="M10" s="32">
        <f t="shared" ca="1" si="4"/>
        <v>839305</v>
      </c>
      <c r="N10" s="32">
        <f t="shared" ca="1" si="4"/>
        <v>435216</v>
      </c>
      <c r="O10" s="31">
        <f t="shared" ca="1" si="1"/>
        <v>19.785558255461627</v>
      </c>
      <c r="P10" s="31">
        <f t="shared" ca="1" si="2"/>
        <v>51.854331857906246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2138965</v>
      </c>
      <c r="M12" s="40">
        <f t="shared" ca="1" si="6"/>
        <v>839305</v>
      </c>
      <c r="N12" s="40">
        <f t="shared" ca="1" si="6"/>
        <v>374516</v>
      </c>
      <c r="O12" s="40">
        <f t="shared" ca="1" si="1"/>
        <v>17.509215905823609</v>
      </c>
      <c r="P12" s="40">
        <f t="shared" ca="1" si="2"/>
        <v>44.622157618505788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1379000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759965</v>
      </c>
      <c r="M14" s="40">
        <f t="shared" si="8"/>
        <v>0</v>
      </c>
      <c r="N14" s="40">
        <f t="shared" ca="1" si="8"/>
        <v>7700</v>
      </c>
      <c r="O14" s="43">
        <f t="shared" ca="1" si="1"/>
        <v>1.0132045554729494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60700</v>
      </c>
      <c r="M16" s="40">
        <f t="shared" si="10"/>
        <v>0</v>
      </c>
      <c r="N16" s="40">
        <f t="shared" ca="1" si="10"/>
        <v>60700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1681595</v>
      </c>
      <c r="M18" s="25">
        <f t="shared" ca="1" si="11"/>
        <v>839305</v>
      </c>
      <c r="N18" s="25">
        <f t="shared" ca="1" si="11"/>
        <v>427516</v>
      </c>
      <c r="O18" s="24">
        <f t="shared" ref="O18:O20" ca="1" si="12">IF(L18&gt;0,N18*100/L18,0)</f>
        <v>25.423244003461001</v>
      </c>
      <c r="P18" s="24">
        <f t="shared" ref="P18:P26" ca="1" si="13">IF(M18&gt;0,N18*100/M18,0)</f>
        <v>50.936906130667637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1681595</v>
      </c>
      <c r="M20" s="32">
        <f t="shared" ca="1" si="15"/>
        <v>839305</v>
      </c>
      <c r="N20" s="32">
        <f t="shared" ca="1" si="15"/>
        <v>427516</v>
      </c>
      <c r="O20" s="31">
        <f t="shared" ca="1" si="12"/>
        <v>25.423244003461001</v>
      </c>
      <c r="P20" s="31">
        <f t="shared" ca="1" si="13"/>
        <v>50.936906130667637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1620895</v>
      </c>
      <c r="M22" s="44">
        <f t="shared" ca="1" si="18"/>
        <v>839305</v>
      </c>
      <c r="N22" s="43">
        <f t="shared" ca="1" si="18"/>
        <v>366816</v>
      </c>
      <c r="O22" s="43">
        <f t="shared" ca="1" si="17"/>
        <v>22.630460332100476</v>
      </c>
      <c r="P22" s="43">
        <f t="shared" ca="1" si="13"/>
        <v>43.70473189126718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1379000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241895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60700</v>
      </c>
      <c r="M26" s="52">
        <f t="shared" si="22"/>
        <v>0</v>
      </c>
      <c r="N26" s="52">
        <f t="shared" ca="1" si="22"/>
        <v>60700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518070</v>
      </c>
      <c r="M28" s="25">
        <f t="shared" si="23"/>
        <v>0</v>
      </c>
      <c r="N28" s="25">
        <f t="shared" ca="1" si="23"/>
        <v>7700</v>
      </c>
      <c r="O28" s="24">
        <f t="shared" ref="O28:O30" ca="1" si="24">IF(L28&gt;0,N28*100/L28,0)</f>
        <v>1.4862856370760709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518070</v>
      </c>
      <c r="M30" s="32">
        <f t="shared" si="27"/>
        <v>0</v>
      </c>
      <c r="N30" s="32">
        <f t="shared" ca="1" si="27"/>
        <v>7700</v>
      </c>
      <c r="O30" s="31">
        <f t="shared" ca="1" si="24"/>
        <v>1.4862856370760709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518070</v>
      </c>
      <c r="M32" s="43">
        <f t="shared" si="30"/>
        <v>0</v>
      </c>
      <c r="N32" s="43">
        <f t="shared" ca="1" si="30"/>
        <v>7700</v>
      </c>
      <c r="O32" s="43">
        <f t="shared" ca="1" si="29"/>
        <v>1.4862856370760709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518070</v>
      </c>
      <c r="M34" s="43">
        <f t="shared" si="32"/>
        <v>0</v>
      </c>
      <c r="N34" s="43">
        <f t="shared" ca="1" si="32"/>
        <v>7700</v>
      </c>
      <c r="O34" s="43">
        <f t="shared" ca="1" si="29"/>
        <v>1.4862856370760709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1681595</v>
      </c>
      <c r="M37" s="55">
        <f t="shared" ca="1" si="33"/>
        <v>839305</v>
      </c>
      <c r="N37" s="55">
        <f t="shared" ca="1" si="33"/>
        <v>427516</v>
      </c>
      <c r="O37" s="56">
        <f t="shared" ca="1" si="29"/>
        <v>25.423244003461001</v>
      </c>
      <c r="P37" s="56">
        <f t="shared" ca="1" si="25"/>
        <v>50.936906130667637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301700</v>
      </c>
      <c r="N41" s="79">
        <f t="shared" ca="1" si="34"/>
        <v>157613</v>
      </c>
      <c r="O41" s="78">
        <f t="shared" ref="O41:O43" ca="1" si="35">IF(L41&gt;0,N41*100/L41,0)</f>
        <v>25.161717752234992</v>
      </c>
      <c r="P41" s="78">
        <f t="shared" ref="P41:P43" ca="1" si="36">IF(M41&gt;0,N41*100/M41,0)</f>
        <v>52.241630759032148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301700</v>
      </c>
      <c r="N43" s="79">
        <f t="shared" ca="1" si="38"/>
        <v>157613</v>
      </c>
      <c r="O43" s="78">
        <f t="shared" ca="1" si="35"/>
        <v>25.161717752234992</v>
      </c>
      <c r="P43" s="78">
        <f t="shared" ca="1" si="36"/>
        <v>52.241630759032148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603500</v>
      </c>
      <c r="M45" s="91">
        <f ca="1">IFERROR(__xludf.DUMMYFUNCTION("IMPORTRANGE(""https://docs.google.com/spreadsheets/d/1Yj_ptqi66GCucihVvJfMjLAmec39IyEx_6qawtMGysU/edit?usp=sharing"",""สบก!Q89"")"),301700)</f>
        <v>301700</v>
      </c>
      <c r="N45" s="91">
        <f ca="1">IFERROR(__xludf.DUMMYFUNCTION("IMPORTRANGE(""https://docs.google.com/spreadsheets/d/1Yj_ptqi66GCucihVvJfMjLAmec39IyEx_6qawtMGysU/edit?usp=sharing"",""สบก!R89"")"),134713)</f>
        <v>134713</v>
      </c>
      <c r="O45" s="92">
        <f ca="1">IF(L45&gt;0,N45*100/L45,0)</f>
        <v>22.321955260977631</v>
      </c>
      <c r="P45" s="92">
        <f ca="1">IF(M45&gt;0,N45*100/M45,0)</f>
        <v>44.651309247596949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/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149000</v>
      </c>
      <c r="N53" s="125">
        <f t="shared" ca="1" si="39"/>
        <v>65275</v>
      </c>
      <c r="O53" s="124">
        <f t="shared" ref="O53:O55" ca="1" si="40">IF(L53&gt;0,N53*100/L53,0)</f>
        <v>23.3125</v>
      </c>
      <c r="P53" s="124">
        <f t="shared" ref="P53:P55" ca="1" si="41">IF(M53&gt;0,N53*100/M53,0)</f>
        <v>43.808724832214764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149000</v>
      </c>
      <c r="N55" s="125">
        <f t="shared" ca="1" si="43"/>
        <v>65275</v>
      </c>
      <c r="O55" s="124">
        <f t="shared" ca="1" si="40"/>
        <v>23.3125</v>
      </c>
      <c r="P55" s="124">
        <f t="shared" ca="1" si="41"/>
        <v>43.808724832214764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280000</v>
      </c>
      <c r="M57" s="91">
        <f ca="1">IFERROR(__xludf.DUMMYFUNCTION("IMPORTRANGE(""https://docs.google.com/spreadsheets/d/1Yj_ptqi66GCucihVvJfMjLAmec39IyEx_6qawtMGysU/edit?usp=sharing"",""สบก!Z89"")"),149000)</f>
        <v>149000</v>
      </c>
      <c r="N57" s="91">
        <f ca="1">IFERROR(__xludf.DUMMYFUNCTION("IMPORTRANGE(""https://docs.google.com/spreadsheets/d/1Yj_ptqi66GCucihVvJfMjLAmec39IyEx_6qawtMGysU/edit?usp=sharing"",""สบก!AA89"")"),65275)</f>
        <v>65275</v>
      </c>
      <c r="O57" s="92">
        <f ca="1">IF(L57&gt;0,N57*100/L57,0)</f>
        <v>23.3125</v>
      </c>
      <c r="P57" s="92">
        <f ca="1">IF(M57&gt;0,N57*100/M57,0)</f>
        <v>43.808724832214764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IFERROR(__xludf.DUMMYFUNCTION("IMPORTRANGE(""https://docs.google.com/spreadsheets/d/1Yj_ptqi66GCucihVvJfMjLAmec39IyEx_6qawtMGysU/edit?usp=sharing"",""สบก!AI89"")"),0)</f>
        <v>0</v>
      </c>
      <c r="N70" s="172">
        <f ca="1">IFERROR(__xludf.DUMMYFUNCTION("IMPORTRANGE(""https://docs.google.com/spreadsheets/d/1Yj_ptqi66GCucihVvJfMjLAmec39IyEx_6qawtMGysU/edit?usp=sharing"",""สบก!AJ89"")"),0)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IFERROR(__xludf.DUMMYFUNCTION("IMPORTRANGE(""https://docs.google.com/spreadsheets/d/1Yj_ptqi66GCucihVvJfMjLAmec39IyEx_6qawtMGysU/edit?usp=sharing"",""สบก!AE89"")"),0)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IFERROR(__xludf.DUMMYFUNCTION("IMPORTRANGE(""https://docs.google.com/spreadsheets/d/1Yj_ptqi66GCucihVvJfMjLAmec39IyEx_6qawtMGysU/edit?usp=sharing"",""สบก!AF89"")"),0)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IFERROR(__xludf.DUMMYFUNCTION("IMPORTRANGE(""https://docs.google.com/spreadsheets/d/1IYY_tgx_IHuhSq3AJ5eI5OnqOPBNLWSHKh2a30DoXe8/edit?usp=sharing"",""ภูเก็ต!J16"")"),0)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IFERROR(__xludf.DUMMYFUNCTION("IMPORTRANGE(""https://docs.google.com/spreadsheets/d/1IYY_tgx_IHuhSq3AJ5eI5OnqOPBNLWSHKh2a30DoXe8/edit?usp=sharing"",""ภูเก็ต!J17"")"),0)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IFERROR(__xludf.DUMMYFUNCTION("IMPORTRANGE(""https://docs.google.com/spreadsheets/d/1IYY_tgx_IHuhSq3AJ5eI5OnqOPBNLWSHKh2a30DoXe8/edit?usp=sharing"",""ภูเก็ต!J18"")"),0)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IFERROR(__xludf.DUMMYFUNCTION("IMPORTRANGE(""https://docs.google.com/spreadsheets/d/1IYY_tgx_IHuhSq3AJ5eI5OnqOPBNLWSHKh2a30DoXe8/edit?usp=sharing"",""ภูเก็ต!J19"")"),0)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IFERROR(__xludf.DUMMYFUNCTION("IMPORTRANGE(""https://docs.google.com/spreadsheets/d/1IYY_tgx_IHuhSq3AJ5eI5OnqOPBNLWSHKh2a30DoXe8/edit?usp=sharing"",""ภูเก็ต!I20"")"),0)</f>
        <v>0</v>
      </c>
      <c r="J80" s="203">
        <f ca="1">IFERROR(__xludf.DUMMYFUNCTION("IMPORTRANGE(""https://docs.google.com/spreadsheets/d/1IYY_tgx_IHuhSq3AJ5eI5OnqOPBNLWSHKh2a30DoXe8/edit?usp=sharing"",""ภูเก็ต!J20"")"),0)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IFERROR(__xludf.DUMMYFUNCTION("IMPORTRANGE(""https://docs.google.com/spreadsheets/d/1IYY_tgx_IHuhSq3AJ5eI5OnqOPBNLWSHKh2a30DoXe8/edit?usp=sharing"",""ภูเก็ต!I21"")"),0)</f>
        <v>0</v>
      </c>
      <c r="J81" s="203">
        <f ca="1">IFERROR(__xludf.DUMMYFUNCTION("IMPORTRANGE(""https://docs.google.com/spreadsheets/d/1IYY_tgx_IHuhSq3AJ5eI5OnqOPBNLWSHKh2a30DoXe8/edit?usp=sharing"",""ภูเก็ต!J21"")"),0)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IFERROR(__xludf.DUMMYFUNCTION("IMPORTRANGE(""https://docs.google.com/spreadsheets/d/1IYY_tgx_IHuhSq3AJ5eI5OnqOPBNLWSHKh2a30DoXe8/edit?usp=sharing"",""ภูเก็ต!I22"")"),0)</f>
        <v>0</v>
      </c>
      <c r="J82" s="191">
        <f ca="1">IFERROR(__xludf.DUMMYFUNCTION("IMPORTRANGE(""https://docs.google.com/spreadsheets/d/1IYY_tgx_IHuhSq3AJ5eI5OnqOPBNLWSHKh2a30DoXe8/edit?usp=sharing"",""ภูเก็ต!J22"")"),0)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IFERROR(__xludf.DUMMYFUNCTION("IMPORTRANGE(""https://docs.google.com/spreadsheets/d/1IYY_tgx_IHuhSq3AJ5eI5OnqOPBNLWSHKh2a30DoXe8/edit?usp=sharing"",""ภูเก็ต!I23"")"),0)</f>
        <v>0</v>
      </c>
      <c r="J83" s="191">
        <f ca="1">IFERROR(__xludf.DUMMYFUNCTION("IMPORTRANGE(""https://docs.google.com/spreadsheets/d/1IYY_tgx_IHuhSq3AJ5eI5OnqOPBNLWSHKh2a30DoXe8/edit?usp=sharing"",""ภูเก็ต!J23"")"),0)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IFERROR(__xludf.DUMMYFUNCTION("IMPORTRANGE(""https://docs.google.com/spreadsheets/d/1IYY_tgx_IHuhSq3AJ5eI5OnqOPBNLWSHKh2a30DoXe8/edit?usp=sharing"",""ภูเก็ต!I24"")"),0)</f>
        <v>0</v>
      </c>
      <c r="J84" s="192">
        <f ca="1">IFERROR(__xludf.DUMMYFUNCTION("IMPORTRANGE(""https://docs.google.com/spreadsheets/d/1IYY_tgx_IHuhSq3AJ5eI5OnqOPBNLWSHKh2a30DoXe8/edit?usp=sharing"",""ภูเก็ต!J24"")"),0)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IFERROR(__xludf.DUMMYFUNCTION("IMPORTRANGE(""https://docs.google.com/spreadsheets/d/1IYY_tgx_IHuhSq3AJ5eI5OnqOPBNLWSHKh2a30DoXe8/edit?usp=sharing"",""ภูเก็ต!I25"")"),0)</f>
        <v>0</v>
      </c>
      <c r="J85" s="192">
        <f ca="1">IFERROR(__xludf.DUMMYFUNCTION("IMPORTRANGE(""https://docs.google.com/spreadsheets/d/1IYY_tgx_IHuhSq3AJ5eI5OnqOPBNLWSHKh2a30DoXe8/edit?usp=sharing"",""ภูเก็ต!J25"")"),0)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IFERROR(__xludf.DUMMYFUNCTION("IMPORTRANGE(""https://docs.google.com/spreadsheets/d/1IYY_tgx_IHuhSq3AJ5eI5OnqOPBNLWSHKh2a30DoXe8/edit?usp=sharing"",""ภูเก็ต!I26"")"),0)</f>
        <v>0</v>
      </c>
      <c r="J86" s="191">
        <f ca="1">IFERROR(__xludf.DUMMYFUNCTION("IMPORTRANGE(""https://docs.google.com/spreadsheets/d/1IYY_tgx_IHuhSq3AJ5eI5OnqOPBNLWSHKh2a30DoXe8/edit?usp=sharing"",""ภูเก็ต!J26"")"),0)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IFERROR(__xludf.DUMMYFUNCTION("IMPORTRANGE(""https://docs.google.com/spreadsheets/d/1IYY_tgx_IHuhSq3AJ5eI5OnqOPBNLWSHKh2a30DoXe8/edit?usp=sharing"",""ภูเก็ต!I27"")"),0)</f>
        <v>0</v>
      </c>
      <c r="J87" s="191">
        <f ca="1">IFERROR(__xludf.DUMMYFUNCTION("IMPORTRANGE(""https://docs.google.com/spreadsheets/d/1IYY_tgx_IHuhSq3AJ5eI5OnqOPBNLWSHKh2a30DoXe8/edit?usp=sharing"",""ภูเก็ต!J27"")"),0)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IFERROR(__xludf.DUMMYFUNCTION("IMPORTRANGE(""https://docs.google.com/spreadsheets/d/1IYY_tgx_IHuhSq3AJ5eI5OnqOPBNLWSHKh2a30DoXe8/edit?usp=sharing"",""ภูเก็ต!I28"")"),0)</f>
        <v>0</v>
      </c>
      <c r="J88" s="191">
        <f ca="1">IFERROR(__xludf.DUMMYFUNCTION("IMPORTRANGE(""https://docs.google.com/spreadsheets/d/1IYY_tgx_IHuhSq3AJ5eI5OnqOPBNLWSHKh2a30DoXe8/edit?usp=sharing"",""ภูเก็ต!J28"")"),0)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IFERROR(__xludf.DUMMYFUNCTION("IMPORTRANGE(""https://docs.google.com/spreadsheets/d/1IYY_tgx_IHuhSq3AJ5eI5OnqOPBNLWSHKh2a30DoXe8/edit?usp=sharing"",""ภูเก็ต!J29"")"),0)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IFERROR(__xludf.DUMMYFUNCTION("IMPORTRANGE(""https://docs.google.com/spreadsheets/d/1IYY_tgx_IHuhSq3AJ5eI5OnqOPBNLWSHKh2a30DoXe8/edit?usp=sharing"",""ภูเก็ต!J30"")"),0)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IFERROR(__xludf.DUMMYFUNCTION("IMPORTRANGE(""https://docs.google.com/spreadsheets/d/1Yj_ptqi66GCucihVvJfMjLAmec39IyEx_6qawtMGysU/edit?usp=sharing"",""สบก!AR89"")"),0)</f>
        <v>0</v>
      </c>
      <c r="N98" s="172">
        <f ca="1">IFERROR(__xludf.DUMMYFUNCTION("IMPORTRANGE(""https://docs.google.com/spreadsheets/d/1Yj_ptqi66GCucihVvJfMjLAmec39IyEx_6qawtMGysU/edit?usp=sharing"",""สบก!AS89"")"),0)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IFERROR(__xludf.DUMMYFUNCTION("IMPORTRANGE(""https://docs.google.com/spreadsheets/d/1Yj_ptqi66GCucihVvJfMjLAmec39IyEx_6qawtMGysU/edit?usp=sharing"",""สบก!AN89"")"),0)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IFERROR(__xludf.DUMMYFUNCTION("IMPORTRANGE(""https://docs.google.com/spreadsheets/d/1Yj_ptqi66GCucihVvJfMjLAmec39IyEx_6qawtMGysU/edit?usp=sharing"",""สบก!AO89"")"),0)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IFERROR(__xludf.DUMMYFUNCTION("IMPORTRANGE(""https://docs.google.com/spreadsheets/d/1IYY_tgx_IHuhSq3AJ5eI5OnqOPBNLWSHKh2a30DoXe8/edit?usp=sharing"",""ภูเก็ต!J39"")"),0)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IFERROR(__xludf.DUMMYFUNCTION("IMPORTRANGE(""https://docs.google.com/spreadsheets/d/1IYY_tgx_IHuhSq3AJ5eI5OnqOPBNLWSHKh2a30DoXe8/edit?usp=sharing"",""ภูเก็ต!J40"")"),0)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IFERROR(__xludf.DUMMYFUNCTION("IMPORTRANGE(""https://docs.google.com/spreadsheets/d/1IYY_tgx_IHuhSq3AJ5eI5OnqOPBNLWSHKh2a30DoXe8/edit?usp=sharing"",""ภูเก็ต!J41"")"),0)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IFERROR(__xludf.DUMMYFUNCTION("IMPORTRANGE(""https://docs.google.com/spreadsheets/d/1IYY_tgx_IHuhSq3AJ5eI5OnqOPBNLWSHKh2a30DoXe8/edit?usp=sharing"",""ภูเก็ต!J42"")"),0)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IFERROR(__xludf.DUMMYFUNCTION("IMPORTRANGE(""https://docs.google.com/spreadsheets/d/1IYY_tgx_IHuhSq3AJ5eI5OnqOPBNLWSHKh2a30DoXe8/edit?usp=sharing"",""ภูเก็ต!I43"")"),0)</f>
        <v>0</v>
      </c>
      <c r="J108" s="191">
        <f ca="1">IFERROR(__xludf.DUMMYFUNCTION("IMPORTRANGE(""https://docs.google.com/spreadsheets/d/1IYY_tgx_IHuhSq3AJ5eI5OnqOPBNLWSHKh2a30DoXe8/edit?usp=sharing"",""ภูเก็ต!J43"")"),0)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IFERROR(__xludf.DUMMYFUNCTION("IMPORTRANGE(""https://docs.google.com/spreadsheets/d/1IYY_tgx_IHuhSq3AJ5eI5OnqOPBNLWSHKh2a30DoXe8/edit?usp=sharing"",""ภูเก็ต!I44"")"),0)</f>
        <v>0</v>
      </c>
      <c r="J109" s="191">
        <f ca="1">IFERROR(__xludf.DUMMYFUNCTION("IMPORTRANGE(""https://docs.google.com/spreadsheets/d/1IYY_tgx_IHuhSq3AJ5eI5OnqOPBNLWSHKh2a30DoXe8/edit?usp=sharing"",""ภูเก็ต!J44"")"),0)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IFERROR(__xludf.DUMMYFUNCTION("IMPORTRANGE(""https://docs.google.com/spreadsheets/d/1IYY_tgx_IHuhSq3AJ5eI5OnqOPBNLWSHKh2a30DoXe8/edit?usp=sharing"",""ภูเก็ต!I45"")"),0)</f>
        <v>0</v>
      </c>
      <c r="J110" s="191">
        <f ca="1">IFERROR(__xludf.DUMMYFUNCTION("IMPORTRANGE(""https://docs.google.com/spreadsheets/d/1IYY_tgx_IHuhSq3AJ5eI5OnqOPBNLWSHKh2a30DoXe8/edit?usp=sharing"",""ภูเก็ต!J45"")"),0)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IFERROR(__xludf.DUMMYFUNCTION("IMPORTRANGE(""https://docs.google.com/spreadsheets/d/1IYY_tgx_IHuhSq3AJ5eI5OnqOPBNLWSHKh2a30DoXe8/edit?usp=sharing"",""ภูเก็ต!I46"")"),0)</f>
        <v>0</v>
      </c>
      <c r="J111" s="191">
        <f ca="1">IFERROR(__xludf.DUMMYFUNCTION("IMPORTRANGE(""https://docs.google.com/spreadsheets/d/1IYY_tgx_IHuhSq3AJ5eI5OnqOPBNLWSHKh2a30DoXe8/edit?usp=sharing"",""ภูเก็ต!J46"")"),0)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IFERROR(__xludf.DUMMYFUNCTION("IMPORTRANGE(""https://docs.google.com/spreadsheets/d/1IYY_tgx_IHuhSq3AJ5eI5OnqOPBNLWSHKh2a30DoXe8/edit?usp=sharing"",""ภูเก็ต!I47"")"),0)</f>
        <v>0</v>
      </c>
      <c r="J112" s="191">
        <f ca="1">IFERROR(__xludf.DUMMYFUNCTION("IMPORTRANGE(""https://docs.google.com/spreadsheets/d/1IYY_tgx_IHuhSq3AJ5eI5OnqOPBNLWSHKh2a30DoXe8/edit?usp=sharing"",""ภูเก็ต!J47"")"),0)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IFERROR(__xludf.DUMMYFUNCTION("IMPORTRANGE(""https://docs.google.com/spreadsheets/d/1IYY_tgx_IHuhSq3AJ5eI5OnqOPBNLWSHKh2a30DoXe8/edit?usp=sharing"",""ภูเก็ต!I48"")"),0)</f>
        <v>0</v>
      </c>
      <c r="J113" s="191">
        <f ca="1">IFERROR(__xludf.DUMMYFUNCTION("IMPORTRANGE(""https://docs.google.com/spreadsheets/d/1IYY_tgx_IHuhSq3AJ5eI5OnqOPBNLWSHKh2a30DoXe8/edit?usp=sharing"",""ภูเก็ต!J48"")"),0)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IFERROR(__xludf.DUMMYFUNCTION("IMPORTRANGE(""https://docs.google.com/spreadsheets/d/1IYY_tgx_IHuhSq3AJ5eI5OnqOPBNLWSHKh2a30DoXe8/edit?usp=sharing"",""ภูเก็ต!J49"")"),0)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IFERROR(__xludf.DUMMYFUNCTION("IMPORTRANGE(""https://docs.google.com/spreadsheets/d/1IYY_tgx_IHuhSq3AJ5eI5OnqOPBNLWSHKh2a30DoXe8/edit?usp=sharing"",""ภูเก็ต!J50"")"),0)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IFERROR(__xludf.DUMMYFUNCTION("IMPORTRANGE(""https://docs.google.com/spreadsheets/d/1Yj_ptqi66GCucihVvJfMjLAmec39IyEx_6qawtMGysU/edit?usp=sharing"",""สบก!BA89"")"),0)</f>
        <v>0</v>
      </c>
      <c r="N122" s="172">
        <f ca="1">IFERROR(__xludf.DUMMYFUNCTION("IMPORTRANGE(""https://docs.google.com/spreadsheets/d/1Yj_ptqi66GCucihVvJfMjLAmec39IyEx_6qawtMGysU/edit?usp=sharing"",""สบก!BB89"")"),0)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IFERROR(__xludf.DUMMYFUNCTION("IMPORTRANGE(""https://docs.google.com/spreadsheets/d/1Yj_ptqi66GCucihVvJfMjLAmec39IyEx_6qawtMGysU/edit?usp=sharing"",""สบก!AW89"")"),0)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IFERROR(__xludf.DUMMYFUNCTION("IMPORTRANGE(""https://docs.google.com/spreadsheets/d/1Yj_ptqi66GCucihVvJfMjLAmec39IyEx_6qawtMGysU/edit?usp=sharing"",""สบก!AX89"")"),0)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IFERROR(__xludf.DUMMYFUNCTION("IMPORTRANGE(""https://docs.google.com/spreadsheets/d/1IYY_tgx_IHuhSq3AJ5eI5OnqOPBNLWSHKh2a30DoXe8/edit?usp=sharing"",""ภูเก็ต!J58"")"),0)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IFERROR(__xludf.DUMMYFUNCTION("IMPORTRANGE(""https://docs.google.com/spreadsheets/d/1IYY_tgx_IHuhSq3AJ5eI5OnqOPBNLWSHKh2a30DoXe8/edit?usp=sharing"",""ภูเก็ต!J59"")"),0)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IFERROR(__xludf.DUMMYFUNCTION("IMPORTRANGE(""https://docs.google.com/spreadsheets/d/1IYY_tgx_IHuhSq3AJ5eI5OnqOPBNLWSHKh2a30DoXe8/edit?usp=sharing"",""ภูเก็ต!J60"")"),0)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IFERROR(__xludf.DUMMYFUNCTION("IMPORTRANGE(""https://docs.google.com/spreadsheets/d/1IYY_tgx_IHuhSq3AJ5eI5OnqOPBNLWSHKh2a30DoXe8/edit?usp=sharing"",""ภูเก็ต!J61"")"),0)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IFERROR(__xludf.DUMMYFUNCTION("IMPORTRANGE(""https://docs.google.com/spreadsheets/d/1IYY_tgx_IHuhSq3AJ5eI5OnqOPBNLWSHKh2a30DoXe8/edit?usp=sharing"",""ภูเก็ต!I62"")"),0)</f>
        <v>0</v>
      </c>
      <c r="J132" s="191">
        <f ca="1">IFERROR(__xludf.DUMMYFUNCTION("IMPORTRANGE(""https://docs.google.com/spreadsheets/d/1IYY_tgx_IHuhSq3AJ5eI5OnqOPBNLWSHKh2a30DoXe8/edit?usp=sharing"",""ภูเก็ต!J62"")"),0)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IFERROR(__xludf.DUMMYFUNCTION("IMPORTRANGE(""https://docs.google.com/spreadsheets/d/1IYY_tgx_IHuhSq3AJ5eI5OnqOPBNLWSHKh2a30DoXe8/edit?usp=sharing"",""ภูเก็ต!I63"")"),0)</f>
        <v>0</v>
      </c>
      <c r="J133" s="191">
        <f ca="1">IFERROR(__xludf.DUMMYFUNCTION("IMPORTRANGE(""https://docs.google.com/spreadsheets/d/1IYY_tgx_IHuhSq3AJ5eI5OnqOPBNLWSHKh2a30DoXe8/edit?usp=sharing"",""ภูเก็ต!J63"")"),0)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IFERROR(__xludf.DUMMYFUNCTION("IMPORTRANGE(""https://docs.google.com/spreadsheets/d/1IYY_tgx_IHuhSq3AJ5eI5OnqOPBNLWSHKh2a30DoXe8/edit?usp=sharing"",""ภูเก็ต!J64"")"),0)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IFERROR(__xludf.DUMMYFUNCTION("IMPORTRANGE(""https://docs.google.com/spreadsheets/d/1IYY_tgx_IHuhSq3AJ5eI5OnqOPBNLWSHKh2a30DoXe8/edit?usp=sharing"",""ภูเก็ต!J65"")"),0)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IFERROR(__xludf.DUMMYFUNCTION("IMPORTRANGE(""https://docs.google.com/spreadsheets/d/1IYY_tgx_IHuhSq3AJ5eI5OnqOPBNLWSHKh2a30DoXe8/edit?usp=sharing"",""ภูเก็ต!I68"")"),0)</f>
        <v>0</v>
      </c>
      <c r="J138" s="264">
        <f ca="1">IFERROR(__xludf.DUMMYFUNCTION("IMPORTRANGE(""https://docs.google.com/spreadsheets/d/1IYY_tgx_IHuhSq3AJ5eI5OnqOPBNLWSHKh2a30DoXe8/edit?usp=sharing"",""ภูเก็ต!J68"")"),0)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21500</v>
      </c>
      <c r="M140" s="155">
        <f t="shared" ca="1" si="64"/>
        <v>17750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21500</v>
      </c>
      <c r="M142" s="160">
        <f t="shared" ca="1" si="68"/>
        <v>17750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21500</v>
      </c>
      <c r="M144" s="172">
        <f ca="1">IFERROR(__xludf.DUMMYFUNCTION("IMPORTRANGE(""https://docs.google.com/spreadsheets/d/1Yj_ptqi66GCucihVvJfMjLAmec39IyEx_6qawtMGysU/edit?usp=sharing"",""สบก!BJ89"")"),17750)</f>
        <v>17750</v>
      </c>
      <c r="N144" s="172">
        <f ca="1">IFERROR(__xludf.DUMMYFUNCTION("IMPORTRANGE(""https://docs.google.com/spreadsheets/d/1Yj_ptqi66GCucihVvJfMjLAmec39IyEx_6qawtMGysU/edit?usp=sharing"",""สบก!BK89"")"),0)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IFERROR(__xludf.DUMMYFUNCTION("IMPORTRANGE(""https://docs.google.com/spreadsheets/d/1Yj_ptqi66GCucihVvJfMjLAmec39IyEx_6qawtMGysU/edit?usp=sharing"",""สบก!BF89"")"),0)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IFERROR(__xludf.DUMMYFUNCTION("IMPORTRANGE(""https://docs.google.com/spreadsheets/d/1Yj_ptqi66GCucihVvJfMjLAmec39IyEx_6qawtMGysU/edit?usp=sharing"",""สบก!BG89"")"),21500)</f>
        <v>21500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IFERROR(__xludf.DUMMYFUNCTION("IMPORTRANGE(""https://docs.google.com/spreadsheets/d/1IYY_tgx_IHuhSq3AJ5eI5OnqOPBNLWSHKh2a30DoXe8/edit?usp=sharing"",""ภูเก็ต!I74"")"),4)</f>
        <v>4</v>
      </c>
      <c r="J149" s="272">
        <f ca="1">IFERROR(__xludf.DUMMYFUNCTION("IMPORTRANGE(""https://docs.google.com/spreadsheets/d/1IYY_tgx_IHuhSq3AJ5eI5OnqOPBNLWSHKh2a30DoXe8/edit?usp=sharing"",""ภูเก็ต!J74"")"),0)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IFERROR(__xludf.DUMMYFUNCTION("IMPORTRANGE(""https://docs.google.com/spreadsheets/d/1IYY_tgx_IHuhSq3AJ5eI5OnqOPBNLWSHKh2a30DoXe8/edit?usp=sharing"",""ภูเก็ต!J79"")"),0)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IFERROR(__xludf.DUMMYFUNCTION("IMPORTRANGE(""https://docs.google.com/spreadsheets/d/1IYY_tgx_IHuhSq3AJ5eI5OnqOPBNLWSHKh2a30DoXe8/edit?usp=sharing"",""ภูเก็ต!J80"")"),1)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IFERROR(__xludf.DUMMYFUNCTION("IMPORTRANGE(""https://docs.google.com/spreadsheets/d/1IYY_tgx_IHuhSq3AJ5eI5OnqOPBNLWSHKh2a30DoXe8/edit?usp=sharing"",""ภูเก็ต!J81"")"),1)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IFERROR(__xludf.DUMMYFUNCTION("IMPORTRANGE(""https://docs.google.com/spreadsheets/d/1IYY_tgx_IHuhSq3AJ5eI5OnqOPBNLWSHKh2a30DoXe8/edit?usp=sharing"",""ภูเก็ต!J82"")"),1)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IFERROR(__xludf.DUMMYFUNCTION("IMPORTRANGE(""https://docs.google.com/spreadsheets/d/1IYY_tgx_IHuhSq3AJ5eI5OnqOPBNLWSHKh2a30DoXe8/edit?usp=sharing"",""ภูเก็ต!I83"")"),4)</f>
        <v>4</v>
      </c>
      <c r="J158" s="192">
        <f ca="1">IFERROR(__xludf.DUMMYFUNCTION("IMPORTRANGE(""https://docs.google.com/spreadsheets/d/1IYY_tgx_IHuhSq3AJ5eI5OnqOPBNLWSHKh2a30DoXe8/edit?usp=sharing"",""ภูเก็ต!J83"")"),0)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IFERROR(__xludf.DUMMYFUNCTION("IMPORTRANGE(""https://docs.google.com/spreadsheets/d/1IYY_tgx_IHuhSq3AJ5eI5OnqOPBNLWSHKh2a30DoXe8/edit?usp=sharing"",""ภูเก็ต!J84"")"),0)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IFERROR(__xludf.DUMMYFUNCTION("IMPORTRANGE(""https://docs.google.com/spreadsheets/d/1IYY_tgx_IHuhSq3AJ5eI5OnqOPBNLWSHKh2a30DoXe8/edit?usp=sharing"",""ภูเก็ต!J85"")"),0)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IFERROR(__xludf.DUMMYFUNCTION("IMPORTRANGE(""https://docs.google.com/spreadsheets/d/1IYY_tgx_IHuhSq3AJ5eI5OnqOPBNLWSHKh2a30DoXe8/edit?usp=sharing"",""ภูเก็ต!J86"")"),0)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IFERROR(__xludf.DUMMYFUNCTION("IMPORTRANGE(""https://docs.google.com/spreadsheets/d/1IYY_tgx_IHuhSq3AJ5eI5OnqOPBNLWSHKh2a30DoXe8/edit?usp=sharing"",""ภูเก็ต!J87"")"),0)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IFERROR(__xludf.DUMMYFUNCTION("IMPORTRANGE(""https://docs.google.com/spreadsheets/d/1IYY_tgx_IHuhSq3AJ5eI5OnqOPBNLWSHKh2a30DoXe8/edit?usp=sharing"",""ภูเก็ต!J88"")"),0)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IFERROR(__xludf.DUMMYFUNCTION("IMPORTRANGE(""https://docs.google.com/spreadsheets/d/1IYY_tgx_IHuhSq3AJ5eI5OnqOPBNLWSHKh2a30DoXe8/edit?usp=sharing"",""ภูเก็ต!I89"")"),1)</f>
        <v>1</v>
      </c>
      <c r="J164" s="277">
        <f ca="1">IFERROR(__xludf.DUMMYFUNCTION("IMPORTRANGE(""https://docs.google.com/spreadsheets/d/1IYY_tgx_IHuhSq3AJ5eI5OnqOPBNLWSHKh2a30DoXe8/edit?usp=sharing"",""ภูเก็ต!J89"")"),0)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IFERROR(__xludf.DUMMYFUNCTION("IMPORTRANGE(""https://docs.google.com/spreadsheets/d/1IYY_tgx_IHuhSq3AJ5eI5OnqOPBNLWSHKh2a30DoXe8/edit?usp=sharing"",""ภูเก็ต!J94"")"),0)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IFERROR(__xludf.DUMMYFUNCTION("IMPORTRANGE(""https://docs.google.com/spreadsheets/d/1IYY_tgx_IHuhSq3AJ5eI5OnqOPBNLWSHKh2a30DoXe8/edit?usp=sharing"",""ภูเก็ต!J95"")"),1)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IFERROR(__xludf.DUMMYFUNCTION("IMPORTRANGE(""https://docs.google.com/spreadsheets/d/1IYY_tgx_IHuhSq3AJ5eI5OnqOPBNLWSHKh2a30DoXe8/edit?usp=sharing"",""ภูเก็ต!J96"")"),1)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IFERROR(__xludf.DUMMYFUNCTION("IMPORTRANGE(""https://docs.google.com/spreadsheets/d/1IYY_tgx_IHuhSq3AJ5eI5OnqOPBNLWSHKh2a30DoXe8/edit?usp=sharing"",""ภูเก็ต!J97"")"),1)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IFERROR(__xludf.DUMMYFUNCTION("IMPORTRANGE(""https://docs.google.com/spreadsheets/d/1IYY_tgx_IHuhSq3AJ5eI5OnqOPBNLWSHKh2a30DoXe8/edit?usp=sharing"",""ภูเก็ต!I98"")"),1)</f>
        <v>1</v>
      </c>
      <c r="J173" s="192">
        <f ca="1">IFERROR(__xludf.DUMMYFUNCTION("IMPORTRANGE(""https://docs.google.com/spreadsheets/d/1IYY_tgx_IHuhSq3AJ5eI5OnqOPBNLWSHKh2a30DoXe8/edit?usp=sharing"",""ภูเก็ต!J98"")"),0)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IFERROR(__xludf.DUMMYFUNCTION("IMPORTRANGE(""https://docs.google.com/spreadsheets/d/1IYY_tgx_IHuhSq3AJ5eI5OnqOPBNLWSHKh2a30DoXe8/edit?usp=sharing"",""ภูเก็ต!J99"")"),0)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IFERROR(__xludf.DUMMYFUNCTION("IMPORTRANGE(""https://docs.google.com/spreadsheets/d/1IYY_tgx_IHuhSq3AJ5eI5OnqOPBNLWSHKh2a30DoXe8/edit?usp=sharing"",""ภูเก็ต!J100"")"),0)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IFERROR(__xludf.DUMMYFUNCTION("IMPORTRANGE(""https://docs.google.com/spreadsheets/d/1IYY_tgx_IHuhSq3AJ5eI5OnqOPBNLWSHKh2a30DoXe8/edit?usp=sharing"",""ภูเก็ต!I101"")"),0)</f>
        <v>0</v>
      </c>
      <c r="J176" s="277">
        <f ca="1">IFERROR(__xludf.DUMMYFUNCTION("IMPORTRANGE(""https://docs.google.com/spreadsheets/d/1IYY_tgx_IHuhSq3AJ5eI5OnqOPBNLWSHKh2a30DoXe8/edit?usp=sharing"",""ภูเก็ต!J101"")"),0)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IFERROR(__xludf.DUMMYFUNCTION("IMPORTRANGE(""https://docs.google.com/spreadsheets/d/1IYY_tgx_IHuhSq3AJ5eI5OnqOPBNLWSHKh2a30DoXe8/edit?usp=sharing"",""ภูเก็ต!J106"")"),0)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IFERROR(__xludf.DUMMYFUNCTION("IMPORTRANGE(""https://docs.google.com/spreadsheets/d/1IYY_tgx_IHuhSq3AJ5eI5OnqOPBNLWSHKh2a30DoXe8/edit?usp=sharing"",""ภูเก็ต!J107"")"),0)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IFERROR(__xludf.DUMMYFUNCTION("IMPORTRANGE(""https://docs.google.com/spreadsheets/d/1IYY_tgx_IHuhSq3AJ5eI5OnqOPBNLWSHKh2a30DoXe8/edit?usp=sharing"",""ภูเก็ต!J108"")"),0)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IFERROR(__xludf.DUMMYFUNCTION("IMPORTRANGE(""https://docs.google.com/spreadsheets/d/1IYY_tgx_IHuhSq3AJ5eI5OnqOPBNLWSHKh2a30DoXe8/edit?usp=sharing"",""ภูเก็ต!J109"")"),0)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IFERROR(__xludf.DUMMYFUNCTION("IMPORTRANGE(""https://docs.google.com/spreadsheets/d/1IYY_tgx_IHuhSq3AJ5eI5OnqOPBNLWSHKh2a30DoXe8/edit?usp=sharing"",""ภูเก็ต!I110"")"),0)</f>
        <v>0</v>
      </c>
      <c r="J185" s="191">
        <f ca="1">IFERROR(__xludf.DUMMYFUNCTION("IMPORTRANGE(""https://docs.google.com/spreadsheets/d/1IYY_tgx_IHuhSq3AJ5eI5OnqOPBNLWSHKh2a30DoXe8/edit?usp=sharing"",""ภูเก็ต!J110"")"),0)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IFERROR(__xludf.DUMMYFUNCTION("IMPORTRANGE(""https://docs.google.com/spreadsheets/d/1IYY_tgx_IHuhSq3AJ5eI5OnqOPBNLWSHKh2a30DoXe8/edit?usp=sharing"",""ภูเก็ต!I111"")"),0)</f>
        <v>0</v>
      </c>
      <c r="J186" s="191">
        <f ca="1">IFERROR(__xludf.DUMMYFUNCTION("IMPORTRANGE(""https://docs.google.com/spreadsheets/d/1IYY_tgx_IHuhSq3AJ5eI5OnqOPBNLWSHKh2a30DoXe8/edit?usp=sharing"",""ภูเก็ต!J111"")"),0)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IFERROR(__xludf.DUMMYFUNCTION("IMPORTRANGE(""https://docs.google.com/spreadsheets/d/1IYY_tgx_IHuhSq3AJ5eI5OnqOPBNLWSHKh2a30DoXe8/edit?usp=sharing"",""ภูเก็ต!J112"")"),0)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IFERROR(__xludf.DUMMYFUNCTION("IMPORTRANGE(""https://docs.google.com/spreadsheets/d/1IYY_tgx_IHuhSq3AJ5eI5OnqOPBNLWSHKh2a30DoXe8/edit?usp=sharing"",""ภูเก็ต!J113"")"),0)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IFERROR(__xludf.DUMMYFUNCTION("IMPORTRANGE(""https://docs.google.com/spreadsheets/d/1IYY_tgx_IHuhSq3AJ5eI5OnqOPBNLWSHKh2a30DoXe8/edit?usp=sharing"",""ภูเก็ต!I114"")"),0)</f>
        <v>0</v>
      </c>
      <c r="J189" s="277">
        <f ca="1">IFERROR(__xludf.DUMMYFUNCTION("IMPORTRANGE(""https://docs.google.com/spreadsheets/d/1IYY_tgx_IHuhSq3AJ5eI5OnqOPBNLWSHKh2a30DoXe8/edit?usp=sharing"",""ภูเก็ต!J114"")"),0)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IFERROR(__xludf.DUMMYFUNCTION("IMPORTRANGE(""https://docs.google.com/spreadsheets/d/1IYY_tgx_IHuhSq3AJ5eI5OnqOPBNLWSHKh2a30DoXe8/edit?usp=sharing"",""ภูเก็ต!J119"")"),0)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IFERROR(__xludf.DUMMYFUNCTION("IMPORTRANGE(""https://docs.google.com/spreadsheets/d/1IYY_tgx_IHuhSq3AJ5eI5OnqOPBNLWSHKh2a30DoXe8/edit?usp=sharing"",""ภูเก็ต!J120"")"),0)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IFERROR(__xludf.DUMMYFUNCTION("IMPORTRANGE(""https://docs.google.com/spreadsheets/d/1IYY_tgx_IHuhSq3AJ5eI5OnqOPBNLWSHKh2a30DoXe8/edit?usp=sharing"",""ภูเก็ต!J121"")"),0)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IFERROR(__xludf.DUMMYFUNCTION("IMPORTRANGE(""https://docs.google.com/spreadsheets/d/1IYY_tgx_IHuhSq3AJ5eI5OnqOPBNLWSHKh2a30DoXe8/edit?usp=sharing"",""ภูเก็ต!J122"")"),0)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IFERROR(__xludf.DUMMYFUNCTION("IMPORTRANGE(""https://docs.google.com/spreadsheets/d/1IYY_tgx_IHuhSq3AJ5eI5OnqOPBNLWSHKh2a30DoXe8/edit?usp=sharing"",""ภูเก็ต!I124"")"),0)</f>
        <v>0</v>
      </c>
      <c r="J199" s="192">
        <f ca="1">IFERROR(__xludf.DUMMYFUNCTION("IMPORTRANGE(""https://docs.google.com/spreadsheets/d/1IYY_tgx_IHuhSq3AJ5eI5OnqOPBNLWSHKh2a30DoXe8/edit?usp=sharing"",""ภูเก็ต!J124"")"),0)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IFERROR(__xludf.DUMMYFUNCTION("IMPORTRANGE(""https://docs.google.com/spreadsheets/d/1IYY_tgx_IHuhSq3AJ5eI5OnqOPBNLWSHKh2a30DoXe8/edit?usp=sharing"",""ภูเก็ต!I125"")"),0)</f>
        <v>0</v>
      </c>
      <c r="J200" s="192">
        <f ca="1">IFERROR(__xludf.DUMMYFUNCTION("IMPORTRANGE(""https://docs.google.com/spreadsheets/d/1IYY_tgx_IHuhSq3AJ5eI5OnqOPBNLWSHKh2a30DoXe8/edit?usp=sharing"",""ภูเก็ต!J125"")"),0)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IFERROR(__xludf.DUMMYFUNCTION("IMPORTRANGE(""https://docs.google.com/spreadsheets/d/1IYY_tgx_IHuhSq3AJ5eI5OnqOPBNLWSHKh2a30DoXe8/edit?usp=sharing"",""ภูเก็ต!I126"")"),0)</f>
        <v>0</v>
      </c>
      <c r="J201" s="192">
        <f ca="1">IFERROR(__xludf.DUMMYFUNCTION("IMPORTRANGE(""https://docs.google.com/spreadsheets/d/1IYY_tgx_IHuhSq3AJ5eI5OnqOPBNLWSHKh2a30DoXe8/edit?usp=sharing"",""ภูเก็ต!J126"")"),0)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IFERROR(__xludf.DUMMYFUNCTION("IMPORTRANGE(""https://docs.google.com/spreadsheets/d/1IYY_tgx_IHuhSq3AJ5eI5OnqOPBNLWSHKh2a30DoXe8/edit?usp=sharing"",""ภูเก็ต!J127"")"),0)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IFERROR(__xludf.DUMMYFUNCTION("IMPORTRANGE(""https://docs.google.com/spreadsheets/d/1IYY_tgx_IHuhSq3AJ5eI5OnqOPBNLWSHKh2a30DoXe8/edit?usp=sharing"",""ภูเก็ต!J128"")"),0)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IFERROR(__xludf.DUMMYFUNCTION("IMPORTRANGE(""https://docs.google.com/spreadsheets/d/1IYY_tgx_IHuhSq3AJ5eI5OnqOPBNLWSHKh2a30DoXe8/edit?usp=sharing"",""ภูเก็ต!I129"")"),0)</f>
        <v>0</v>
      </c>
      <c r="J204" s="277">
        <f ca="1">IFERROR(__xludf.DUMMYFUNCTION("IMPORTRANGE(""https://docs.google.com/spreadsheets/d/1IYY_tgx_IHuhSq3AJ5eI5OnqOPBNLWSHKh2a30DoXe8/edit?usp=sharing"",""ภูเก็ต!J129"")"),0)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IFERROR(__xludf.DUMMYFUNCTION("IMPORTRANGE(""https://docs.google.com/spreadsheets/d/1IYY_tgx_IHuhSq3AJ5eI5OnqOPBNLWSHKh2a30DoXe8/edit?usp=sharing"",""ภูเก็ต!J134"")"),0)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IFERROR(__xludf.DUMMYFUNCTION("IMPORTRANGE(""https://docs.google.com/spreadsheets/d/1IYY_tgx_IHuhSq3AJ5eI5OnqOPBNLWSHKh2a30DoXe8/edit?usp=sharing"",""ภูเก็ต!J135"")"),0)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IFERROR(__xludf.DUMMYFUNCTION("IMPORTRANGE(""https://docs.google.com/spreadsheets/d/1IYY_tgx_IHuhSq3AJ5eI5OnqOPBNLWSHKh2a30DoXe8/edit?usp=sharing"",""ภูเก็ต!J136"")"),0)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IFERROR(__xludf.DUMMYFUNCTION("IMPORTRANGE(""https://docs.google.com/spreadsheets/d/1IYY_tgx_IHuhSq3AJ5eI5OnqOPBNLWSHKh2a30DoXe8/edit?usp=sharing"",""ภูเก็ต!J137"")"),0)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IFERROR(__xludf.DUMMYFUNCTION("IMPORTRANGE(""https://docs.google.com/spreadsheets/d/1IYY_tgx_IHuhSq3AJ5eI5OnqOPBNLWSHKh2a30DoXe8/edit?usp=sharing"",""ภูเก็ต!I138"")"),0)</f>
        <v>0</v>
      </c>
      <c r="J213" s="191">
        <f ca="1">IFERROR(__xludf.DUMMYFUNCTION("IMPORTRANGE(""https://docs.google.com/spreadsheets/d/1IYY_tgx_IHuhSq3AJ5eI5OnqOPBNLWSHKh2a30DoXe8/edit?usp=sharing"",""ภูเก็ต!J138"")"),0)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IFERROR(__xludf.DUMMYFUNCTION("IMPORTRANGE(""https://docs.google.com/spreadsheets/d/1IYY_tgx_IHuhSq3AJ5eI5OnqOPBNLWSHKh2a30DoXe8/edit?usp=sharing"",""ภูเก็ต!I140"")"),0)</f>
        <v>0</v>
      </c>
      <c r="J215" s="191">
        <f ca="1">IFERROR(__xludf.DUMMYFUNCTION("IMPORTRANGE(""https://docs.google.com/spreadsheets/d/1IYY_tgx_IHuhSq3AJ5eI5OnqOPBNLWSHKh2a30DoXe8/edit?usp=sharing"",""ภูเก็ต!J140"")"),0)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IFERROR(__xludf.DUMMYFUNCTION("IMPORTRANGE(""https://docs.google.com/spreadsheets/d/1IYY_tgx_IHuhSq3AJ5eI5OnqOPBNLWSHKh2a30DoXe8/edit?usp=sharing"",""ภูเก็ต!I141"")"),0)</f>
        <v>0</v>
      </c>
      <c r="J216" s="191">
        <f ca="1">IFERROR(__xludf.DUMMYFUNCTION("IMPORTRANGE(""https://docs.google.com/spreadsheets/d/1IYY_tgx_IHuhSq3AJ5eI5OnqOPBNLWSHKh2a30DoXe8/edit?usp=sharing"",""ภูเก็ต!J141"")"),0)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IFERROR(__xludf.DUMMYFUNCTION("IMPORTRANGE(""https://docs.google.com/spreadsheets/d/1IYY_tgx_IHuhSq3AJ5eI5OnqOPBNLWSHKh2a30DoXe8/edit?usp=sharing"",""ภูเก็ต!J142"")"),0)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IFERROR(__xludf.DUMMYFUNCTION("IMPORTRANGE(""https://docs.google.com/spreadsheets/d/1IYY_tgx_IHuhSq3AJ5eI5OnqOPBNLWSHKh2a30DoXe8/edit?usp=sharing"",""ภูเก็ต!J143"")"),0)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IFERROR(__xludf.DUMMYFUNCTION("IMPORTRANGE(""https://docs.google.com/spreadsheets/d/1IYY_tgx_IHuhSq3AJ5eI5OnqOPBNLWSHKh2a30DoXe8/edit?usp=sharing"",""ภูเก็ต!I144"")"),13)</f>
        <v>13</v>
      </c>
      <c r="J219" s="264">
        <f ca="1">IFERROR(__xludf.DUMMYFUNCTION("IMPORTRANGE(""https://docs.google.com/spreadsheets/d/1IYY_tgx_IHuhSq3AJ5eI5OnqOPBNLWSHKh2a30DoXe8/edit?usp=sharing"",""ภูเก็ต!J144"")"),0)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IFERROR(__xludf.DUMMYFUNCTION("IMPORTRANGE(""https://docs.google.com/spreadsheets/d/1Yj_ptqi66GCucihVvJfMjLAmec39IyEx_6qawtMGysU/edit?usp=sharing"",""สบก!BS89"")"),19295)</f>
        <v>19295</v>
      </c>
      <c r="N224" s="172">
        <f ca="1">IFERROR(__xludf.DUMMYFUNCTION("IMPORTRANGE(""https://docs.google.com/spreadsheets/d/1Yj_ptqi66GCucihVvJfMjLAmec39IyEx_6qawtMGysU/edit?usp=sharing"",""สบก!BT89"")"),0)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IFERROR(__xludf.DUMMYFUNCTION("IMPORTRANGE(""https://docs.google.com/spreadsheets/d/1Yj_ptqi66GCucihVvJfMjLAmec39IyEx_6qawtMGysU/edit?usp=sharing"",""สบก!BO89"")"),0)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IFERROR(__xludf.DUMMYFUNCTION("IMPORTRANGE(""https://docs.google.com/spreadsheets/d/1Yj_ptqi66GCucihVvJfMjLAmec39IyEx_6qawtMGysU/edit?usp=sharing"",""สบก!BP89"")"),19295)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IFERROR(__xludf.DUMMYFUNCTION("IMPORTRANGE(""https://docs.google.com/spreadsheets/d/1IYY_tgx_IHuhSq3AJ5eI5OnqOPBNLWSHKh2a30DoXe8/edit?usp=sharing"",""ภูเก็ต!I149"")"),13)</f>
        <v>13</v>
      </c>
      <c r="J229" s="264">
        <f ca="1">IFERROR(__xludf.DUMMYFUNCTION("IMPORTRANGE(""https://docs.google.com/spreadsheets/d/1IYY_tgx_IHuhSq3AJ5eI5OnqOPBNLWSHKh2a30DoXe8/edit?usp=sharing"",""ภูเก็ต!J149"")"),0)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IFERROR(__xludf.DUMMYFUNCTION("IMPORTRANGE(""https://docs.google.com/spreadsheets/d/1IYY_tgx_IHuhSq3AJ5eI5OnqOPBNLWSHKh2a30DoXe8/edit?usp=sharing"",""ภูเก็ต!J151"")"),0)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IFERROR(__xludf.DUMMYFUNCTION("IMPORTRANGE(""https://docs.google.com/spreadsheets/d/1IYY_tgx_IHuhSq3AJ5eI5OnqOPBNLWSHKh2a30DoXe8/edit?usp=sharing"",""ภูเก็ต!J152"")"),1)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IFERROR(__xludf.DUMMYFUNCTION("IMPORTRANGE(""https://docs.google.com/spreadsheets/d/1IYY_tgx_IHuhSq3AJ5eI5OnqOPBNLWSHKh2a30DoXe8/edit?usp=sharing"",""ภูเก็ต!J153"")"),1)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IFERROR(__xludf.DUMMYFUNCTION("IMPORTRANGE(""https://docs.google.com/spreadsheets/d/1IYY_tgx_IHuhSq3AJ5eI5OnqOPBNLWSHKh2a30DoXe8/edit?usp=sharing"",""ภูเก็ต!J154"")"),1)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IFERROR(__xludf.DUMMYFUNCTION("IMPORTRANGE(""https://docs.google.com/spreadsheets/d/1IYY_tgx_IHuhSq3AJ5eI5OnqOPBNLWSHKh2a30DoXe8/edit?usp=sharing"",""ภูเก็ต!I155"")"),13)</f>
        <v>13</v>
      </c>
      <c r="J235" s="192">
        <f ca="1">IFERROR(__xludf.DUMMYFUNCTION("IMPORTRANGE(""https://docs.google.com/spreadsheets/d/1IYY_tgx_IHuhSq3AJ5eI5OnqOPBNLWSHKh2a30DoXe8/edit?usp=sharing"",""ภูเก็ต!J155"")"),0)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IFERROR(__xludf.DUMMYFUNCTION("IMPORTRANGE(""https://docs.google.com/spreadsheets/d/1IYY_tgx_IHuhSq3AJ5eI5OnqOPBNLWSHKh2a30DoXe8/edit?usp=sharing"",""ภูเก็ต!J156"")"),0)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IFERROR(__xludf.DUMMYFUNCTION("IMPORTRANGE(""https://docs.google.com/spreadsheets/d/1IYY_tgx_IHuhSq3AJ5eI5OnqOPBNLWSHKh2a30DoXe8/edit?usp=sharing"",""ภูเก็ต!J157"")"),0)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IFERROR(__xludf.DUMMYFUNCTION("IMPORTRANGE(""https://docs.google.com/spreadsheets/d/1IYY_tgx_IHuhSq3AJ5eI5OnqOPBNLWSHKh2a30DoXe8/edit?usp=sharing"",""ภูเก็ต!I158"")"),0)</f>
        <v>0</v>
      </c>
      <c r="J238" s="264">
        <f ca="1">IFERROR(__xludf.DUMMYFUNCTION("IMPORTRANGE(""https://docs.google.com/spreadsheets/d/1IYY_tgx_IHuhSq3AJ5eI5OnqOPBNLWSHKh2a30DoXe8/edit?usp=sharing"",""ภูเก็ต!J158"")"),0)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IFERROR(__xludf.DUMMYFUNCTION("IMPORTRANGE(""https://docs.google.com/spreadsheets/d/1IYY_tgx_IHuhSq3AJ5eI5OnqOPBNLWSHKh2a30DoXe8/edit?usp=sharing"",""ภูเก็ต!J159"")"),"")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IFERROR(__xludf.DUMMYFUNCTION("IMPORTRANGE(""https://docs.google.com/spreadsheets/d/1IYY_tgx_IHuhSq3AJ5eI5OnqOPBNLWSHKh2a30DoXe8/edit?usp=sharing"",""ภูเก็ต!J161"")"),0)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IFERROR(__xludf.DUMMYFUNCTION("IMPORTRANGE(""https://docs.google.com/spreadsheets/d/1IYY_tgx_IHuhSq3AJ5eI5OnqOPBNLWSHKh2a30DoXe8/edit?usp=sharing"",""ภูเก็ต!J162"")"),0)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IFERROR(__xludf.DUMMYFUNCTION("IMPORTRANGE(""https://docs.google.com/spreadsheets/d/1IYY_tgx_IHuhSq3AJ5eI5OnqOPBNLWSHKh2a30DoXe8/edit?usp=sharing"",""ภูเก็ต!J163"")"),0)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IFERROR(__xludf.DUMMYFUNCTION("IMPORTRANGE(""https://docs.google.com/spreadsheets/d/1IYY_tgx_IHuhSq3AJ5eI5OnqOPBNLWSHKh2a30DoXe8/edit?usp=sharing"",""ภูเก็ต!I164"")"),0)</f>
        <v>0</v>
      </c>
      <c r="J244" s="191">
        <f ca="1">IFERROR(__xludf.DUMMYFUNCTION("IMPORTRANGE(""https://docs.google.com/spreadsheets/d/1IYY_tgx_IHuhSq3AJ5eI5OnqOPBNLWSHKh2a30DoXe8/edit?usp=sharing"",""ภูเก็ต!J164"")"),0)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IFERROR(__xludf.DUMMYFUNCTION("IMPORTRANGE(""https://docs.google.com/spreadsheets/d/1IYY_tgx_IHuhSq3AJ5eI5OnqOPBNLWSHKh2a30DoXe8/edit?usp=sharing"",""ภูเก็ต!J165"")"),0)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IFERROR(__xludf.DUMMYFUNCTION("IMPORTRANGE(""https://docs.google.com/spreadsheets/d/1IYY_tgx_IHuhSq3AJ5eI5OnqOPBNLWSHKh2a30DoXe8/edit?usp=sharing"",""ภูเก็ต!J166"")"),0)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IFERROR(__xludf.DUMMYFUNCTION("IMPORTRANGE(""https://docs.google.com/spreadsheets/d/1IYY_tgx_IHuhSq3AJ5eI5OnqOPBNLWSHKh2a30DoXe8/edit?usp=sharing"",""ภูเก็ต!I169"")"),0)</f>
        <v>0</v>
      </c>
      <c r="J249" s="308">
        <f ca="1">IFERROR(__xludf.DUMMYFUNCTION("IMPORTRANGE(""https://docs.google.com/spreadsheets/d/1IYY_tgx_IHuhSq3AJ5eI5OnqOPBNLWSHKh2a30DoXe8/edit?usp=sharing"",""ภูเก็ต!J169"")"),0)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IFERROR(__xludf.DUMMYFUNCTION("IMPORTRANGE(""https://docs.google.com/spreadsheets/d/1Yj_ptqi66GCucihVvJfMjLAmec39IyEx_6qawtMGysU/edit?usp=sharing"",""สบก!CB89"")"),0)</f>
        <v>0</v>
      </c>
      <c r="N254" s="172">
        <f ca="1">IFERROR(__xludf.DUMMYFUNCTION("IMPORTRANGE(""https://docs.google.com/spreadsheets/d/1Yj_ptqi66GCucihVvJfMjLAmec39IyEx_6qawtMGysU/edit?usp=sharing"",""สบก!CC89"")"),0)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IFERROR(__xludf.DUMMYFUNCTION("IMPORTRANGE(""https://docs.google.com/spreadsheets/d/1Yj_ptqi66GCucihVvJfMjLAmec39IyEx_6qawtMGysU/edit?usp=sharing"",""สบก!BX89"")"),0)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IFERROR(__xludf.DUMMYFUNCTION("IMPORTRANGE(""https://docs.google.com/spreadsheets/d/1Yj_ptqi66GCucihVvJfMjLAmec39IyEx_6qawtMGysU/edit?usp=sharing"",""สบก!BY89"")"),0)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IFERROR(__xludf.DUMMYFUNCTION("IMPORTRANGE(""https://docs.google.com/spreadsheets/d/1IYY_tgx_IHuhSq3AJ5eI5OnqOPBNLWSHKh2a30DoXe8/edit?usp=sharing"",""ภูเก็ต!J175"")"),0)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IFERROR(__xludf.DUMMYFUNCTION("IMPORTRANGE(""https://docs.google.com/spreadsheets/d/1IYY_tgx_IHuhSq3AJ5eI5OnqOPBNLWSHKh2a30DoXe8/edit?usp=sharing"",""ภูเก็ต!J176"")"),0)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IFERROR(__xludf.DUMMYFUNCTION("IMPORTRANGE(""https://docs.google.com/spreadsheets/d/1IYY_tgx_IHuhSq3AJ5eI5OnqOPBNLWSHKh2a30DoXe8/edit?usp=sharing"",""ภูเก็ต!J177"")"),0)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IFERROR(__xludf.DUMMYFUNCTION("IMPORTRANGE(""https://docs.google.com/spreadsheets/d/1IYY_tgx_IHuhSq3AJ5eI5OnqOPBNLWSHKh2a30DoXe8/edit?usp=sharing"",""ภูเก็ต!J178"")"),0)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IFERROR(__xludf.DUMMYFUNCTION("IMPORTRANGE(""https://docs.google.com/spreadsheets/d/1IYY_tgx_IHuhSq3AJ5eI5OnqOPBNLWSHKh2a30DoXe8/edit?usp=sharing"",""ภูเก็ต!I179"")"),0)</f>
        <v>0</v>
      </c>
      <c r="J264" s="192">
        <f ca="1">IFERROR(__xludf.DUMMYFUNCTION("IMPORTRANGE(""https://docs.google.com/spreadsheets/d/1IYY_tgx_IHuhSq3AJ5eI5OnqOPBNLWSHKh2a30DoXe8/edit?usp=sharing"",""ภูเก็ต!J179"")"),0)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IFERROR(__xludf.DUMMYFUNCTION("IMPORTRANGE(""https://docs.google.com/spreadsheets/d/1IYY_tgx_IHuhSq3AJ5eI5OnqOPBNLWSHKh2a30DoXe8/edit?usp=sharing"",""ภูเก็ต!I180"")"),0)</f>
        <v>0</v>
      </c>
      <c r="J265" s="192">
        <f ca="1">IFERROR(__xludf.DUMMYFUNCTION("IMPORTRANGE(""https://docs.google.com/spreadsheets/d/1IYY_tgx_IHuhSq3AJ5eI5OnqOPBNLWSHKh2a30DoXe8/edit?usp=sharing"",""ภูเก็ต!J180"")"),0)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IFERROR(__xludf.DUMMYFUNCTION("IMPORTRANGE(""https://docs.google.com/spreadsheets/d/1IYY_tgx_IHuhSq3AJ5eI5OnqOPBNLWSHKh2a30DoXe8/edit?usp=sharing"",""ภูเก็ต!I181"")"),0)</f>
        <v>0</v>
      </c>
      <c r="J266" s="192">
        <f ca="1">IFERROR(__xludf.DUMMYFUNCTION("IMPORTRANGE(""https://docs.google.com/spreadsheets/d/1IYY_tgx_IHuhSq3AJ5eI5OnqOPBNLWSHKh2a30DoXe8/edit?usp=sharing"",""ภูเก็ต!J181"")"),0)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IFERROR(__xludf.DUMMYFUNCTION("IMPORTRANGE(""https://docs.google.com/spreadsheets/d/1IYY_tgx_IHuhSq3AJ5eI5OnqOPBNLWSHKh2a30DoXe8/edit?usp=sharing"",""ภูเก็ต!I182"")"),0)</f>
        <v>0</v>
      </c>
      <c r="J267" s="192">
        <f ca="1">IFERROR(__xludf.DUMMYFUNCTION("IMPORTRANGE(""https://docs.google.com/spreadsheets/d/1IYY_tgx_IHuhSq3AJ5eI5OnqOPBNLWSHKh2a30DoXe8/edit?usp=sharing"",""ภูเก็ต!J182"")"),0)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IFERROR(__xludf.DUMMYFUNCTION("IMPORTRANGE(""https://docs.google.com/spreadsheets/d/1IYY_tgx_IHuhSq3AJ5eI5OnqOPBNLWSHKh2a30DoXe8/edit?usp=sharing"",""ภูเก็ต!J183"")"),0)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IFERROR(__xludf.DUMMYFUNCTION("IMPORTRANGE(""https://docs.google.com/spreadsheets/d/1IYY_tgx_IHuhSq3AJ5eI5OnqOPBNLWSHKh2a30DoXe8/edit?usp=sharing"",""ภูเก็ต!J184"")"),0)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IFERROR(__xludf.DUMMYFUNCTION("IMPORTRANGE(""https://docs.google.com/spreadsheets/d/1IYY_tgx_IHuhSq3AJ5eI5OnqOPBNLWSHKh2a30DoXe8/edit?usp=sharing"",""ภูเก็ต!I185"")"),0)</f>
        <v>0</v>
      </c>
      <c r="J270" s="308">
        <f ca="1">IFERROR(__xludf.DUMMYFUNCTION("IMPORTRANGE(""https://docs.google.com/spreadsheets/d/1IYY_tgx_IHuhSq3AJ5eI5OnqOPBNLWSHKh2a30DoXe8/edit?usp=sharing"",""ภูเก็ต!J185"")"),0)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IFERROR(__xludf.DUMMYFUNCTION("IMPORTRANGE(""https://docs.google.com/spreadsheets/d/1Yj_ptqi66GCucihVvJfMjLAmec39IyEx_6qawtMGysU/edit?usp=sharing"",""สบก!CK89"")"),0)</f>
        <v>0</v>
      </c>
      <c r="N275" s="172">
        <f ca="1">IFERROR(__xludf.DUMMYFUNCTION("IMPORTRANGE(""https://docs.google.com/spreadsheets/d/1Yj_ptqi66GCucihVvJfMjLAmec39IyEx_6qawtMGysU/edit?usp=sharing"",""สบก!CL89"")"),0)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IFERROR(__xludf.DUMMYFUNCTION("IMPORTRANGE(""https://docs.google.com/spreadsheets/d/1Yj_ptqi66GCucihVvJfMjLAmec39IyEx_6qawtMGysU/edit?usp=sharing"",""สบก!CG89"")"),0)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IFERROR(__xludf.DUMMYFUNCTION("IMPORTRANGE(""https://docs.google.com/spreadsheets/d/1Yj_ptqi66GCucihVvJfMjLAmec39IyEx_6qawtMGysU/edit?usp=sharing"",""สบก!CH89"")"),0)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IFERROR(__xludf.DUMMYFUNCTION("IMPORTRANGE(""https://docs.google.com/spreadsheets/d/1IYY_tgx_IHuhSq3AJ5eI5OnqOPBNLWSHKh2a30DoXe8/edit?usp=sharing"",""ภูเก็ต!J191"")"),0)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IFERROR(__xludf.DUMMYFUNCTION("IMPORTRANGE(""https://docs.google.com/spreadsheets/d/1IYY_tgx_IHuhSq3AJ5eI5OnqOPBNLWSHKh2a30DoXe8/edit?usp=sharing"",""ภูเก็ต!J192"")"),0)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IFERROR(__xludf.DUMMYFUNCTION("IMPORTRANGE(""https://docs.google.com/spreadsheets/d/1IYY_tgx_IHuhSq3AJ5eI5OnqOPBNLWSHKh2a30DoXe8/edit?usp=sharing"",""ภูเก็ต!J193"")"),0)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IFERROR(__xludf.DUMMYFUNCTION("IMPORTRANGE(""https://docs.google.com/spreadsheets/d/1IYY_tgx_IHuhSq3AJ5eI5OnqOPBNLWSHKh2a30DoXe8/edit?usp=sharing"",""ภูเก็ต!J194"")"),0)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IFERROR(__xludf.DUMMYFUNCTION("IMPORTRANGE(""https://docs.google.com/spreadsheets/d/1IYY_tgx_IHuhSq3AJ5eI5OnqOPBNLWSHKh2a30DoXe8/edit?usp=sharing"",""ภูเก็ต!I195"")"),0)</f>
        <v>0</v>
      </c>
      <c r="J285" s="192">
        <f ca="1">IFERROR(__xludf.DUMMYFUNCTION("IMPORTRANGE(""https://docs.google.com/spreadsheets/d/1IYY_tgx_IHuhSq3AJ5eI5OnqOPBNLWSHKh2a30DoXe8/edit?usp=sharing"",""ภูเก็ต!J195"")"),0)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IFERROR(__xludf.DUMMYFUNCTION("IMPORTRANGE(""https://docs.google.com/spreadsheets/d/1IYY_tgx_IHuhSq3AJ5eI5OnqOPBNLWSHKh2a30DoXe8/edit?usp=sharing"",""ภูเก็ต!J196"")"),0)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IFERROR(__xludf.DUMMYFUNCTION("IMPORTRANGE(""https://docs.google.com/spreadsheets/d/1IYY_tgx_IHuhSq3AJ5eI5OnqOPBNLWSHKh2a30DoXe8/edit?usp=sharing"",""ภูเก็ต!J197"")"),0)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IFERROR(__xludf.DUMMYFUNCTION("IMPORTRANGE(""https://docs.google.com/spreadsheets/d/1IYY_tgx_IHuhSq3AJ5eI5OnqOPBNLWSHKh2a30DoXe8/edit?usp=sharing"",""ภูเก็ต!I199"")"),0)</f>
        <v>0</v>
      </c>
      <c r="J289" s="308">
        <f ca="1">IFERROR(__xludf.DUMMYFUNCTION("IMPORTRANGE(""https://docs.google.com/spreadsheets/d/1IYY_tgx_IHuhSq3AJ5eI5OnqOPBNLWSHKh2a30DoXe8/edit?usp=sharing"",""ภูเก็ต!J199"")"),0)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IFERROR(__xludf.DUMMYFUNCTION("IMPORTRANGE(""https://docs.google.com/spreadsheets/d/1Yj_ptqi66GCucihVvJfMjLAmec39IyEx_6qawtMGysU/edit?usp=sharing"",""สบก!CT89"")"),0)</f>
        <v>0</v>
      </c>
      <c r="N294" s="172">
        <f ca="1">IFERROR(__xludf.DUMMYFUNCTION("IMPORTRANGE(""https://docs.google.com/spreadsheets/d/1Yj_ptqi66GCucihVvJfMjLAmec39IyEx_6qawtMGysU/edit?usp=sharing"",""สบก!CU89"")"),0)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IFERROR(__xludf.DUMMYFUNCTION("IMPORTRANGE(""https://docs.google.com/spreadsheets/d/1Yj_ptqi66GCucihVvJfMjLAmec39IyEx_6qawtMGysU/edit?usp=sharing"",""สบก!CP89"")"),0)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IFERROR(__xludf.DUMMYFUNCTION("IMPORTRANGE(""https://docs.google.com/spreadsheets/d/1Yj_ptqi66GCucihVvJfMjLAmec39IyEx_6qawtMGysU/edit?usp=sharing"",""สบก!CQ89"")"),0)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IFERROR(__xludf.DUMMYFUNCTION("IMPORTRANGE(""https://docs.google.com/spreadsheets/d/1IYY_tgx_IHuhSq3AJ5eI5OnqOPBNLWSHKh2a30DoXe8/edit?usp=sharing"",""ภูเก็ต!J205"")"),0)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IFERROR(__xludf.DUMMYFUNCTION("IMPORTRANGE(""https://docs.google.com/spreadsheets/d/1IYY_tgx_IHuhSq3AJ5eI5OnqOPBNLWSHKh2a30DoXe8/edit?usp=sharing"",""ภูเก็ต!J206"")"),0)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IFERROR(__xludf.DUMMYFUNCTION("IMPORTRANGE(""https://docs.google.com/spreadsheets/d/1IYY_tgx_IHuhSq3AJ5eI5OnqOPBNLWSHKh2a30DoXe8/edit?usp=sharing"",""ภูเก็ต!J207"")"),0)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IFERROR(__xludf.DUMMYFUNCTION("IMPORTRANGE(""https://docs.google.com/spreadsheets/d/1IYY_tgx_IHuhSq3AJ5eI5OnqOPBNLWSHKh2a30DoXe8/edit?usp=sharing"",""ภูเก็ต!J208"")"),0)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IFERROR(__xludf.DUMMYFUNCTION("IMPORTRANGE(""https://docs.google.com/spreadsheets/d/1IYY_tgx_IHuhSq3AJ5eI5OnqOPBNLWSHKh2a30DoXe8/edit?usp=sharing"",""ภูเก็ต!I209"")"),0)</f>
        <v>0</v>
      </c>
      <c r="J304" s="191">
        <f ca="1">IFERROR(__xludf.DUMMYFUNCTION("IMPORTRANGE(""https://docs.google.com/spreadsheets/d/1IYY_tgx_IHuhSq3AJ5eI5OnqOPBNLWSHKh2a30DoXe8/edit?usp=sharing"",""ภูเก็ต!J209"")"),0)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IFERROR(__xludf.DUMMYFUNCTION("IMPORTRANGE(""https://docs.google.com/spreadsheets/d/1IYY_tgx_IHuhSq3AJ5eI5OnqOPBNLWSHKh2a30DoXe8/edit?usp=sharing"",""ภูเก็ต!I211"")"),0)</f>
        <v>0</v>
      </c>
      <c r="J306" s="191">
        <f ca="1">IFERROR(__xludf.DUMMYFUNCTION("IMPORTRANGE(""https://docs.google.com/spreadsheets/d/1IYY_tgx_IHuhSq3AJ5eI5OnqOPBNLWSHKh2a30DoXe8/edit?usp=sharing"",""ภูเก็ต!J211"")"),0)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IFERROR(__xludf.DUMMYFUNCTION("IMPORTRANGE(""https://docs.google.com/spreadsheets/d/1IYY_tgx_IHuhSq3AJ5eI5OnqOPBNLWSHKh2a30DoXe8/edit?usp=sharing"",""ภูเก็ต!J212"")"),0)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IFERROR(__xludf.DUMMYFUNCTION("IMPORTRANGE(""https://docs.google.com/spreadsheets/d/1IYY_tgx_IHuhSq3AJ5eI5OnqOPBNLWSHKh2a30DoXe8/edit?usp=sharing"",""ภูเก็ต!J213"")"),0)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IFERROR(__xludf.DUMMYFUNCTION("IMPORTRANGE(""https://docs.google.com/spreadsheets/d/1IYY_tgx_IHuhSq3AJ5eI5OnqOPBNLWSHKh2a30DoXe8/edit?usp=sharing"",""ภูเก็ต!I214"")"),0)</f>
        <v>0</v>
      </c>
      <c r="J309" s="325">
        <f ca="1">IFERROR(__xludf.DUMMYFUNCTION("IMPORTRANGE(""https://docs.google.com/spreadsheets/d/1IYY_tgx_IHuhSq3AJ5eI5OnqOPBNLWSHKh2a30DoXe8/edit?usp=sharing"",""ภูเก็ต!J214"")"),0)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IFERROR(__xludf.DUMMYFUNCTION("IMPORTRANGE(""https://docs.google.com/spreadsheets/d/1Yj_ptqi66GCucihVvJfMjLAmec39IyEx_6qawtMGysU/edit?usp=sharing"",""สบก!DC89"")"),0)</f>
        <v>0</v>
      </c>
      <c r="N314" s="172">
        <f ca="1">IFERROR(__xludf.DUMMYFUNCTION("IMPORTRANGE(""https://docs.google.com/spreadsheets/d/1Yj_ptqi66GCucihVvJfMjLAmec39IyEx_6qawtMGysU/edit?usp=sharing"",""สบก!DD89"")"),0)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IFERROR(__xludf.DUMMYFUNCTION("IMPORTRANGE(""https://docs.google.com/spreadsheets/d/1Yj_ptqi66GCucihVvJfMjLAmec39IyEx_6qawtMGysU/edit?usp=sharing"",""สบก!CY89"")"),0)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IFERROR(__xludf.DUMMYFUNCTION("IMPORTRANGE(""https://docs.google.com/spreadsheets/d/1Yj_ptqi66GCucihVvJfMjLAmec39IyEx_6qawtMGysU/edit?usp=sharing"",""สบก!CZ89"")"),0)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IFERROR(__xludf.DUMMYFUNCTION("IMPORTRANGE(""https://docs.google.com/spreadsheets/d/1IYY_tgx_IHuhSq3AJ5eI5OnqOPBNLWSHKh2a30DoXe8/edit?usp=sharing"",""ภูเก็ต!J220"")"),0)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IFERROR(__xludf.DUMMYFUNCTION("IMPORTRANGE(""https://docs.google.com/spreadsheets/d/1IYY_tgx_IHuhSq3AJ5eI5OnqOPBNLWSHKh2a30DoXe8/edit?usp=sharing"",""ภูเก็ต!J221"")"),0)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IFERROR(__xludf.DUMMYFUNCTION("IMPORTRANGE(""https://docs.google.com/spreadsheets/d/1IYY_tgx_IHuhSq3AJ5eI5OnqOPBNLWSHKh2a30DoXe8/edit?usp=sharing"",""ภูเก็ต!J222"")"),0)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IFERROR(__xludf.DUMMYFUNCTION("IMPORTRANGE(""https://docs.google.com/spreadsheets/d/1IYY_tgx_IHuhSq3AJ5eI5OnqOPBNLWSHKh2a30DoXe8/edit?usp=sharing"",""ภูเก็ต!J223"")"),0)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IFERROR(__xludf.DUMMYFUNCTION("IMPORTRANGE(""https://docs.google.com/spreadsheets/d/1IYY_tgx_IHuhSq3AJ5eI5OnqOPBNLWSHKh2a30DoXe8/edit?usp=sharing"",""ภูเก็ต!I224"")"),0)</f>
        <v>0</v>
      </c>
      <c r="J324" s="191">
        <f ca="1">IFERROR(__xludf.DUMMYFUNCTION("IMPORTRANGE(""https://docs.google.com/spreadsheets/d/1IYY_tgx_IHuhSq3AJ5eI5OnqOPBNLWSHKh2a30DoXe8/edit?usp=sharing"",""ภูเก็ต!J224"")"),0)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IFERROR(__xludf.DUMMYFUNCTION("IMPORTRANGE(""https://docs.google.com/spreadsheets/d/1IYY_tgx_IHuhSq3AJ5eI5OnqOPBNLWSHKh2a30DoXe8/edit?usp=sharing"",""ภูเก็ต!J225"")"),0)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IFERROR(__xludf.DUMMYFUNCTION("IMPORTRANGE(""https://docs.google.com/spreadsheets/d/1IYY_tgx_IHuhSq3AJ5eI5OnqOPBNLWSHKh2a30DoXe8/edit?usp=sharing"",""ภูเก็ต!J226"")"),0)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IFERROR(__xludf.DUMMYFUNCTION("IMPORTRANGE(""https://docs.google.com/spreadsheets/d/1IYY_tgx_IHuhSq3AJ5eI5OnqOPBNLWSHKh2a30DoXe8/edit?usp=sharing"",""ภูเก็ต!I228"")"),25)</f>
        <v>25</v>
      </c>
      <c r="J328" s="330">
        <f ca="1">IFERROR(__xludf.DUMMYFUNCTION("IMPORTRANGE(""https://docs.google.com/spreadsheets/d/1IYY_tgx_IHuhSq3AJ5eI5OnqOPBNLWSHKh2a30DoXe8/edit?usp=sharing"",""ภูเก็ต!J228"")"),1)</f>
        <v>1</v>
      </c>
      <c r="K328" s="309">
        <f ca="1">IF(I328&gt;0,J328*100/I328,0)</f>
        <v>4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734400</v>
      </c>
      <c r="M329" s="155">
        <f t="shared" ca="1" si="98"/>
        <v>351560</v>
      </c>
      <c r="N329" s="155">
        <f t="shared" ca="1" si="98"/>
        <v>204628</v>
      </c>
      <c r="O329" s="154">
        <f t="shared" ref="O329:O331" ca="1" si="99">IF(L329&gt;0,N329*100/L329,0)</f>
        <v>27.863289760348582</v>
      </c>
      <c r="P329" s="154">
        <f t="shared" ref="P329:P331" ca="1" si="100">IF(M329&gt;0,N329*100/M329,0)</f>
        <v>58.205711685060869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734400</v>
      </c>
      <c r="M331" s="160">
        <f t="shared" ca="1" si="102"/>
        <v>351560</v>
      </c>
      <c r="N331" s="160">
        <f t="shared" ca="1" si="102"/>
        <v>204628</v>
      </c>
      <c r="O331" s="159">
        <f t="shared" ca="1" si="99"/>
        <v>27.863289760348582</v>
      </c>
      <c r="P331" s="159">
        <f t="shared" ca="1" si="100"/>
        <v>58.205711685060869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696600</v>
      </c>
      <c r="M333" s="172">
        <f ca="1">IFERROR(__xludf.DUMMYFUNCTION("IMPORTRANGE(""https://docs.google.com/spreadsheets/d/1Yj_ptqi66GCucihVvJfMjLAmec39IyEx_6qawtMGysU/edit?usp=sharing"",""สบก!DL89"")"),351560)</f>
        <v>351560</v>
      </c>
      <c r="N333" s="172">
        <f ca="1">IFERROR(__xludf.DUMMYFUNCTION("IMPORTRANGE(""https://docs.google.com/spreadsheets/d/1Yj_ptqi66GCucihVvJfMjLAmec39IyEx_6qawtMGysU/edit?usp=sharing"",""สบก!DM89"")"),166828)</f>
        <v>166828</v>
      </c>
      <c r="O333" s="171">
        <f ca="1">IF(L333&gt;0,N333*100/L333,0)</f>
        <v>23.948894631065173</v>
      </c>
      <c r="P333" s="171">
        <f ca="1">IF(M333&gt;0,N333*100/M333,0)</f>
        <v>47.453635225850498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IFERROR(__xludf.DUMMYFUNCTION("IMPORTRANGE(""https://docs.google.com/spreadsheets/d/1Yj_ptqi66GCucihVvJfMjLAmec39IyEx_6qawtMGysU/edit?usp=sharing"",""สบก!DH89"")"),495500)</f>
        <v>495500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IFERROR(__xludf.DUMMYFUNCTION("IMPORTRANGE(""https://docs.google.com/spreadsheets/d/1Yj_ptqi66GCucihVvJfMjLAmec39IyEx_6qawtMGysU/edit?usp=sharing"",""สบก!DI89"")"),201100)</f>
        <v>201100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/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IFERROR(__xludf.DUMMYFUNCTION("IMPORTRANGE(""https://docs.google.com/spreadsheets/d/1IYY_tgx_IHuhSq3AJ5eI5OnqOPBNLWSHKh2a30DoXe8/edit?usp=sharing"",""ภูเก็ต!I234"")"),0)</f>
        <v>0</v>
      </c>
      <c r="J339" s="191">
        <f ca="1">IFERROR(__xludf.DUMMYFUNCTION("IMPORTRANGE(""https://docs.google.com/spreadsheets/d/1IYY_tgx_IHuhSq3AJ5eI5OnqOPBNLWSHKh2a30DoXe8/edit?usp=sharing"",""ภูเก็ต!J234"")"),0)</f>
        <v>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IFERROR(__xludf.DUMMYFUNCTION("IMPORTRANGE(""https://docs.google.com/spreadsheets/d/1IYY_tgx_IHuhSq3AJ5eI5OnqOPBNLWSHKh2a30DoXe8/edit?usp=sharing"",""ภูเก็ต!I235"")"),200)</f>
        <v>200</v>
      </c>
      <c r="J340" s="191">
        <f ca="1">IFERROR(__xludf.DUMMYFUNCTION("IMPORTRANGE(""https://docs.google.com/spreadsheets/d/1IYY_tgx_IHuhSq3AJ5eI5OnqOPBNLWSHKh2a30DoXe8/edit?usp=sharing"",""ภูเก็ต!J235"")"),0)</f>
        <v>0</v>
      </c>
      <c r="K340" s="333">
        <f t="shared" ca="1" si="103"/>
        <v>0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IFERROR(__xludf.DUMMYFUNCTION("IMPORTRANGE(""https://docs.google.com/spreadsheets/d/1IYY_tgx_IHuhSq3AJ5eI5OnqOPBNLWSHKh2a30DoXe8/edit?usp=sharing"",""ภูเก็ต!I236"")"),25)</f>
        <v>25</v>
      </c>
      <c r="J341" s="191">
        <f ca="1">IFERROR(__xludf.DUMMYFUNCTION("IMPORTRANGE(""https://docs.google.com/spreadsheets/d/1IYY_tgx_IHuhSq3AJ5eI5OnqOPBNLWSHKh2a30DoXe8/edit?usp=sharing"",""ภูเก็ต!J236"")"),5)</f>
        <v>5</v>
      </c>
      <c r="K341" s="333">
        <f t="shared" ca="1" si="103"/>
        <v>20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IFERROR(__xludf.DUMMYFUNCTION("IMPORTRANGE(""https://docs.google.com/spreadsheets/d/1IYY_tgx_IHuhSq3AJ5eI5OnqOPBNLWSHKh2a30DoXe8/edit?usp=sharing"",""ภูเก็ต!I237"")"),0)</f>
        <v>0</v>
      </c>
      <c r="J342" s="191">
        <f ca="1">IFERROR(__xludf.DUMMYFUNCTION("IMPORTRANGE(""https://docs.google.com/spreadsheets/d/1IYY_tgx_IHuhSq3AJ5eI5OnqOPBNLWSHKh2a30DoXe8/edit?usp=sharing"",""ภูเก็ต!J237"")"),6.88)</f>
        <v>6.88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IFERROR(__xludf.DUMMYFUNCTION("IMPORTRANGE(""https://docs.google.com/spreadsheets/d/1IYY_tgx_IHuhSq3AJ5eI5OnqOPBNLWSHKh2a30DoXe8/edit?usp=sharing"",""ภูเก็ต!I238"")"),25)</f>
        <v>25</v>
      </c>
      <c r="J343" s="191">
        <f ca="1">IFERROR(__xludf.DUMMYFUNCTION("IMPORTRANGE(""https://docs.google.com/spreadsheets/d/1IYY_tgx_IHuhSq3AJ5eI5OnqOPBNLWSHKh2a30DoXe8/edit?usp=sharing"",""ภูเก็ต!J238"")"),0)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IFERROR(__xludf.DUMMYFUNCTION("IMPORTRANGE(""https://docs.google.com/spreadsheets/d/1IYY_tgx_IHuhSq3AJ5eI5OnqOPBNLWSHKh2a30DoXe8/edit?usp=sharing"",""ภูเก็ต!I239"")"),0)</f>
        <v>0</v>
      </c>
      <c r="J344" s="191">
        <f ca="1">IFERROR(__xludf.DUMMYFUNCTION("IMPORTRANGE(""https://docs.google.com/spreadsheets/d/1IYY_tgx_IHuhSq3AJ5eI5OnqOPBNLWSHKh2a30DoXe8/edit?usp=sharing"",""ภูเก็ต!J239"")"),0)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IFERROR(__xludf.DUMMYFUNCTION("IMPORTRANGE(""https://docs.google.com/spreadsheets/d/1IYY_tgx_IHuhSq3AJ5eI5OnqOPBNLWSHKh2a30DoXe8/edit?usp=sharing"",""ภูเก็ต!I240"")"),25)</f>
        <v>25</v>
      </c>
      <c r="J345" s="191">
        <f ca="1">IFERROR(__xludf.DUMMYFUNCTION("IMPORTRANGE(""https://docs.google.com/spreadsheets/d/1IYY_tgx_IHuhSq3AJ5eI5OnqOPBNLWSHKh2a30DoXe8/edit?usp=sharing"",""ภูเก็ต!J240"")"),1)</f>
        <v>1</v>
      </c>
      <c r="K345" s="333">
        <f t="shared" ca="1" si="103"/>
        <v>4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IFERROR(__xludf.DUMMYFUNCTION("IMPORTRANGE(""https://docs.google.com/spreadsheets/d/1IYY_tgx_IHuhSq3AJ5eI5OnqOPBNLWSHKh2a30DoXe8/edit?usp=sharing"",""ภูเก็ต!I241"")"),0)</f>
        <v>0</v>
      </c>
      <c r="J346" s="191">
        <f ca="1">IFERROR(__xludf.DUMMYFUNCTION("IMPORTRANGE(""https://docs.google.com/spreadsheets/d/1IYY_tgx_IHuhSq3AJ5eI5OnqOPBNLWSHKh2a30DoXe8/edit?usp=sharing"",""ภูเก็ต!J241"")"),1.05)</f>
        <v>1.05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IFERROR(__xludf.DUMMYFUNCTION("IMPORTRANGE(""https://docs.google.com/spreadsheets/d/1IYY_tgx_IHuhSq3AJ5eI5OnqOPBNLWSHKh2a30DoXe8/edit?usp=sharing"",""ภูเก็ต!L242"")"),518070)</f>
        <v>518070</v>
      </c>
      <c r="M347" s="347"/>
      <c r="N347" s="347">
        <f ca="1">IFERROR(__xludf.DUMMYFUNCTION("IMPORTRANGE(""https://docs.google.com/spreadsheets/d/1IYY_tgx_IHuhSq3AJ5eI5OnqOPBNLWSHKh2a30DoXe8/edit?usp=sharing"",""ภูเก็ต!M242"")"),7700)</f>
        <v>7700</v>
      </c>
      <c r="O347" s="347">
        <f ca="1">+IF(L347&gt;0,N347*100/L347,0)</f>
        <v>1.4862856370760709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IFERROR(__xludf.DUMMYFUNCTION("IMPORTRANGE(""https://docs.google.com/spreadsheets/d/1IYY_tgx_IHuhSq3AJ5eI5OnqOPBNLWSHKh2a30DoXe8/edit?usp=sharing"",""ภูเก็ต!I244"")"),40)</f>
        <v>40</v>
      </c>
      <c r="J349" s="360">
        <f ca="1">IFERROR(__xludf.DUMMYFUNCTION("IMPORTRANGE(""https://docs.google.com/spreadsheets/d/1IYY_tgx_IHuhSq3AJ5eI5OnqOPBNLWSHKh2a30DoXe8/edit?usp=sharing"",""ภูเก็ต!J244"")"),0)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IFERROR(__xludf.DUMMYFUNCTION("IMPORTRANGE(""https://docs.google.com/spreadsheets/d/1IYY_tgx_IHuhSq3AJ5eI5OnqOPBNLWSHKh2a30DoXe8/edit?usp=sharing"",""ภูเก็ต!L244"")"),89120)</f>
        <v>89120</v>
      </c>
      <c r="M349" s="362"/>
      <c r="N349" s="362">
        <f ca="1">IFERROR(__xludf.DUMMYFUNCTION("IMPORTRANGE(""https://docs.google.com/spreadsheets/d/1IYY_tgx_IHuhSq3AJ5eI5OnqOPBNLWSHKh2a30DoXe8/edit?usp=sharing"",""ภูเก็ต!M244"")"),0)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IFERROR(__xludf.DUMMYFUNCTION("IMPORTRANGE(""https://docs.google.com/spreadsheets/d/1IYY_tgx_IHuhSq3AJ5eI5OnqOPBNLWSHKh2a30DoXe8/edit?usp=sharing"",""ภูเก็ต!I245"")"),20)</f>
        <v>20</v>
      </c>
      <c r="J350" s="360">
        <f ca="1">IFERROR(__xludf.DUMMYFUNCTION("IMPORTRANGE(""https://docs.google.com/spreadsheets/d/1IYY_tgx_IHuhSq3AJ5eI5OnqOPBNLWSHKh2a30DoXe8/edit?usp=sharing"",""ภูเก็ต!J245"")"),0)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IFERROR(__xludf.DUMMYFUNCTION("IMPORTRANGE(""https://docs.google.com/spreadsheets/d/1IYY_tgx_IHuhSq3AJ5eI5OnqOPBNLWSHKh2a30DoXe8/edit?usp=sharing"",""ภูเก็ต!L246"")"),0)</f>
        <v>0</v>
      </c>
      <c r="M351" s="169"/>
      <c r="N351" s="169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9">
        <f ca="1">IFERROR(__xludf.DUMMYFUNCTION("IMPORTRANGE(""https://docs.google.com/spreadsheets/d/1IYY_tgx_IHuhSq3AJ5eI5OnqOPBNLWSHKh2a30DoXe8/edit?usp=sharing"",""ภูเก็ต!M247"")"),0)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IFERROR(__xludf.DUMMYFUNCTION("IMPORTRANGE(""https://docs.google.com/spreadsheets/d/1IYY_tgx_IHuhSq3AJ5eI5OnqOPBNLWSHKh2a30DoXe8/edit?usp=sharing"",""ภูเก็ต!L248"")"),0)</f>
        <v>0</v>
      </c>
      <c r="M353" s="171"/>
      <c r="N353" s="171">
        <f ca="1">IFERROR(__xludf.DUMMYFUNCTION("IMPORTRANGE(""https://docs.google.com/spreadsheets/d/1IYY_tgx_IHuhSq3AJ5eI5OnqOPBNLWSHKh2a30DoXe8/edit?usp=sharing"",""ภูเก็ต!M248"")"),0)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IFERROR(__xludf.DUMMYFUNCTION("IMPORTRANGE(""https://docs.google.com/spreadsheets/d/1IYY_tgx_IHuhSq3AJ5eI5OnqOPBNLWSHKh2a30DoXe8/edit?usp=sharing"",""ภูเก็ต!L249"")"),89120)</f>
        <v>89120</v>
      </c>
      <c r="M354" s="171"/>
      <c r="N354" s="171">
        <f ca="1">IFERROR(__xludf.DUMMYFUNCTION("IMPORTRANGE(""https://docs.google.com/spreadsheets/d/1IYY_tgx_IHuhSq3AJ5eI5OnqOPBNLWSHKh2a30DoXe8/edit?usp=sharing"",""ภูเก็ต!M249"")"),0)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IFERROR(__xludf.DUMMYFUNCTION("IMPORTRANGE(""https://docs.google.com/spreadsheets/d/1IYY_tgx_IHuhSq3AJ5eI5OnqOPBNLWSHKh2a30DoXe8/edit?usp=sharing"",""ภูเก็ต!M250"")"),0)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IFERROR(__xludf.DUMMYFUNCTION("IMPORTRANGE(""https://docs.google.com/spreadsheets/d/1IYY_tgx_IHuhSq3AJ5eI5OnqOPBNLWSHKh2a30DoXe8/edit?usp=sharing"",""ภูเก็ต!M251"")"),0)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IFERROR(__xludf.DUMMYFUNCTION("IMPORTRANGE(""https://docs.google.com/spreadsheets/d/1IYY_tgx_IHuhSq3AJ5eI5OnqOPBNLWSHKh2a30DoXe8/edit?usp=sharing"",""ภูเก็ต!M252"")"),0)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IFERROR(__xludf.DUMMYFUNCTION("IMPORTRANGE(""https://docs.google.com/spreadsheets/d/1IYY_tgx_IHuhSq3AJ5eI5OnqOPBNLWSHKh2a30DoXe8/edit?usp=sharing"",""ภูเก็ต!M253"")"),0)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IFERROR(__xludf.DUMMYFUNCTION("IMPORTRANGE(""https://docs.google.com/spreadsheets/d/1IYY_tgx_IHuhSq3AJ5eI5OnqOPBNLWSHKh2a30DoXe8/edit?usp=sharing"",""ภูเก็ต!J255"")"),0)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IFERROR(__xludf.DUMMYFUNCTION("IMPORTRANGE(""https://docs.google.com/spreadsheets/d/1IYY_tgx_IHuhSq3AJ5eI5OnqOPBNLWSHKh2a30DoXe8/edit?usp=sharing"",""ภูเก็ต!J256"")"),1)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IFERROR(__xludf.DUMMYFUNCTION("IMPORTRANGE(""https://docs.google.com/spreadsheets/d/1IYY_tgx_IHuhSq3AJ5eI5OnqOPBNLWSHKh2a30DoXe8/edit?usp=sharing"",""ภูเก็ต!J257"")"),1)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IFERROR(__xludf.DUMMYFUNCTION("IMPORTRANGE(""https://docs.google.com/spreadsheets/d/1IYY_tgx_IHuhSq3AJ5eI5OnqOPBNLWSHKh2a30DoXe8/edit?usp=sharing"",""ภูเก็ต!J258"")"),1)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IFERROR(__xludf.DUMMYFUNCTION("IMPORTRANGE(""https://docs.google.com/spreadsheets/d/1IYY_tgx_IHuhSq3AJ5eI5OnqOPBNLWSHKh2a30DoXe8/edit?usp=sharing"",""ภูเก็ต!J166"")"),0)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IFERROR(__xludf.DUMMYFUNCTION("IMPORTRANGE(""https://docs.google.com/spreadsheets/d/1IYY_tgx_IHuhSq3AJ5eI5OnqOPBNLWSHKh2a30DoXe8/edit?usp=sharing"",""ภูเก็ต!J166"")"),0)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IFERROR(__xludf.DUMMYFUNCTION("IMPORTRANGE(""https://docs.google.com/spreadsheets/d/1IYY_tgx_IHuhSq3AJ5eI5OnqOPBNLWSHKh2a30DoXe8/edit?usp=sharing"",""ภูเก็ต!J166"")"),0)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IFERROR(__xludf.DUMMYFUNCTION("IMPORTRANGE(""https://docs.google.com/spreadsheets/d/1IYY_tgx_IHuhSq3AJ5eI5OnqOPBNLWSHKh2a30DoXe8/edit?usp=sharing"",""ภูเก็ต!J166"")"),0)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IFERROR(__xludf.DUMMYFUNCTION("IMPORTRANGE(""https://docs.google.com/spreadsheets/d/1IYY_tgx_IHuhSq3AJ5eI5OnqOPBNLWSHKh2a30DoXe8/edit?usp=sharing"",""ภูเก็ต!I263"")"),20)</f>
        <v>20</v>
      </c>
      <c r="J368" s="191">
        <f ca="1">IFERROR(__xludf.DUMMYFUNCTION("IMPORTRANGE(""https://docs.google.com/spreadsheets/d/1IYY_tgx_IHuhSq3AJ5eI5OnqOPBNLWSHKh2a30DoXe8/edit?usp=sharing"",""ภูเก็ต!J263"")"),0)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IFERROR(__xludf.DUMMYFUNCTION("IMPORTRANGE(""https://docs.google.com/spreadsheets/d/1IYY_tgx_IHuhSq3AJ5eI5OnqOPBNLWSHKh2a30DoXe8/edit?usp=sharing"",""ภูเก็ต!I164"")"),0)</f>
        <v>0</v>
      </c>
      <c r="J369" s="191">
        <f ca="1">IFERROR(__xludf.DUMMYFUNCTION("IMPORTRANGE(""https://docs.google.com/spreadsheets/d/1IYY_tgx_IHuhSq3AJ5eI5OnqOPBNLWSHKh2a30DoXe8/edit?usp=sharing"",""ภูเก็ต!J164"")"),0)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IFERROR(__xludf.DUMMYFUNCTION("IMPORTRANGE(""https://docs.google.com/spreadsheets/d/1IYY_tgx_IHuhSq3AJ5eI5OnqOPBNLWSHKh2a30DoXe8/edit?usp=sharing"",""ภูเก็ต!I265"")"),20)</f>
        <v>20</v>
      </c>
      <c r="J370" s="191">
        <f ca="1">IFERROR(__xludf.DUMMYFUNCTION("IMPORTRANGE(""https://docs.google.com/spreadsheets/d/1IYY_tgx_IHuhSq3AJ5eI5OnqOPBNLWSHKh2a30DoXe8/edit?usp=sharing"",""ภูเก็ต!J265"")"),0)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IFERROR(__xludf.DUMMYFUNCTION("IMPORTRANGE(""https://docs.google.com/spreadsheets/d/1IYY_tgx_IHuhSq3AJ5eI5OnqOPBNLWSHKh2a30DoXe8/edit?usp=sharing"",""ภูเก็ต!I164"")"),0)</f>
        <v>0</v>
      </c>
      <c r="J371" s="192">
        <f ca="1">IFERROR(__xludf.DUMMYFUNCTION("IMPORTRANGE(""https://docs.google.com/spreadsheets/d/1IYY_tgx_IHuhSq3AJ5eI5OnqOPBNLWSHKh2a30DoXe8/edit?usp=sharing"",""ภูเก็ต!J164"")"),0)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IFERROR(__xludf.DUMMYFUNCTION("IMPORTRANGE(""https://docs.google.com/spreadsheets/d/1IYY_tgx_IHuhSq3AJ5eI5OnqOPBNLWSHKh2a30DoXe8/edit?usp=sharing"",""ภูเก็ต!I267"")"),20)</f>
        <v>20</v>
      </c>
      <c r="J372" s="192">
        <f ca="1">IFERROR(__xludf.DUMMYFUNCTION("IMPORTRANGE(""https://docs.google.com/spreadsheets/d/1IYY_tgx_IHuhSq3AJ5eI5OnqOPBNLWSHKh2a30DoXe8/edit?usp=sharing"",""ภูเก็ต!J267"")"),0)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IFERROR(__xludf.DUMMYFUNCTION("IMPORTRANGE(""https://docs.google.com/spreadsheets/d/1IYY_tgx_IHuhSq3AJ5eI5OnqOPBNLWSHKh2a30DoXe8/edit?usp=sharing"",""ภูเก็ต!I164"")"),0)</f>
        <v>0</v>
      </c>
      <c r="J373" s="191">
        <f ca="1">IFERROR(__xludf.DUMMYFUNCTION("IMPORTRANGE(""https://docs.google.com/spreadsheets/d/1IYY_tgx_IHuhSq3AJ5eI5OnqOPBNLWSHKh2a30DoXe8/edit?usp=sharing"",""ภูเก็ต!J164"")"),0)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IFERROR(__xludf.DUMMYFUNCTION("IMPORTRANGE(""https://docs.google.com/spreadsheets/d/1IYY_tgx_IHuhSq3AJ5eI5OnqOPBNLWSHKh2a30DoXe8/edit?usp=sharing"",""ภูเก็ต!I164"")"),0)</f>
        <v>0</v>
      </c>
      <c r="J374" s="191">
        <f ca="1">IFERROR(__xludf.DUMMYFUNCTION("IMPORTRANGE(""https://docs.google.com/spreadsheets/d/1IYY_tgx_IHuhSq3AJ5eI5OnqOPBNLWSHKh2a30DoXe8/edit?usp=sharing"",""ภูเก็ต!J164"")"),0)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IFERROR(__xludf.DUMMYFUNCTION("IMPORTRANGE(""https://docs.google.com/spreadsheets/d/1IYY_tgx_IHuhSq3AJ5eI5OnqOPBNLWSHKh2a30DoXe8/edit?usp=sharing"",""ภูเก็ต!I270"")"),40)</f>
        <v>40</v>
      </c>
      <c r="J375" s="191">
        <f ca="1">IFERROR(__xludf.DUMMYFUNCTION("IMPORTRANGE(""https://docs.google.com/spreadsheets/d/1IYY_tgx_IHuhSq3AJ5eI5OnqOPBNLWSHKh2a30DoXe8/edit?usp=sharing"",""ภูเก็ต!J270"")"),0)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IFERROR(__xludf.DUMMYFUNCTION("IMPORTRANGE(""https://docs.google.com/spreadsheets/d/1IYY_tgx_IHuhSq3AJ5eI5OnqOPBNLWSHKh2a30DoXe8/edit?usp=sharing"",""ภูเก็ต!I271"")"),0)</f>
        <v>0</v>
      </c>
      <c r="J376" s="192">
        <f ca="1">IFERROR(__xludf.DUMMYFUNCTION("IMPORTRANGE(""https://docs.google.com/spreadsheets/d/1IYY_tgx_IHuhSq3AJ5eI5OnqOPBNLWSHKh2a30DoXe8/edit?usp=sharing"",""ภูเก็ต!J271"")"),0)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IFERROR(__xludf.DUMMYFUNCTION("IMPORTRANGE(""https://docs.google.com/spreadsheets/d/1IYY_tgx_IHuhSq3AJ5eI5OnqOPBNLWSHKh2a30DoXe8/edit?usp=sharing"",""ภูเก็ต!I272"")"),40)</f>
        <v>40</v>
      </c>
      <c r="J377" s="191">
        <f ca="1">IFERROR(__xludf.DUMMYFUNCTION("IMPORTRANGE(""https://docs.google.com/spreadsheets/d/1IYY_tgx_IHuhSq3AJ5eI5OnqOPBNLWSHKh2a30DoXe8/edit?usp=sharing"",""ภูเก็ต!J272"")"),0)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IFERROR(__xludf.DUMMYFUNCTION("IMPORTRANGE(""https://docs.google.com/spreadsheets/d/1IYY_tgx_IHuhSq3AJ5eI5OnqOPBNLWSHKh2a30DoXe8/edit?usp=sharing"",""ภูเก็ต!J273"")"),0)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IFERROR(__xludf.DUMMYFUNCTION("IMPORTRANGE(""https://docs.google.com/spreadsheets/d/1IYY_tgx_IHuhSq3AJ5eI5OnqOPBNLWSHKh2a30DoXe8/edit?usp=sharing"",""ภูเก็ต!J274"")"),0)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IFERROR(__xludf.DUMMYFUNCTION("IMPORTRANGE(""https://docs.google.com/spreadsheets/d/1IYY_tgx_IHuhSq3AJ5eI5OnqOPBNLWSHKh2a30DoXe8/edit?usp=sharing"",""ภูเก็ต!I275"")"),50)</f>
        <v>50</v>
      </c>
      <c r="J380" s="360">
        <f ca="1">IFERROR(__xludf.DUMMYFUNCTION("IMPORTRANGE(""https://docs.google.com/spreadsheets/d/1IYY_tgx_IHuhSq3AJ5eI5OnqOPBNLWSHKh2a30DoXe8/edit?usp=sharing"",""ภูเก็ต!J275"")"),0)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IFERROR(__xludf.DUMMYFUNCTION("IMPORTRANGE(""https://docs.google.com/spreadsheets/d/1IYY_tgx_IHuhSq3AJ5eI5OnqOPBNLWSHKh2a30DoXe8/edit?usp=sharing"",""ภูเก็ต!L275"")"),87710)</f>
        <v>87710</v>
      </c>
      <c r="M380" s="362"/>
      <c r="N380" s="362">
        <f ca="1">IFERROR(__xludf.DUMMYFUNCTION("IMPORTRANGE(""https://docs.google.com/spreadsheets/d/1IYY_tgx_IHuhSq3AJ5eI5OnqOPBNLWSHKh2a30DoXe8/edit?usp=sharing"",""ภูเก็ต!M275"")"),0)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IFERROR(__xludf.DUMMYFUNCTION("IMPORTRANGE(""https://docs.google.com/spreadsheets/d/1IYY_tgx_IHuhSq3AJ5eI5OnqOPBNLWSHKh2a30DoXe8/edit?usp=sharing"",""ภูเก็ต!I276"")"),5)</f>
        <v>5</v>
      </c>
      <c r="J381" s="360">
        <f ca="1">IFERROR(__xludf.DUMMYFUNCTION("IMPORTRANGE(""https://docs.google.com/spreadsheets/d/1IYY_tgx_IHuhSq3AJ5eI5OnqOPBNLWSHKh2a30DoXe8/edit?usp=sharing"",""ภูเก็ต!J276"")"),0)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IFERROR(__xludf.DUMMYFUNCTION("IMPORTRANGE(""https://docs.google.com/spreadsheets/d/1IYY_tgx_IHuhSq3AJ5eI5OnqOPBNLWSHKh2a30DoXe8/edit?usp=sharing"",""ภูเก็ต!L277"")"),0)</f>
        <v>0</v>
      </c>
      <c r="M382" s="169"/>
      <c r="N382" s="169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IFERROR(__xludf.DUMMYFUNCTION("IMPORTRANGE(""https://docs.google.com/spreadsheets/d/1IYY_tgx_IHuhSq3AJ5eI5OnqOPBNLWSHKh2a30DoXe8/edit?usp=sharing"",""ภูเก็ต!L279"")"),0)</f>
        <v>0</v>
      </c>
      <c r="M384" s="171"/>
      <c r="N384" s="171">
        <f ca="1">IFERROR(__xludf.DUMMYFUNCTION("IMPORTRANGE(""https://docs.google.com/spreadsheets/d/1IYY_tgx_IHuhSq3AJ5eI5OnqOPBNLWSHKh2a30DoXe8/edit?usp=sharing"",""ภูเก็ต!M279"")"),0)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IFERROR(__xludf.DUMMYFUNCTION("IMPORTRANGE(""https://docs.google.com/spreadsheets/d/1IYY_tgx_IHuhSq3AJ5eI5OnqOPBNLWSHKh2a30DoXe8/edit?usp=sharing"",""ภูเก็ต!L280"")"),87710)</f>
        <v>87710</v>
      </c>
      <c r="M385" s="171"/>
      <c r="N385" s="171">
        <f ca="1">IFERROR(__xludf.DUMMYFUNCTION("IMPORTRANGE(""https://docs.google.com/spreadsheets/d/1IYY_tgx_IHuhSq3AJ5eI5OnqOPBNLWSHKh2a30DoXe8/edit?usp=sharing"",""ภูเก็ต!M280"")"),0)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IFERROR(__xludf.DUMMYFUNCTION("IMPORTRANGE(""https://docs.google.com/spreadsheets/d/1IYY_tgx_IHuhSq3AJ5eI5OnqOPBNLWSHKh2a30DoXe8/edit?usp=sharing"",""ภูเก็ต!M281"")"),0)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IFERROR(__xludf.DUMMYFUNCTION("IMPORTRANGE(""https://docs.google.com/spreadsheets/d/1IYY_tgx_IHuhSq3AJ5eI5OnqOPBNLWSHKh2a30DoXe8/edit?usp=sharing"",""ภูเก็ต!M282"")"),0)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IFERROR(__xludf.DUMMYFUNCTION("IMPORTRANGE(""https://docs.google.com/spreadsheets/d/1IYY_tgx_IHuhSq3AJ5eI5OnqOPBNLWSHKh2a30DoXe8/edit?usp=sharing"",""ภูเก็ต!M283"")"),0)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IFERROR(__xludf.DUMMYFUNCTION("IMPORTRANGE(""https://docs.google.com/spreadsheets/d/1IYY_tgx_IHuhSq3AJ5eI5OnqOPBNLWSHKh2a30DoXe8/edit?usp=sharing"",""ภูเก็ต!M284"")"),0)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IFERROR(__xludf.DUMMYFUNCTION("IMPORTRANGE(""https://docs.google.com/spreadsheets/d/1IYY_tgx_IHuhSq3AJ5eI5OnqOPBNLWSHKh2a30DoXe8/edit?usp=sharing"",""ภูเก็ต!J286"")"),0)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IFERROR(__xludf.DUMMYFUNCTION("IMPORTRANGE(""https://docs.google.com/spreadsheets/d/1IYY_tgx_IHuhSq3AJ5eI5OnqOPBNLWSHKh2a30DoXe8/edit?usp=sharing"",""ภูเก็ต!J287"")"),1)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IFERROR(__xludf.DUMMYFUNCTION("IMPORTRANGE(""https://docs.google.com/spreadsheets/d/1IYY_tgx_IHuhSq3AJ5eI5OnqOPBNLWSHKh2a30DoXe8/edit?usp=sharing"",""ภูเก็ต!J288"")"),1)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IFERROR(__xludf.DUMMYFUNCTION("IMPORTRANGE(""https://docs.google.com/spreadsheets/d/1IYY_tgx_IHuhSq3AJ5eI5OnqOPBNLWSHKh2a30DoXe8/edit?usp=sharing"",""ภูเก็ต!J289"")"),1)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IFERROR(__xludf.DUMMYFUNCTION("IMPORTRANGE(""https://docs.google.com/spreadsheets/d/1IYY_tgx_IHuhSq3AJ5eI5OnqOPBNLWSHKh2a30DoXe8/edit?usp=sharing"",""ภูเก็ต!I291"")"),5)</f>
        <v>5</v>
      </c>
      <c r="J396" s="192">
        <f ca="1">IFERROR(__xludf.DUMMYFUNCTION("IMPORTRANGE(""https://docs.google.com/spreadsheets/d/1IYY_tgx_IHuhSq3AJ5eI5OnqOPBNLWSHKh2a30DoXe8/edit?usp=sharing"",""ภูเก็ต!J291"")"),0)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IFERROR(__xludf.DUMMYFUNCTION("IMPORTRANGE(""https://docs.google.com/spreadsheets/d/1IYY_tgx_IHuhSq3AJ5eI5OnqOPBNLWSHKh2a30DoXe8/edit?usp=sharing"",""ภูเก็ต!I292"")"),50)</f>
        <v>50</v>
      </c>
      <c r="J397" s="192">
        <f ca="1">IFERROR(__xludf.DUMMYFUNCTION("IMPORTRANGE(""https://docs.google.com/spreadsheets/d/1IYY_tgx_IHuhSq3AJ5eI5OnqOPBNLWSHKh2a30DoXe8/edit?usp=sharing"",""ภูเก็ต!J292"")"),0)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IFERROR(__xludf.DUMMYFUNCTION("IMPORTRANGE(""https://docs.google.com/spreadsheets/d/1IYY_tgx_IHuhSq3AJ5eI5OnqOPBNLWSHKh2a30DoXe8/edit?usp=sharing"",""ภูเก็ต!I293"")"),5)</f>
        <v>5</v>
      </c>
      <c r="J398" s="192">
        <f ca="1">IFERROR(__xludf.DUMMYFUNCTION("IMPORTRANGE(""https://docs.google.com/spreadsheets/d/1IYY_tgx_IHuhSq3AJ5eI5OnqOPBNLWSHKh2a30DoXe8/edit?usp=sharing"",""ภูเก็ต!J293"")"),0)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IFERROR(__xludf.DUMMYFUNCTION("IMPORTRANGE(""https://docs.google.com/spreadsheets/d/1IYY_tgx_IHuhSq3AJ5eI5OnqOPBNLWSHKh2a30DoXe8/edit?usp=sharing"",""ภูเก็ต!J294"")"),0)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IFERROR(__xludf.DUMMYFUNCTION("IMPORTRANGE(""https://docs.google.com/spreadsheets/d/1IYY_tgx_IHuhSq3AJ5eI5OnqOPBNLWSHKh2a30DoXe8/edit?usp=sharing"",""ภูเก็ต!J295"")"),0)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IFERROR(__xludf.DUMMYFUNCTION("IMPORTRANGE(""https://docs.google.com/spreadsheets/d/1IYY_tgx_IHuhSq3AJ5eI5OnqOPBNLWSHKh2a30DoXe8/edit?usp=sharing"",""ภูเก็ต!I296"")"),90)</f>
        <v>90</v>
      </c>
      <c r="J401" s="360">
        <f ca="1">IFERROR(__xludf.DUMMYFUNCTION("IMPORTRANGE(""https://docs.google.com/spreadsheets/d/1IYY_tgx_IHuhSq3AJ5eI5OnqOPBNLWSHKh2a30DoXe8/edit?usp=sharing"",""ภูเก็ต!J296"")"),0)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IFERROR(__xludf.DUMMYFUNCTION("IMPORTRANGE(""https://docs.google.com/spreadsheets/d/1IYY_tgx_IHuhSq3AJ5eI5OnqOPBNLWSHKh2a30DoXe8/edit?usp=sharing"",""ภูเก็ต!L296"")"),116320)</f>
        <v>116320</v>
      </c>
      <c r="M401" s="362"/>
      <c r="N401" s="362">
        <f ca="1">IFERROR(__xludf.DUMMYFUNCTION("IMPORTRANGE(""https://docs.google.com/spreadsheets/d/1IYY_tgx_IHuhSq3AJ5eI5OnqOPBNLWSHKh2a30DoXe8/edit?usp=sharing"",""ภูเก็ต!M296"")"),0)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IFERROR(__xludf.DUMMYFUNCTION("IMPORTRANGE(""https://docs.google.com/spreadsheets/d/1IYY_tgx_IHuhSq3AJ5eI5OnqOPBNLWSHKh2a30DoXe8/edit?usp=sharing"",""ภูเก็ต!I297"")"),30)</f>
        <v>30</v>
      </c>
      <c r="J402" s="360">
        <f ca="1">IFERROR(__xludf.DUMMYFUNCTION("IMPORTRANGE(""https://docs.google.com/spreadsheets/d/1IYY_tgx_IHuhSq3AJ5eI5OnqOPBNLWSHKh2a30DoXe8/edit?usp=sharing"",""ภูเก็ต!J297"")"),0)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IFERROR(__xludf.DUMMYFUNCTION("IMPORTRANGE(""https://docs.google.com/spreadsheets/d/1IYY_tgx_IHuhSq3AJ5eI5OnqOPBNLWSHKh2a30DoXe8/edit?usp=sharing"",""ภูเก็ต!L298"")"),0)</f>
        <v>0</v>
      </c>
      <c r="M403" s="169"/>
      <c r="N403" s="171">
        <f ca="1">IFERROR(__xludf.DUMMYFUNCTION("IMPORTRANGE(""https://docs.google.com/spreadsheets/d/1IYY_tgx_IHuhSq3AJ5eI5OnqOPBNLWSHKh2a30DoXe8/edit?usp=sharing"",""ภูเก็ต!M298"")"),0)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1">
        <f ca="1">IFERROR(__xludf.DUMMYFUNCTION("IMPORTRANGE(""https://docs.google.com/spreadsheets/d/1IYY_tgx_IHuhSq3AJ5eI5OnqOPBNLWSHKh2a30DoXe8/edit?usp=sharing"",""ภูเก็ต!M299"")"),0)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IFERROR(__xludf.DUMMYFUNCTION("IMPORTRANGE(""https://docs.google.com/spreadsheets/d/1IYY_tgx_IHuhSq3AJ5eI5OnqOPBNLWSHKh2a30DoXe8/edit?usp=sharing"",""ภูเก็ต!L300"")"),0)</f>
        <v>0</v>
      </c>
      <c r="M405" s="171"/>
      <c r="N405" s="171">
        <f ca="1">IFERROR(__xludf.DUMMYFUNCTION("IMPORTRANGE(""https://docs.google.com/spreadsheets/d/1IYY_tgx_IHuhSq3AJ5eI5OnqOPBNLWSHKh2a30DoXe8/edit?usp=sharing"",""ภูเก็ต!M300"")"),0)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IFERROR(__xludf.DUMMYFUNCTION("IMPORTRANGE(""https://docs.google.com/spreadsheets/d/1IYY_tgx_IHuhSq3AJ5eI5OnqOPBNLWSHKh2a30DoXe8/edit?usp=sharing"",""ภูเก็ต!L301"")"),116320)</f>
        <v>116320</v>
      </c>
      <c r="M406" s="171"/>
      <c r="N406" s="171">
        <f ca="1">IFERROR(__xludf.DUMMYFUNCTION("IMPORTRANGE(""https://docs.google.com/spreadsheets/d/1IYY_tgx_IHuhSq3AJ5eI5OnqOPBNLWSHKh2a30DoXe8/edit?usp=sharing"",""ภูเก็ต!M301"")"),0)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IFERROR(__xludf.DUMMYFUNCTION("IMPORTRANGE(""https://docs.google.com/spreadsheets/d/1IYY_tgx_IHuhSq3AJ5eI5OnqOPBNLWSHKh2a30DoXe8/edit?usp=sharing"",""ภูเก็ต!M302"")"),0)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IFERROR(__xludf.DUMMYFUNCTION("IMPORTRANGE(""https://docs.google.com/spreadsheets/d/1IYY_tgx_IHuhSq3AJ5eI5OnqOPBNLWSHKh2a30DoXe8/edit?usp=sharing"",""ภูเก็ต!M303"")"),0)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IFERROR(__xludf.DUMMYFUNCTION("IMPORTRANGE(""https://docs.google.com/spreadsheets/d/1IYY_tgx_IHuhSq3AJ5eI5OnqOPBNLWSHKh2a30DoXe8/edit?usp=sharing"",""ภูเก็ต!M304"")"),0)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IFERROR(__xludf.DUMMYFUNCTION("IMPORTRANGE(""https://docs.google.com/spreadsheets/d/1IYY_tgx_IHuhSq3AJ5eI5OnqOPBNLWSHKh2a30DoXe8/edit?usp=sharing"",""ภูเก็ต!M305"")"),0)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IFERROR(__xludf.DUMMYFUNCTION("IMPORTRANGE(""https://docs.google.com/spreadsheets/d/1IYY_tgx_IHuhSq3AJ5eI5OnqOPBNLWSHKh2a30DoXe8/edit?usp=sharing"",""ภูเก็ต!J307"")"),0)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IFERROR(__xludf.DUMMYFUNCTION("IMPORTRANGE(""https://docs.google.com/spreadsheets/d/1IYY_tgx_IHuhSq3AJ5eI5OnqOPBNLWSHKh2a30DoXe8/edit?usp=sharing"",""ภูเก็ต!J308"")"),1)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IFERROR(__xludf.DUMMYFUNCTION("IMPORTRANGE(""https://docs.google.com/spreadsheets/d/1IYY_tgx_IHuhSq3AJ5eI5OnqOPBNLWSHKh2a30DoXe8/edit?usp=sharing"",""ภูเก็ต!J309"")"),1)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IFERROR(__xludf.DUMMYFUNCTION("IMPORTRANGE(""https://docs.google.com/spreadsheets/d/1IYY_tgx_IHuhSq3AJ5eI5OnqOPBNLWSHKh2a30DoXe8/edit?usp=sharing"",""ภูเก็ต!J310"")"),1)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IFERROR(__xludf.DUMMYFUNCTION("IMPORTRANGE(""https://docs.google.com/spreadsheets/d/1IYY_tgx_IHuhSq3AJ5eI5OnqOPBNLWSHKh2a30DoXe8/edit?usp=sharing"",""ภูเก็ต!I311"")"),30)</f>
        <v>30</v>
      </c>
      <c r="J416" s="203">
        <f ca="1">IFERROR(__xludf.DUMMYFUNCTION("IMPORTRANGE(""https://docs.google.com/spreadsheets/d/1IYY_tgx_IHuhSq3AJ5eI5OnqOPBNLWSHKh2a30DoXe8/edit?usp=sharing"",""ภูเก็ต!J311"")"),0)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IFERROR(__xludf.DUMMYFUNCTION("IMPORTRANGE(""https://docs.google.com/spreadsheets/d/1IYY_tgx_IHuhSq3AJ5eI5OnqOPBNLWSHKh2a30DoXe8/edit?usp=sharing"",""ภูเก็ต!I312"")"),10)</f>
        <v>10</v>
      </c>
      <c r="J417" s="379">
        <f ca="1">IFERROR(__xludf.DUMMYFUNCTION("IMPORTRANGE(""https://docs.google.com/spreadsheets/d/1IYY_tgx_IHuhSq3AJ5eI5OnqOPBNLWSHKh2a30DoXe8/edit?usp=sharing"",""ภูเก็ต!J312"")"),0)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IFERROR(__xludf.DUMMYFUNCTION("IMPORTRANGE(""https://docs.google.com/spreadsheets/d/1IYY_tgx_IHuhSq3AJ5eI5OnqOPBNLWSHKh2a30DoXe8/edit?usp=sharing"",""ภูเก็ต!I313"")"),30)</f>
        <v>30</v>
      </c>
      <c r="J418" s="380">
        <f ca="1">IFERROR(__xludf.DUMMYFUNCTION("IMPORTRANGE(""https://docs.google.com/spreadsheets/d/1IYY_tgx_IHuhSq3AJ5eI5OnqOPBNLWSHKh2a30DoXe8/edit?usp=sharing"",""ภูเก็ต!J313"")"),0)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IFERROR(__xludf.DUMMYFUNCTION("IMPORTRANGE(""https://docs.google.com/spreadsheets/d/1IYY_tgx_IHuhSq3AJ5eI5OnqOPBNLWSHKh2a30DoXe8/edit?usp=sharing"",""ภูเก็ต!I314"")"),10)</f>
        <v>10</v>
      </c>
      <c r="J419" s="275">
        <f ca="1">IFERROR(__xludf.DUMMYFUNCTION("IMPORTRANGE(""https://docs.google.com/spreadsheets/d/1IYY_tgx_IHuhSq3AJ5eI5OnqOPBNLWSHKh2a30DoXe8/edit?usp=sharing"",""ภูเก็ต!J314"")"),0)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IFERROR(__xludf.DUMMYFUNCTION("IMPORTRANGE(""https://docs.google.com/spreadsheets/d/1IYY_tgx_IHuhSq3AJ5eI5OnqOPBNLWSHKh2a30DoXe8/edit?usp=sharing"",""ภูเก็ต!I315"")"),10)</f>
        <v>10</v>
      </c>
      <c r="J420" s="275">
        <f ca="1">IFERROR(__xludf.DUMMYFUNCTION("IMPORTRANGE(""https://docs.google.com/spreadsheets/d/1IYY_tgx_IHuhSq3AJ5eI5OnqOPBNLWSHKh2a30DoXe8/edit?usp=sharing"",""ภูเก็ต!J315"")"),0)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IFERROR(__xludf.DUMMYFUNCTION("IMPORTRANGE(""https://docs.google.com/spreadsheets/d/1IYY_tgx_IHuhSq3AJ5eI5OnqOPBNLWSHKh2a30DoXe8/edit?usp=sharing"",""ภูเก็ต!I316"")"),10)</f>
        <v>10</v>
      </c>
      <c r="J421" s="379">
        <f ca="1">IFERROR(__xludf.DUMMYFUNCTION("IMPORTRANGE(""https://docs.google.com/spreadsheets/d/1IYY_tgx_IHuhSq3AJ5eI5OnqOPBNLWSHKh2a30DoXe8/edit?usp=sharing"",""ภูเก็ต!J316"")"),0)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IFERROR(__xludf.DUMMYFUNCTION("IMPORTRANGE(""https://docs.google.com/spreadsheets/d/1IYY_tgx_IHuhSq3AJ5eI5OnqOPBNLWSHKh2a30DoXe8/edit?usp=sharing"",""ภูเก็ต!I317"")"),30)</f>
        <v>30</v>
      </c>
      <c r="J422" s="380">
        <f ca="1">IFERROR(__xludf.DUMMYFUNCTION("IMPORTRANGE(""https://docs.google.com/spreadsheets/d/1IYY_tgx_IHuhSq3AJ5eI5OnqOPBNLWSHKh2a30DoXe8/edit?usp=sharing"",""ภูเก็ต!J317"")"),0)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IFERROR(__xludf.DUMMYFUNCTION("IMPORTRANGE(""https://docs.google.com/spreadsheets/d/1IYY_tgx_IHuhSq3AJ5eI5OnqOPBNLWSHKh2a30DoXe8/edit?usp=sharing"",""ภูเก็ต!I318"")"),10)</f>
        <v>10</v>
      </c>
      <c r="J423" s="275">
        <f ca="1">IFERROR(__xludf.DUMMYFUNCTION("IMPORTRANGE(""https://docs.google.com/spreadsheets/d/1IYY_tgx_IHuhSq3AJ5eI5OnqOPBNLWSHKh2a30DoXe8/edit?usp=sharing"",""ภูเก็ต!J318"")"),0)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IFERROR(__xludf.DUMMYFUNCTION("IMPORTRANGE(""https://docs.google.com/spreadsheets/d/1IYY_tgx_IHuhSq3AJ5eI5OnqOPBNLWSHKh2a30DoXe8/edit?usp=sharing"",""ภูเก็ต!I319"")"),10)</f>
        <v>10</v>
      </c>
      <c r="J424" s="275">
        <f ca="1">IFERROR(__xludf.DUMMYFUNCTION("IMPORTRANGE(""https://docs.google.com/spreadsheets/d/1IYY_tgx_IHuhSq3AJ5eI5OnqOPBNLWSHKh2a30DoXe8/edit?usp=sharing"",""ภูเก็ต!J319"")"),0)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IFERROR(__xludf.DUMMYFUNCTION("IMPORTRANGE(""https://docs.google.com/spreadsheets/d/1IYY_tgx_IHuhSq3AJ5eI5OnqOPBNLWSHKh2a30DoXe8/edit?usp=sharing"",""ภูเก็ต!I320"")"),10)</f>
        <v>10</v>
      </c>
      <c r="J425" s="275">
        <f ca="1">IFERROR(__xludf.DUMMYFUNCTION("IMPORTRANGE(""https://docs.google.com/spreadsheets/d/1IYY_tgx_IHuhSq3AJ5eI5OnqOPBNLWSHKh2a30DoXe8/edit?usp=sharing"",""ภูเก็ต!J320"")"),0)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IFERROR(__xludf.DUMMYFUNCTION("IMPORTRANGE(""https://docs.google.com/spreadsheets/d/1IYY_tgx_IHuhSq3AJ5eI5OnqOPBNLWSHKh2a30DoXe8/edit?usp=sharing"",""ภูเก็ต!I321"")"),10)</f>
        <v>10</v>
      </c>
      <c r="J426" s="379">
        <f ca="1">IFERROR(__xludf.DUMMYFUNCTION("IMPORTRANGE(""https://docs.google.com/spreadsheets/d/1IYY_tgx_IHuhSq3AJ5eI5OnqOPBNLWSHKh2a30DoXe8/edit?usp=sharing"",""ภูเก็ต!J321"")"),0)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IFERROR(__xludf.DUMMYFUNCTION("IMPORTRANGE(""https://docs.google.com/spreadsheets/d/1IYY_tgx_IHuhSq3AJ5eI5OnqOPBNLWSHKh2a30DoXe8/edit?usp=sharing"",""ภูเก็ต!I322"")"),30)</f>
        <v>30</v>
      </c>
      <c r="J427" s="380">
        <f ca="1">IFERROR(__xludf.DUMMYFUNCTION("IMPORTRANGE(""https://docs.google.com/spreadsheets/d/1IYY_tgx_IHuhSq3AJ5eI5OnqOPBNLWSHKh2a30DoXe8/edit?usp=sharing"",""ภูเก็ต!J322"")"),0)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IFERROR(__xludf.DUMMYFUNCTION("IMPORTRANGE(""https://docs.google.com/spreadsheets/d/1IYY_tgx_IHuhSq3AJ5eI5OnqOPBNLWSHKh2a30DoXe8/edit?usp=sharing"",""ภูเก็ต!I323"")"),10)</f>
        <v>10</v>
      </c>
      <c r="J428" s="275">
        <f ca="1">IFERROR(__xludf.DUMMYFUNCTION("IMPORTRANGE(""https://docs.google.com/spreadsheets/d/1IYY_tgx_IHuhSq3AJ5eI5OnqOPBNLWSHKh2a30DoXe8/edit?usp=sharing"",""ภูเก็ต!J323"")"),0)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IFERROR(__xludf.DUMMYFUNCTION("IMPORTRANGE(""https://docs.google.com/spreadsheets/d/1IYY_tgx_IHuhSq3AJ5eI5OnqOPBNLWSHKh2a30DoXe8/edit?usp=sharing"",""ภูเก็ต!I324"")"),10)</f>
        <v>10</v>
      </c>
      <c r="J429" s="275">
        <f ca="1">IFERROR(__xludf.DUMMYFUNCTION("IMPORTRANGE(""https://docs.google.com/spreadsheets/d/1IYY_tgx_IHuhSq3AJ5eI5OnqOPBNLWSHKh2a30DoXe8/edit?usp=sharing"",""ภูเก็ต!J324"")"),0)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IFERROR(__xludf.DUMMYFUNCTION("IMPORTRANGE(""https://docs.google.com/spreadsheets/d/1IYY_tgx_IHuhSq3AJ5eI5OnqOPBNLWSHKh2a30DoXe8/edit?usp=sharing"",""ภูเก็ต!I325"")"),20)</f>
        <v>20</v>
      </c>
      <c r="J430" s="379">
        <f ca="1">IFERROR(__xludf.DUMMYFUNCTION("IMPORTRANGE(""https://docs.google.com/spreadsheets/d/1IYY_tgx_IHuhSq3AJ5eI5OnqOPBNLWSHKh2a30DoXe8/edit?usp=sharing"",""ภูเก็ต!J325"")"),0)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IFERROR(__xludf.DUMMYFUNCTION("IMPORTRANGE(""https://docs.google.com/spreadsheets/d/1IYY_tgx_IHuhSq3AJ5eI5OnqOPBNLWSHKh2a30DoXe8/edit?usp=sharing"",""ภูเก็ต!I326"")"),10)</f>
        <v>10</v>
      </c>
      <c r="J431" s="275">
        <f ca="1">IFERROR(__xludf.DUMMYFUNCTION("IMPORTRANGE(""https://docs.google.com/spreadsheets/d/1IYY_tgx_IHuhSq3AJ5eI5OnqOPBNLWSHKh2a30DoXe8/edit?usp=sharing"",""ภูเก็ต!J326"")"),0)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IFERROR(__xludf.DUMMYFUNCTION("IMPORTRANGE(""https://docs.google.com/spreadsheets/d/1IYY_tgx_IHuhSq3AJ5eI5OnqOPBNLWSHKh2a30DoXe8/edit?usp=sharing"",""ภูเก็ต!I327"")"),10)</f>
        <v>10</v>
      </c>
      <c r="J432" s="275">
        <f ca="1">IFERROR(__xludf.DUMMYFUNCTION("IMPORTRANGE(""https://docs.google.com/spreadsheets/d/1IYY_tgx_IHuhSq3AJ5eI5OnqOPBNLWSHKh2a30DoXe8/edit?usp=sharing"",""ภูเก็ต!J327"")"),0)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IFERROR(__xludf.DUMMYFUNCTION("IMPORTRANGE(""https://docs.google.com/spreadsheets/d/1IYY_tgx_IHuhSq3AJ5eI5OnqOPBNLWSHKh2a30DoXe8/edit?usp=sharing"",""ภูเก็ต!J328"")"),0)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IFERROR(__xludf.DUMMYFUNCTION("IMPORTRANGE(""https://docs.google.com/spreadsheets/d/1IYY_tgx_IHuhSq3AJ5eI5OnqOPBNLWSHKh2a30DoXe8/edit?usp=sharing"",""ภูเก็ต!J329"")"),0)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IFERROR(__xludf.DUMMYFUNCTION("IMPORTRANGE(""https://docs.google.com/spreadsheets/d/1IYY_tgx_IHuhSq3AJ5eI5OnqOPBNLWSHKh2a30DoXe8/edit?usp=sharing"",""ภูเก็ต!I330"")"),10)</f>
        <v>10</v>
      </c>
      <c r="J435" s="393">
        <f ca="1">IFERROR(__xludf.DUMMYFUNCTION("IMPORTRANGE(""https://docs.google.com/spreadsheets/d/1IYY_tgx_IHuhSq3AJ5eI5OnqOPBNLWSHKh2a30DoXe8/edit?usp=sharing"",""ภูเก็ต!J330"")"),0)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IFERROR(__xludf.DUMMYFUNCTION("IMPORTRANGE(""https://docs.google.com/spreadsheets/d/1IYY_tgx_IHuhSq3AJ5eI5OnqOPBNLWSHKh2a30DoXe8/edit?usp=sharing"",""ภูเก็ต!L330"")"),71000)</f>
        <v>71000</v>
      </c>
      <c r="M435" s="395"/>
      <c r="N435" s="395">
        <f ca="1">IFERROR(__xludf.DUMMYFUNCTION("IMPORTRANGE(""https://docs.google.com/spreadsheets/d/1IYY_tgx_IHuhSq3AJ5eI5OnqOPBNLWSHKh2a30DoXe8/edit?usp=sharing"",""ภูเก็ต!M330"")"),0)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IFERROR(__xludf.DUMMYFUNCTION("IMPORTRANGE(""https://docs.google.com/spreadsheets/d/1IYY_tgx_IHuhSq3AJ5eI5OnqOPBNLWSHKh2a30DoXe8/edit?usp=sharing"",""ภูเก็ต!L331"")"),0)</f>
        <v>0</v>
      </c>
      <c r="M436" s="169"/>
      <c r="N436" s="171">
        <f ca="1">IFERROR(__xludf.DUMMYFUNCTION("IMPORTRANGE(""https://docs.google.com/spreadsheets/d/1IYY_tgx_IHuhSq3AJ5eI5OnqOPBNLWSHKh2a30DoXe8/edit?usp=sharing"",""ภูเก็ต!M331"")"),0)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IFERROR(__xludf.DUMMYFUNCTION("IMPORTRANGE(""https://docs.google.com/spreadsheets/d/1IYY_tgx_IHuhSq3AJ5eI5OnqOPBNLWSHKh2a30DoXe8/edit?usp=sharing"",""ภูเก็ต!L332"")"),71000)</f>
        <v>71000</v>
      </c>
      <c r="M437" s="169"/>
      <c r="N437" s="171">
        <f ca="1">IFERROR(__xludf.DUMMYFUNCTION("IMPORTRANGE(""https://docs.google.com/spreadsheets/d/1IYY_tgx_IHuhSq3AJ5eI5OnqOPBNLWSHKh2a30DoXe8/edit?usp=sharing"",""ภูเก็ต!M332"")"),0)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IFERROR(__xludf.DUMMYFUNCTION("IMPORTRANGE(""https://docs.google.com/spreadsheets/d/1IYY_tgx_IHuhSq3AJ5eI5OnqOPBNLWSHKh2a30DoXe8/edit?usp=sharing"",""ภูเก็ต!L333"")"),0)</f>
        <v>0</v>
      </c>
      <c r="M438" s="171"/>
      <c r="N438" s="171">
        <f ca="1">IFERROR(__xludf.DUMMYFUNCTION("IMPORTRANGE(""https://docs.google.com/spreadsheets/d/1IYY_tgx_IHuhSq3AJ5eI5OnqOPBNLWSHKh2a30DoXe8/edit?usp=sharing"",""ภูเก็ต!M333"")"),0)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IFERROR(__xludf.DUMMYFUNCTION("IMPORTRANGE(""https://docs.google.com/spreadsheets/d/1IYY_tgx_IHuhSq3AJ5eI5OnqOPBNLWSHKh2a30DoXe8/edit?usp=sharing"",""ภูเก็ต!L334"")"),71000)</f>
        <v>71000</v>
      </c>
      <c r="M439" s="171"/>
      <c r="N439" s="171">
        <f ca="1">IFERROR(__xludf.DUMMYFUNCTION("IMPORTRANGE(""https://docs.google.com/spreadsheets/d/1IYY_tgx_IHuhSq3AJ5eI5OnqOPBNLWSHKh2a30DoXe8/edit?usp=sharing"",""ภูเก็ต!M334"")"),0)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IFERROR(__xludf.DUMMYFUNCTION("IMPORTRANGE(""https://docs.google.com/spreadsheets/d/1IYY_tgx_IHuhSq3AJ5eI5OnqOPBNLWSHKh2a30DoXe8/edit?usp=sharing"",""ภูเก็ต!M335"")"),0)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IFERROR(__xludf.DUMMYFUNCTION("IMPORTRANGE(""https://docs.google.com/spreadsheets/d/1IYY_tgx_IHuhSq3AJ5eI5OnqOPBNLWSHKh2a30DoXe8/edit?usp=sharing"",""ภูเก็ต!M336"")"),0)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IFERROR(__xludf.DUMMYFUNCTION("IMPORTRANGE(""https://docs.google.com/spreadsheets/d/1IYY_tgx_IHuhSq3AJ5eI5OnqOPBNLWSHKh2a30DoXe8/edit?usp=sharing"",""ภูเก็ต!M337"")"),0)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IFERROR(__xludf.DUMMYFUNCTION("IMPORTRANGE(""https://docs.google.com/spreadsheets/d/1IYY_tgx_IHuhSq3AJ5eI5OnqOPBNLWSHKh2a30DoXe8/edit?usp=sharing"",""ภูเก็ต!M338"")"),0)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IFERROR(__xludf.DUMMYFUNCTION("IMPORTRANGE(""https://docs.google.com/spreadsheets/d/1IYY_tgx_IHuhSq3AJ5eI5OnqOPBNLWSHKh2a30DoXe8/edit?usp=sharing"",""ภูเก็ต!J340"")"),0)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IFERROR(__xludf.DUMMYFUNCTION("IMPORTRANGE(""https://docs.google.com/spreadsheets/d/1IYY_tgx_IHuhSq3AJ5eI5OnqOPBNLWSHKh2a30DoXe8/edit?usp=sharing"",""ภูเก็ต!J341"")"),1)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IFERROR(__xludf.DUMMYFUNCTION("IMPORTRANGE(""https://docs.google.com/spreadsheets/d/1IYY_tgx_IHuhSq3AJ5eI5OnqOPBNLWSHKh2a30DoXe8/edit?usp=sharing"",""ภูเก็ต!J342"")"),1)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IFERROR(__xludf.DUMMYFUNCTION("IMPORTRANGE(""https://docs.google.com/spreadsheets/d/1IYY_tgx_IHuhSq3AJ5eI5OnqOPBNLWSHKh2a30DoXe8/edit?usp=sharing"",""ภูเก็ต!J343"")"),1)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IFERROR(__xludf.DUMMYFUNCTION("IMPORTRANGE(""https://docs.google.com/spreadsheets/d/1IYY_tgx_IHuhSq3AJ5eI5OnqOPBNLWSHKh2a30DoXe8/edit?usp=sharing"",""ภูเก็ต!I344"")"),10)</f>
        <v>10</v>
      </c>
      <c r="J449" s="203">
        <f ca="1">IFERROR(__xludf.DUMMYFUNCTION("IMPORTRANGE(""https://docs.google.com/spreadsheets/d/1IYY_tgx_IHuhSq3AJ5eI5OnqOPBNLWSHKh2a30DoXe8/edit?usp=sharing"",""ภูเก็ต!J344"")"),0)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IFERROR(__xludf.DUMMYFUNCTION("IMPORTRANGE(""https://docs.google.com/spreadsheets/d/1IYY_tgx_IHuhSq3AJ5eI5OnqOPBNLWSHKh2a30DoXe8/edit?usp=sharing"",""ภูเก็ต!I345"")"),10)</f>
        <v>10</v>
      </c>
      <c r="J450" s="192">
        <f ca="1">IFERROR(__xludf.DUMMYFUNCTION("IMPORTRANGE(""https://docs.google.com/spreadsheets/d/1IYY_tgx_IHuhSq3AJ5eI5OnqOPBNLWSHKh2a30DoXe8/edit?usp=sharing"",""ภูเก็ต!J345"")"),0)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IFERROR(__xludf.DUMMYFUNCTION("IMPORTRANGE(""https://docs.google.com/spreadsheets/d/1IYY_tgx_IHuhSq3AJ5eI5OnqOPBNLWSHKh2a30DoXe8/edit?usp=sharing"",""ภูเก็ต!I346"")"),0)</f>
        <v>0</v>
      </c>
      <c r="J451" s="191">
        <f ca="1">IFERROR(__xludf.DUMMYFUNCTION("IMPORTRANGE(""https://docs.google.com/spreadsheets/d/1IYY_tgx_IHuhSq3AJ5eI5OnqOPBNLWSHKh2a30DoXe8/edit?usp=sharing"",""ภูเก็ต!J346"")"),0)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IFERROR(__xludf.DUMMYFUNCTION("IMPORTRANGE(""https://docs.google.com/spreadsheets/d/1IYY_tgx_IHuhSq3AJ5eI5OnqOPBNLWSHKh2a30DoXe8/edit?usp=sharing"",""ภูเก็ต!I347"")"),0)</f>
        <v>0</v>
      </c>
      <c r="J452" s="191">
        <f ca="1">IFERROR(__xludf.DUMMYFUNCTION("IMPORTRANGE(""https://docs.google.com/spreadsheets/d/1IYY_tgx_IHuhSq3AJ5eI5OnqOPBNLWSHKh2a30DoXe8/edit?usp=sharing"",""ภูเก็ต!J347"")"),0)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IFERROR(__xludf.DUMMYFUNCTION("IMPORTRANGE(""https://docs.google.com/spreadsheets/d/1IYY_tgx_IHuhSq3AJ5eI5OnqOPBNLWSHKh2a30DoXe8/edit?usp=sharing"",""ภูเก็ต!J348"")"),0)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IFERROR(__xludf.DUMMYFUNCTION("IMPORTRANGE(""https://docs.google.com/spreadsheets/d/1IYY_tgx_IHuhSq3AJ5eI5OnqOPBNLWSHKh2a30DoXe8/edit?usp=sharing"",""ภูเก็ต!J349"")"),0)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IFERROR(__xludf.DUMMYFUNCTION("IMPORTRANGE(""https://docs.google.com/spreadsheets/d/1IYY_tgx_IHuhSq3AJ5eI5OnqOPBNLWSHKh2a30DoXe8/edit?usp=sharing"",""ภูเก็ต!I350"")"),0)</f>
        <v>0</v>
      </c>
      <c r="J455" s="360">
        <f ca="1">IFERROR(__xludf.DUMMYFUNCTION("IMPORTRANGE(""https://docs.google.com/spreadsheets/d/1IYY_tgx_IHuhSq3AJ5eI5OnqOPBNLWSHKh2a30DoXe8/edit?usp=sharing"",""ภูเก็ต!J350"")"),0)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IFERROR(__xludf.DUMMYFUNCTION("IMPORTRANGE(""https://docs.google.com/spreadsheets/d/1IYY_tgx_IHuhSq3AJ5eI5OnqOPBNLWSHKh2a30DoXe8/edit?usp=sharing"",""ภูเก็ต!L350"")"),0)</f>
        <v>0</v>
      </c>
      <c r="M455" s="362"/>
      <c r="N455" s="362">
        <f ca="1">IFERROR(__xludf.DUMMYFUNCTION("IMPORTRANGE(""https://docs.google.com/spreadsheets/d/1IYY_tgx_IHuhSq3AJ5eI5OnqOPBNLWSHKh2a30DoXe8/edit?usp=sharing"",""ภูเก็ต!M350"")"),0)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IFERROR(__xludf.DUMMYFUNCTION("IMPORTRANGE(""https://docs.google.com/spreadsheets/d/1IYY_tgx_IHuhSq3AJ5eI5OnqOPBNLWSHKh2a30DoXe8/edit?usp=sharing"",""ภูเก็ต!L351"")"),0)</f>
        <v>0</v>
      </c>
      <c r="M456" s="169"/>
      <c r="N456" s="171">
        <f ca="1">IFERROR(__xludf.DUMMYFUNCTION("IMPORTRANGE(""https://docs.google.com/spreadsheets/d/1IYY_tgx_IHuhSq3AJ5eI5OnqOPBNLWSHKh2a30DoXe8/edit?usp=sharing"",""ภูเก็ต!M351"")"),0)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1">
        <f ca="1">IFERROR(__xludf.DUMMYFUNCTION("IMPORTRANGE(""https://docs.google.com/spreadsheets/d/1IYY_tgx_IHuhSq3AJ5eI5OnqOPBNLWSHKh2a30DoXe8/edit?usp=sharing"",""ภูเก็ต!M352"")"),0)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IFERROR(__xludf.DUMMYFUNCTION("IMPORTRANGE(""https://docs.google.com/spreadsheets/d/1IYY_tgx_IHuhSq3AJ5eI5OnqOPBNLWSHKh2a30DoXe8/edit?usp=sharing"",""ภูเก็ต!L353"")"),0)</f>
        <v>0</v>
      </c>
      <c r="M458" s="171"/>
      <c r="N458" s="171">
        <f ca="1">IFERROR(__xludf.DUMMYFUNCTION("IMPORTRANGE(""https://docs.google.com/spreadsheets/d/1IYY_tgx_IHuhSq3AJ5eI5OnqOPBNLWSHKh2a30DoXe8/edit?usp=sharing"",""ภูเก็ต!M353"")"),0)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IFERROR(__xludf.DUMMYFUNCTION("IMPORTRANGE(""https://docs.google.com/spreadsheets/d/1IYY_tgx_IHuhSq3AJ5eI5OnqOPBNLWSHKh2a30DoXe8/edit?usp=sharing"",""ภูเก็ต!L354"")"),0)</f>
        <v>0</v>
      </c>
      <c r="M459" s="171"/>
      <c r="N459" s="171">
        <f ca="1">IFERROR(__xludf.DUMMYFUNCTION("IMPORTRANGE(""https://docs.google.com/spreadsheets/d/1IYY_tgx_IHuhSq3AJ5eI5OnqOPBNLWSHKh2a30DoXe8/edit?usp=sharing"",""ภูเก็ต!M354"")"),0)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IFERROR(__xludf.DUMMYFUNCTION("IMPORTRANGE(""https://docs.google.com/spreadsheets/d/1IYY_tgx_IHuhSq3AJ5eI5OnqOPBNLWSHKh2a30DoXe8/edit?usp=sharing"",""ภูเก็ต!M355"")"),0)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IFERROR(__xludf.DUMMYFUNCTION("IMPORTRANGE(""https://docs.google.com/spreadsheets/d/1IYY_tgx_IHuhSq3AJ5eI5OnqOPBNLWSHKh2a30DoXe8/edit?usp=sharing"",""ภูเก็ต!M356"")"),0)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IFERROR(__xludf.DUMMYFUNCTION("IMPORTRANGE(""https://docs.google.com/spreadsheets/d/1IYY_tgx_IHuhSq3AJ5eI5OnqOPBNLWSHKh2a30DoXe8/edit?usp=sharing"",""ภูเก็ต!M357"")"),0)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IFERROR(__xludf.DUMMYFUNCTION("IMPORTRANGE(""https://docs.google.com/spreadsheets/d/1IYY_tgx_IHuhSq3AJ5eI5OnqOPBNLWSHKh2a30DoXe8/edit?usp=sharing"",""ภูเก็ต!M358"")"),0)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IFERROR(__xludf.DUMMYFUNCTION("IMPORTRANGE(""https://docs.google.com/spreadsheets/d/1IYY_tgx_IHuhSq3AJ5eI5OnqOPBNLWSHKh2a30DoXe8/edit?usp=sharing"",""ภูเก็ต!I359"")"),0)</f>
        <v>0</v>
      </c>
      <c r="J464" s="264">
        <f ca="1">IFERROR(__xludf.DUMMYFUNCTION("IMPORTRANGE(""https://docs.google.com/spreadsheets/d/1IYY_tgx_IHuhSq3AJ5eI5OnqOPBNLWSHKh2a30DoXe8/edit?usp=sharing"",""ภูเก็ต!J359"")"),0)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IFERROR(__xludf.DUMMYFUNCTION("IMPORTRANGE(""https://docs.google.com/spreadsheets/d/1IYY_tgx_IHuhSq3AJ5eI5OnqOPBNLWSHKh2a30DoXe8/edit?usp=sharing"",""ภูเก็ต!I360"")"),0)</f>
        <v>0</v>
      </c>
      <c r="J465" s="401">
        <f ca="1">IFERROR(__xludf.DUMMYFUNCTION("IMPORTRANGE(""https://docs.google.com/spreadsheets/d/1IYY_tgx_IHuhSq3AJ5eI5OnqOPBNLWSHKh2a30DoXe8/edit?usp=sharing"",""ภูเก็ต!J360"")"),0)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IFERROR(__xludf.DUMMYFUNCTION("IMPORTRANGE(""https://docs.google.com/spreadsheets/d/1IYY_tgx_IHuhSq3AJ5eI5OnqOPBNLWSHKh2a30DoXe8/edit?usp=sharing"",""ภูเก็ต!I361"")"),0)</f>
        <v>0</v>
      </c>
      <c r="J466" s="401">
        <f ca="1">IFERROR(__xludf.DUMMYFUNCTION("IMPORTRANGE(""https://docs.google.com/spreadsheets/d/1IYY_tgx_IHuhSq3AJ5eI5OnqOPBNLWSHKh2a30DoXe8/edit?usp=sharing"",""ภูเก็ต!J361"")"),0)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IFERROR(__xludf.DUMMYFUNCTION("IMPORTRANGE(""https://docs.google.com/spreadsheets/d/1IYY_tgx_IHuhSq3AJ5eI5OnqOPBNLWSHKh2a30DoXe8/edit?usp=sharing"",""ภูเก็ต!I362"")"),0)</f>
        <v>0</v>
      </c>
      <c r="J467" s="192">
        <f ca="1">IFERROR(__xludf.DUMMYFUNCTION("IMPORTRANGE(""https://docs.google.com/spreadsheets/d/1IYY_tgx_IHuhSq3AJ5eI5OnqOPBNLWSHKh2a30DoXe8/edit?usp=sharing"",""ภูเก็ต!J362"")"),0)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IFERROR(__xludf.DUMMYFUNCTION("IMPORTRANGE(""https://docs.google.com/spreadsheets/d/1IYY_tgx_IHuhSq3AJ5eI5OnqOPBNLWSHKh2a30DoXe8/edit?usp=sharing"",""ภูเก็ต!I363"")"),0)</f>
        <v>0</v>
      </c>
      <c r="J468" s="192">
        <f ca="1">IFERROR(__xludf.DUMMYFUNCTION("IMPORTRANGE(""https://docs.google.com/spreadsheets/d/1IYY_tgx_IHuhSq3AJ5eI5OnqOPBNLWSHKh2a30DoXe8/edit?usp=sharing"",""ภูเก็ต!J363"")"),0)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IFERROR(__xludf.DUMMYFUNCTION("IMPORTRANGE(""https://docs.google.com/spreadsheets/d/1IYY_tgx_IHuhSq3AJ5eI5OnqOPBNLWSHKh2a30DoXe8/edit?usp=sharing"",""ภูเก็ต!I364"")"),0)</f>
        <v>0</v>
      </c>
      <c r="J469" s="192">
        <f ca="1">IFERROR(__xludf.DUMMYFUNCTION("IMPORTRANGE(""https://docs.google.com/spreadsheets/d/1IYY_tgx_IHuhSq3AJ5eI5OnqOPBNLWSHKh2a30DoXe8/edit?usp=sharing"",""ภูเก็ต!J364"")"),0)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IFERROR(__xludf.DUMMYFUNCTION("IMPORTRANGE(""https://docs.google.com/spreadsheets/d/1IYY_tgx_IHuhSq3AJ5eI5OnqOPBNLWSHKh2a30DoXe8/edit?usp=sharing"",""ภูเก็ต!I365"")"),0)</f>
        <v>0</v>
      </c>
      <c r="J470" s="192">
        <f ca="1">IFERROR(__xludf.DUMMYFUNCTION("IMPORTRANGE(""https://docs.google.com/spreadsheets/d/1IYY_tgx_IHuhSq3AJ5eI5OnqOPBNLWSHKh2a30DoXe8/edit?usp=sharing"",""ภูเก็ต!J365"")"),0)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IFERROR(__xludf.DUMMYFUNCTION("IMPORTRANGE(""https://docs.google.com/spreadsheets/d/1IYY_tgx_IHuhSq3AJ5eI5OnqOPBNLWSHKh2a30DoXe8/edit?usp=sharing"",""ภูเก็ต!I366"")"),0)</f>
        <v>0</v>
      </c>
      <c r="J471" s="192">
        <f ca="1">IFERROR(__xludf.DUMMYFUNCTION("IMPORTRANGE(""https://docs.google.com/spreadsheets/d/1IYY_tgx_IHuhSq3AJ5eI5OnqOPBNLWSHKh2a30DoXe8/edit?usp=sharing"",""ภูเก็ต!J366"")"),0)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IFERROR(__xludf.DUMMYFUNCTION("IMPORTRANGE(""https://docs.google.com/spreadsheets/d/1IYY_tgx_IHuhSq3AJ5eI5OnqOPBNLWSHKh2a30DoXe8/edit?usp=sharing"",""ภูเก็ต!I367"")"),0)</f>
        <v>0</v>
      </c>
      <c r="J472" s="192">
        <f ca="1">IFERROR(__xludf.DUMMYFUNCTION("IMPORTRANGE(""https://docs.google.com/spreadsheets/d/1IYY_tgx_IHuhSq3AJ5eI5OnqOPBNLWSHKh2a30DoXe8/edit?usp=sharing"",""ภูเก็ต!J367"")"),0)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IFERROR(__xludf.DUMMYFUNCTION("IMPORTRANGE(""https://docs.google.com/spreadsheets/d/1IYY_tgx_IHuhSq3AJ5eI5OnqOPBNLWSHKh2a30DoXe8/edit?usp=sharing"",""ภูเก็ต!I368"")"),0)</f>
        <v>0</v>
      </c>
      <c r="J473" s="401">
        <f ca="1">IFERROR(__xludf.DUMMYFUNCTION("IMPORTRANGE(""https://docs.google.com/spreadsheets/d/1IYY_tgx_IHuhSq3AJ5eI5OnqOPBNLWSHKh2a30DoXe8/edit?usp=sharing"",""ภูเก็ต!J368"")"),0)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IFERROR(__xludf.DUMMYFUNCTION("IMPORTRANGE(""https://docs.google.com/spreadsheets/d/1IYY_tgx_IHuhSq3AJ5eI5OnqOPBNLWSHKh2a30DoXe8/edit?usp=sharing"",""ภูเก็ต!I369"")"),0)</f>
        <v>0</v>
      </c>
      <c r="J474" s="401">
        <f ca="1">IFERROR(__xludf.DUMMYFUNCTION("IMPORTRANGE(""https://docs.google.com/spreadsheets/d/1IYY_tgx_IHuhSq3AJ5eI5OnqOPBNLWSHKh2a30DoXe8/edit?usp=sharing"",""ภูเก็ต!J369"")"),0)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IFERROR(__xludf.DUMMYFUNCTION("IMPORTRANGE(""https://docs.google.com/spreadsheets/d/1IYY_tgx_IHuhSq3AJ5eI5OnqOPBNLWSHKh2a30DoXe8/edit?usp=sharing"",""ภูเก็ต!I370"")"),0)</f>
        <v>0</v>
      </c>
      <c r="J475" s="192">
        <f ca="1">IFERROR(__xludf.DUMMYFUNCTION("IMPORTRANGE(""https://docs.google.com/spreadsheets/d/1IYY_tgx_IHuhSq3AJ5eI5OnqOPBNLWSHKh2a30DoXe8/edit?usp=sharing"",""ภูเก็ต!J370"")"),0)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IFERROR(__xludf.DUMMYFUNCTION("IMPORTRANGE(""https://docs.google.com/spreadsheets/d/1IYY_tgx_IHuhSq3AJ5eI5OnqOPBNLWSHKh2a30DoXe8/edit?usp=sharing"",""ภูเก็ต!I371"")"),0)</f>
        <v>0</v>
      </c>
      <c r="J476" s="192">
        <f ca="1">IFERROR(__xludf.DUMMYFUNCTION("IMPORTRANGE(""https://docs.google.com/spreadsheets/d/1IYY_tgx_IHuhSq3AJ5eI5OnqOPBNLWSHKh2a30DoXe8/edit?usp=sharing"",""ภูเก็ต!J371"")"),0)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IFERROR(__xludf.DUMMYFUNCTION("IMPORTRANGE(""https://docs.google.com/spreadsheets/d/1IYY_tgx_IHuhSq3AJ5eI5OnqOPBNLWSHKh2a30DoXe8/edit?usp=sharing"",""ภูเก็ต!I372"")"),0)</f>
        <v>0</v>
      </c>
      <c r="J477" s="192">
        <f ca="1">IFERROR(__xludf.DUMMYFUNCTION("IMPORTRANGE(""https://docs.google.com/spreadsheets/d/1IYY_tgx_IHuhSq3AJ5eI5OnqOPBNLWSHKh2a30DoXe8/edit?usp=sharing"",""ภูเก็ต!J372"")"),0)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IFERROR(__xludf.DUMMYFUNCTION("IMPORTRANGE(""https://docs.google.com/spreadsheets/d/1IYY_tgx_IHuhSq3AJ5eI5OnqOPBNLWSHKh2a30DoXe8/edit?usp=sharing"",""ภูเก็ต!I373"")"),0)</f>
        <v>0</v>
      </c>
      <c r="J478" s="192">
        <f ca="1">IFERROR(__xludf.DUMMYFUNCTION("IMPORTRANGE(""https://docs.google.com/spreadsheets/d/1IYY_tgx_IHuhSq3AJ5eI5OnqOPBNLWSHKh2a30DoXe8/edit?usp=sharing"",""ภูเก็ต!J373"")"),0)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IFERROR(__xludf.DUMMYFUNCTION("IMPORTRANGE(""https://docs.google.com/spreadsheets/d/1IYY_tgx_IHuhSq3AJ5eI5OnqOPBNLWSHKh2a30DoXe8/edit?usp=sharing"",""ภูเก็ต!I374"")"),0)</f>
        <v>0</v>
      </c>
      <c r="J479" s="192">
        <f ca="1">IFERROR(__xludf.DUMMYFUNCTION("IMPORTRANGE(""https://docs.google.com/spreadsheets/d/1IYY_tgx_IHuhSq3AJ5eI5OnqOPBNLWSHKh2a30DoXe8/edit?usp=sharing"",""ภูเก็ต!J374"")"),0)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IFERROR(__xludf.DUMMYFUNCTION("IMPORTRANGE(""https://docs.google.com/spreadsheets/d/1IYY_tgx_IHuhSq3AJ5eI5OnqOPBNLWSHKh2a30DoXe8/edit?usp=sharing"",""ภูเก็ต!I375"")"),0)</f>
        <v>0</v>
      </c>
      <c r="J480" s="192">
        <f ca="1">IFERROR(__xludf.DUMMYFUNCTION("IMPORTRANGE(""https://docs.google.com/spreadsheets/d/1IYY_tgx_IHuhSq3AJ5eI5OnqOPBNLWSHKh2a30DoXe8/edit?usp=sharing"",""ภูเก็ต!J375"")"),0)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IFERROR(__xludf.DUMMYFUNCTION("IMPORTRANGE(""https://docs.google.com/spreadsheets/d/1IYY_tgx_IHuhSq3AJ5eI5OnqOPBNLWSHKh2a30DoXe8/edit?usp=sharing"",""ภูเก็ต!I376"")"),0)</f>
        <v>0</v>
      </c>
      <c r="J481" s="401">
        <f ca="1">IFERROR(__xludf.DUMMYFUNCTION("IMPORTRANGE(""https://docs.google.com/spreadsheets/d/1IYY_tgx_IHuhSq3AJ5eI5OnqOPBNLWSHKh2a30DoXe8/edit?usp=sharing"",""ภูเก็ต!J376"")"),0)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IFERROR(__xludf.DUMMYFUNCTION("IMPORTRANGE(""https://docs.google.com/spreadsheets/d/1IYY_tgx_IHuhSq3AJ5eI5OnqOPBNLWSHKh2a30DoXe8/edit?usp=sharing"",""ภูเก็ต!I377"")"),0)</f>
        <v>0</v>
      </c>
      <c r="J482" s="401">
        <f ca="1">IFERROR(__xludf.DUMMYFUNCTION("IMPORTRANGE(""https://docs.google.com/spreadsheets/d/1IYY_tgx_IHuhSq3AJ5eI5OnqOPBNLWSHKh2a30DoXe8/edit?usp=sharing"",""ภูเก็ต!J377"")"),0)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IFERROR(__xludf.DUMMYFUNCTION("IMPORTRANGE(""https://docs.google.com/spreadsheets/d/1IYY_tgx_IHuhSq3AJ5eI5OnqOPBNLWSHKh2a30DoXe8/edit?usp=sharing"",""ภูเก็ต!I378"")"),0)</f>
        <v>0</v>
      </c>
      <c r="J483" s="192">
        <f ca="1">IFERROR(__xludf.DUMMYFUNCTION("IMPORTRANGE(""https://docs.google.com/spreadsheets/d/1IYY_tgx_IHuhSq3AJ5eI5OnqOPBNLWSHKh2a30DoXe8/edit?usp=sharing"",""ภูเก็ต!J378"")"),0)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IFERROR(__xludf.DUMMYFUNCTION("IMPORTRANGE(""https://docs.google.com/spreadsheets/d/1IYY_tgx_IHuhSq3AJ5eI5OnqOPBNLWSHKh2a30DoXe8/edit?usp=sharing"",""ภูเก็ต!I379"")"),0)</f>
        <v>0</v>
      </c>
      <c r="J484" s="192">
        <f ca="1">IFERROR(__xludf.DUMMYFUNCTION("IMPORTRANGE(""https://docs.google.com/spreadsheets/d/1IYY_tgx_IHuhSq3AJ5eI5OnqOPBNLWSHKh2a30DoXe8/edit?usp=sharing"",""ภูเก็ต!J379"")"),0)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IFERROR(__xludf.DUMMYFUNCTION("IMPORTRANGE(""https://docs.google.com/spreadsheets/d/1IYY_tgx_IHuhSq3AJ5eI5OnqOPBNLWSHKh2a30DoXe8/edit?usp=sharing"",""ภูเก็ต!I380"")"),0)</f>
        <v>0</v>
      </c>
      <c r="J485" s="192">
        <f ca="1">IFERROR(__xludf.DUMMYFUNCTION("IMPORTRANGE(""https://docs.google.com/spreadsheets/d/1IYY_tgx_IHuhSq3AJ5eI5OnqOPBNLWSHKh2a30DoXe8/edit?usp=sharing"",""ภูเก็ต!J380"")"),0)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IFERROR(__xludf.DUMMYFUNCTION("IMPORTRANGE(""https://docs.google.com/spreadsheets/d/1IYY_tgx_IHuhSq3AJ5eI5OnqOPBNLWSHKh2a30DoXe8/edit?usp=sharing"",""ภูเก็ต!I381"")"),0)</f>
        <v>0</v>
      </c>
      <c r="J486" s="192">
        <f ca="1">IFERROR(__xludf.DUMMYFUNCTION("IMPORTRANGE(""https://docs.google.com/spreadsheets/d/1IYY_tgx_IHuhSq3AJ5eI5OnqOPBNLWSHKh2a30DoXe8/edit?usp=sharing"",""ภูเก็ต!J381"")"),0)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IFERROR(__xludf.DUMMYFUNCTION("IMPORTRANGE(""https://docs.google.com/spreadsheets/d/1IYY_tgx_IHuhSq3AJ5eI5OnqOPBNLWSHKh2a30DoXe8/edit?usp=sharing"",""ภูเก็ต!I382"")"),0)</f>
        <v>0</v>
      </c>
      <c r="J487" s="401">
        <f ca="1">IFERROR(__xludf.DUMMYFUNCTION("IMPORTRANGE(""https://docs.google.com/spreadsheets/d/1IYY_tgx_IHuhSq3AJ5eI5OnqOPBNLWSHKh2a30DoXe8/edit?usp=sharing"",""ภูเก็ต!J382"")"),0)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IFERROR(__xludf.DUMMYFUNCTION("IMPORTRANGE(""https://docs.google.com/spreadsheets/d/1IYY_tgx_IHuhSq3AJ5eI5OnqOPBNLWSHKh2a30DoXe8/edit?usp=sharing"",""ภูเก็ต!I383"")"),0)</f>
        <v>0</v>
      </c>
      <c r="J488" s="401">
        <f ca="1">IFERROR(__xludf.DUMMYFUNCTION("IMPORTRANGE(""https://docs.google.com/spreadsheets/d/1IYY_tgx_IHuhSq3AJ5eI5OnqOPBNLWSHKh2a30DoXe8/edit?usp=sharing"",""ภูเก็ต!J383"")"),0)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IFERROR(__xludf.DUMMYFUNCTION("IMPORTRANGE(""https://docs.google.com/spreadsheets/d/1IYY_tgx_IHuhSq3AJ5eI5OnqOPBNLWSHKh2a30DoXe8/edit?usp=sharing"",""ภูเก็ต!I384"")"),0)</f>
        <v>0</v>
      </c>
      <c r="J489" s="192">
        <f ca="1">IFERROR(__xludf.DUMMYFUNCTION("IMPORTRANGE(""https://docs.google.com/spreadsheets/d/1IYY_tgx_IHuhSq3AJ5eI5OnqOPBNLWSHKh2a30DoXe8/edit?usp=sharing"",""ภูเก็ต!J384"")"),0)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IFERROR(__xludf.DUMMYFUNCTION("IMPORTRANGE(""https://docs.google.com/spreadsheets/d/1IYY_tgx_IHuhSq3AJ5eI5OnqOPBNLWSHKh2a30DoXe8/edit?usp=sharing"",""ภูเก็ต!I385"")"),0)</f>
        <v>0</v>
      </c>
      <c r="J490" s="192">
        <f ca="1">IFERROR(__xludf.DUMMYFUNCTION("IMPORTRANGE(""https://docs.google.com/spreadsheets/d/1IYY_tgx_IHuhSq3AJ5eI5OnqOPBNLWSHKh2a30DoXe8/edit?usp=sharing"",""ภูเก็ต!J385"")"),0)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IFERROR(__xludf.DUMMYFUNCTION("IMPORTRANGE(""https://docs.google.com/spreadsheets/d/1IYY_tgx_IHuhSq3AJ5eI5OnqOPBNLWSHKh2a30DoXe8/edit?usp=sharing"",""ภูเก็ต!I386"")"),0)</f>
        <v>0</v>
      </c>
      <c r="J491" s="192">
        <f ca="1">IFERROR(__xludf.DUMMYFUNCTION("IMPORTRANGE(""https://docs.google.com/spreadsheets/d/1IYY_tgx_IHuhSq3AJ5eI5OnqOPBNLWSHKh2a30DoXe8/edit?usp=sharing"",""ภูเก็ต!J386"")"),0)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IFERROR(__xludf.DUMMYFUNCTION("IMPORTRANGE(""https://docs.google.com/spreadsheets/d/1IYY_tgx_IHuhSq3AJ5eI5OnqOPBNLWSHKh2a30DoXe8/edit?usp=sharing"",""ภูเก็ต!I387"")"),0)</f>
        <v>0</v>
      </c>
      <c r="J492" s="192">
        <f ca="1">IFERROR(__xludf.DUMMYFUNCTION("IMPORTRANGE(""https://docs.google.com/spreadsheets/d/1IYY_tgx_IHuhSq3AJ5eI5OnqOPBNLWSHKh2a30DoXe8/edit?usp=sharing"",""ภูเก็ต!J387"")"),0)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IFERROR(__xludf.DUMMYFUNCTION("IMPORTRANGE(""https://docs.google.com/spreadsheets/d/1IYY_tgx_IHuhSq3AJ5eI5OnqOPBNLWSHKh2a30DoXe8/edit?usp=sharing"",""ภูเก็ต!I388"")"),0)</f>
        <v>0</v>
      </c>
      <c r="J493" s="192">
        <f ca="1">IFERROR(__xludf.DUMMYFUNCTION("IMPORTRANGE(""https://docs.google.com/spreadsheets/d/1IYY_tgx_IHuhSq3AJ5eI5OnqOPBNLWSHKh2a30DoXe8/edit?usp=sharing"",""ภูเก็ต!J388"")"),0)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IFERROR(__xludf.DUMMYFUNCTION("IMPORTRANGE(""https://docs.google.com/spreadsheets/d/1IYY_tgx_IHuhSq3AJ5eI5OnqOPBNLWSHKh2a30DoXe8/edit?usp=sharing"",""ภูเก็ต!I389"")"),0)</f>
        <v>0</v>
      </c>
      <c r="J494" s="417">
        <f ca="1">IFERROR(__xludf.DUMMYFUNCTION("IMPORTRANGE(""https://docs.google.com/spreadsheets/d/1IYY_tgx_IHuhSq3AJ5eI5OnqOPBNLWSHKh2a30DoXe8/edit?usp=sharing"",""ภูเก็ต!J389"")"),0)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IFERROR(__xludf.DUMMYFUNCTION("IMPORTRANGE(""https://docs.google.com/spreadsheets/d/1IYY_tgx_IHuhSq3AJ5eI5OnqOPBNLWSHKh2a30DoXe8/edit?usp=sharing"",""ภูเก็ต!I390"")"),0)</f>
        <v>0</v>
      </c>
      <c r="J495" s="417">
        <f ca="1">IFERROR(__xludf.DUMMYFUNCTION("IMPORTRANGE(""https://docs.google.com/spreadsheets/d/1IYY_tgx_IHuhSq3AJ5eI5OnqOPBNLWSHKh2a30DoXe8/edit?usp=sharing"",""ภูเก็ต!J390"")"),0)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IFERROR(__xludf.DUMMYFUNCTION("IMPORTRANGE(""https://docs.google.com/spreadsheets/d/1IYY_tgx_IHuhSq3AJ5eI5OnqOPBNLWSHKh2a30DoXe8/edit?usp=sharing"",""ภูเก็ต!I391"")"),0)</f>
        <v>0</v>
      </c>
      <c r="J496" s="417">
        <f ca="1">IFERROR(__xludf.DUMMYFUNCTION("IMPORTRANGE(""https://docs.google.com/spreadsheets/d/1IYY_tgx_IHuhSq3AJ5eI5OnqOPBNLWSHKh2a30DoXe8/edit?usp=sharing"",""ภูเก็ต!J391"")"),0)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IFERROR(__xludf.DUMMYFUNCTION("IMPORTRANGE(""https://docs.google.com/spreadsheets/d/1IYY_tgx_IHuhSq3AJ5eI5OnqOPBNLWSHKh2a30DoXe8/edit?usp=sharing"",""ภูเก็ต!I392"")"),0)</f>
        <v>0</v>
      </c>
      <c r="J497" s="424">
        <f ca="1">IFERROR(__xludf.DUMMYFUNCTION("IMPORTRANGE(""https://docs.google.com/spreadsheets/d/1IYY_tgx_IHuhSq3AJ5eI5OnqOPBNLWSHKh2a30DoXe8/edit?usp=sharing"",""ภูเก็ต!J392"")"),0)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IFERROR(__xludf.DUMMYFUNCTION("IMPORTRANGE(""https://docs.google.com/spreadsheets/d/1IYY_tgx_IHuhSq3AJ5eI5OnqOPBNLWSHKh2a30DoXe8/edit?usp=sharing"",""ภูเก็ต!I393"")"),0)</f>
        <v>0</v>
      </c>
      <c r="J498" s="401">
        <f ca="1">IFERROR(__xludf.DUMMYFUNCTION("IMPORTRANGE(""https://docs.google.com/spreadsheets/d/1IYY_tgx_IHuhSq3AJ5eI5OnqOPBNLWSHKh2a30DoXe8/edit?usp=sharing"",""ภูเก็ต!J393"")"),0)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IFERROR(__xludf.DUMMYFUNCTION("IMPORTRANGE(""https://docs.google.com/spreadsheets/d/1IYY_tgx_IHuhSq3AJ5eI5OnqOPBNLWSHKh2a30DoXe8/edit?usp=sharing"",""ภูเก็ต!I394"")"),0)</f>
        <v>0</v>
      </c>
      <c r="J499" s="401">
        <f ca="1">IFERROR(__xludf.DUMMYFUNCTION("IMPORTRANGE(""https://docs.google.com/spreadsheets/d/1IYY_tgx_IHuhSq3AJ5eI5OnqOPBNLWSHKh2a30DoXe8/edit?usp=sharing"",""ภูเก็ต!J394"")"),0)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IFERROR(__xludf.DUMMYFUNCTION("IMPORTRANGE(""https://docs.google.com/spreadsheets/d/1IYY_tgx_IHuhSq3AJ5eI5OnqOPBNLWSHKh2a30DoXe8/edit?usp=sharing"",""ภูเก็ต!I395"")"),0)</f>
        <v>0</v>
      </c>
      <c r="J500" s="167">
        <f ca="1">IFERROR(__xludf.DUMMYFUNCTION("IMPORTRANGE(""https://docs.google.com/spreadsheets/d/1IYY_tgx_IHuhSq3AJ5eI5OnqOPBNLWSHKh2a30DoXe8/edit?usp=sharing"",""ภูเก็ต!J395"")"),0)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IFERROR(__xludf.DUMMYFUNCTION("IMPORTRANGE(""https://docs.google.com/spreadsheets/d/1IYY_tgx_IHuhSq3AJ5eI5OnqOPBNLWSHKh2a30DoXe8/edit?usp=sharing"",""ภูเก็ต!I396"")"),0)</f>
        <v>0</v>
      </c>
      <c r="J501" s="167">
        <f ca="1">IFERROR(__xludf.DUMMYFUNCTION("IMPORTRANGE(""https://docs.google.com/spreadsheets/d/1IYY_tgx_IHuhSq3AJ5eI5OnqOPBNLWSHKh2a30DoXe8/edit?usp=sharing"",""ภูเก็ต!J396"")"),0)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IFERROR(__xludf.DUMMYFUNCTION("IMPORTRANGE(""https://docs.google.com/spreadsheets/d/1IYY_tgx_IHuhSq3AJ5eI5OnqOPBNLWSHKh2a30DoXe8/edit?usp=sharing"",""ภูเก็ต!I397"")"),0)</f>
        <v>0</v>
      </c>
      <c r="J502" s="192">
        <f ca="1">IFERROR(__xludf.DUMMYFUNCTION("IMPORTRANGE(""https://docs.google.com/spreadsheets/d/1IYY_tgx_IHuhSq3AJ5eI5OnqOPBNLWSHKh2a30DoXe8/edit?usp=sharing"",""ภูเก็ต!J397"")"),0)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IFERROR(__xludf.DUMMYFUNCTION("IMPORTRANGE(""https://docs.google.com/spreadsheets/d/1IYY_tgx_IHuhSq3AJ5eI5OnqOPBNLWSHKh2a30DoXe8/edit?usp=sharing"",""ภูเก็ต!I398"")"),0)</f>
        <v>0</v>
      </c>
      <c r="J503" s="192">
        <f ca="1">IFERROR(__xludf.DUMMYFUNCTION("IMPORTRANGE(""https://docs.google.com/spreadsheets/d/1IYY_tgx_IHuhSq3AJ5eI5OnqOPBNLWSHKh2a30DoXe8/edit?usp=sharing"",""ภูเก็ต!J398"")"),0)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IFERROR(__xludf.DUMMYFUNCTION("IMPORTRANGE(""https://docs.google.com/spreadsheets/d/1IYY_tgx_IHuhSq3AJ5eI5OnqOPBNLWSHKh2a30DoXe8/edit?usp=sharing"",""ภูเก็ต!I399"")"),0)</f>
        <v>0</v>
      </c>
      <c r="J504" s="192">
        <f ca="1">IFERROR(__xludf.DUMMYFUNCTION("IMPORTRANGE(""https://docs.google.com/spreadsheets/d/1IYY_tgx_IHuhSq3AJ5eI5OnqOPBNLWSHKh2a30DoXe8/edit?usp=sharing"",""ภูเก็ต!J399"")"),0)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IFERROR(__xludf.DUMMYFUNCTION("IMPORTRANGE(""https://docs.google.com/spreadsheets/d/1IYY_tgx_IHuhSq3AJ5eI5OnqOPBNLWSHKh2a30DoXe8/edit?usp=sharing"",""ภูเก็ต!I400"")"),0)</f>
        <v>0</v>
      </c>
      <c r="J505" s="192">
        <f ca="1">IFERROR(__xludf.DUMMYFUNCTION("IMPORTRANGE(""https://docs.google.com/spreadsheets/d/1IYY_tgx_IHuhSq3AJ5eI5OnqOPBNLWSHKh2a30DoXe8/edit?usp=sharing"",""ภูเก็ต!J400"")"),0)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IFERROR(__xludf.DUMMYFUNCTION("IMPORTRANGE(""https://docs.google.com/spreadsheets/d/1IYY_tgx_IHuhSq3AJ5eI5OnqOPBNLWSHKh2a30DoXe8/edit?usp=sharing"",""ภูเก็ต!I401"")"),0)</f>
        <v>0</v>
      </c>
      <c r="J506" s="192">
        <f ca="1">IFERROR(__xludf.DUMMYFUNCTION("IMPORTRANGE(""https://docs.google.com/spreadsheets/d/1IYY_tgx_IHuhSq3AJ5eI5OnqOPBNLWSHKh2a30DoXe8/edit?usp=sharing"",""ภูเก็ต!J401"")"),0)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IFERROR(__xludf.DUMMYFUNCTION("IMPORTRANGE(""https://docs.google.com/spreadsheets/d/1IYY_tgx_IHuhSq3AJ5eI5OnqOPBNLWSHKh2a30DoXe8/edit?usp=sharing"",""ภูเก็ต!I402"")"),0)</f>
        <v>0</v>
      </c>
      <c r="J507" s="192">
        <f ca="1">IFERROR(__xludf.DUMMYFUNCTION("IMPORTRANGE(""https://docs.google.com/spreadsheets/d/1IYY_tgx_IHuhSq3AJ5eI5OnqOPBNLWSHKh2a30DoXe8/edit?usp=sharing"",""ภูเก็ต!J402"")"),0)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IFERROR(__xludf.DUMMYFUNCTION("IMPORTRANGE(""https://docs.google.com/spreadsheets/d/1IYY_tgx_IHuhSq3AJ5eI5OnqOPBNLWSHKh2a30DoXe8/edit?usp=sharing"",""ภูเก็ต!I403"")"),0)</f>
        <v>0</v>
      </c>
      <c r="J508" s="167">
        <f ca="1">IFERROR(__xludf.DUMMYFUNCTION("IMPORTRANGE(""https://docs.google.com/spreadsheets/d/1IYY_tgx_IHuhSq3AJ5eI5OnqOPBNLWSHKh2a30DoXe8/edit?usp=sharing"",""ภูเก็ต!J403"")"),0)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IFERROR(__xludf.DUMMYFUNCTION("IMPORTRANGE(""https://docs.google.com/spreadsheets/d/1IYY_tgx_IHuhSq3AJ5eI5OnqOPBNLWSHKh2a30DoXe8/edit?usp=sharing"",""ภูเก็ต!I404"")"),0)</f>
        <v>0</v>
      </c>
      <c r="J509" s="167">
        <f ca="1">IFERROR(__xludf.DUMMYFUNCTION("IMPORTRANGE(""https://docs.google.com/spreadsheets/d/1IYY_tgx_IHuhSq3AJ5eI5OnqOPBNLWSHKh2a30DoXe8/edit?usp=sharing"",""ภูเก็ต!J404"")"),0)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IFERROR(__xludf.DUMMYFUNCTION("IMPORTRANGE(""https://docs.google.com/spreadsheets/d/1IYY_tgx_IHuhSq3AJ5eI5OnqOPBNLWSHKh2a30DoXe8/edit?usp=sharing"",""ภูเก็ต!I405"")"),0)</f>
        <v>0</v>
      </c>
      <c r="J510" s="192">
        <f ca="1">IFERROR(__xludf.DUMMYFUNCTION("IMPORTRANGE(""https://docs.google.com/spreadsheets/d/1IYY_tgx_IHuhSq3AJ5eI5OnqOPBNLWSHKh2a30DoXe8/edit?usp=sharing"",""ภูเก็ต!J405"")"),0)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IFERROR(__xludf.DUMMYFUNCTION("IMPORTRANGE(""https://docs.google.com/spreadsheets/d/1IYY_tgx_IHuhSq3AJ5eI5OnqOPBNLWSHKh2a30DoXe8/edit?usp=sharing"",""ภูเก็ต!I406"")"),0)</f>
        <v>0</v>
      </c>
      <c r="J511" s="192">
        <f ca="1">IFERROR(__xludf.DUMMYFUNCTION("IMPORTRANGE(""https://docs.google.com/spreadsheets/d/1IYY_tgx_IHuhSq3AJ5eI5OnqOPBNLWSHKh2a30DoXe8/edit?usp=sharing"",""ภูเก็ต!J406"")"),0)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IFERROR(__xludf.DUMMYFUNCTION("IMPORTRANGE(""https://docs.google.com/spreadsheets/d/1IYY_tgx_IHuhSq3AJ5eI5OnqOPBNLWSHKh2a30DoXe8/edit?usp=sharing"",""ภูเก็ต!I407"")"),0)</f>
        <v>0</v>
      </c>
      <c r="J512" s="192">
        <f ca="1">IFERROR(__xludf.DUMMYFUNCTION("IMPORTRANGE(""https://docs.google.com/spreadsheets/d/1IYY_tgx_IHuhSq3AJ5eI5OnqOPBNLWSHKh2a30DoXe8/edit?usp=sharing"",""ภูเก็ต!J407"")"),0)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IFERROR(__xludf.DUMMYFUNCTION("IMPORTRANGE(""https://docs.google.com/spreadsheets/d/1IYY_tgx_IHuhSq3AJ5eI5OnqOPBNLWSHKh2a30DoXe8/edit?usp=sharing"",""ภูเก็ต!I408"")"),0)</f>
        <v>0</v>
      </c>
      <c r="J513" s="192">
        <f ca="1">IFERROR(__xludf.DUMMYFUNCTION("IMPORTRANGE(""https://docs.google.com/spreadsheets/d/1IYY_tgx_IHuhSq3AJ5eI5OnqOPBNLWSHKh2a30DoXe8/edit?usp=sharing"",""ภูเก็ต!J408"")"),0)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IFERROR(__xludf.DUMMYFUNCTION("IMPORTRANGE(""https://docs.google.com/spreadsheets/d/1IYY_tgx_IHuhSq3AJ5eI5OnqOPBNLWSHKh2a30DoXe8/edit?usp=sharing"",""ภูเก็ต!I409"")"),0)</f>
        <v>0</v>
      </c>
      <c r="J514" s="192">
        <f ca="1">IFERROR(__xludf.DUMMYFUNCTION("IMPORTRANGE(""https://docs.google.com/spreadsheets/d/1IYY_tgx_IHuhSq3AJ5eI5OnqOPBNLWSHKh2a30DoXe8/edit?usp=sharing"",""ภูเก็ต!J409"")"),0)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IFERROR(__xludf.DUMMYFUNCTION("IMPORTRANGE(""https://docs.google.com/spreadsheets/d/1IYY_tgx_IHuhSq3AJ5eI5OnqOPBNLWSHKh2a30DoXe8/edit?usp=sharing"",""ภูเก็ต!I410"")"),0)</f>
        <v>0</v>
      </c>
      <c r="J515" s="192">
        <f ca="1">IFERROR(__xludf.DUMMYFUNCTION("IMPORTRANGE(""https://docs.google.com/spreadsheets/d/1IYY_tgx_IHuhSq3AJ5eI5OnqOPBNLWSHKh2a30DoXe8/edit?usp=sharing"",""ภูเก็ต!J410"")"),0)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IFERROR(__xludf.DUMMYFUNCTION("IMPORTRANGE(""https://docs.google.com/spreadsheets/d/1IYY_tgx_IHuhSq3AJ5eI5OnqOPBNLWSHKh2a30DoXe8/edit?usp=sharing"",""ภูเก็ต!I411"")"),0)</f>
        <v>0</v>
      </c>
      <c r="J516" s="264">
        <f ca="1">IFERROR(__xludf.DUMMYFUNCTION("IMPORTRANGE(""https://docs.google.com/spreadsheets/d/1IYY_tgx_IHuhSq3AJ5eI5OnqOPBNLWSHKh2a30DoXe8/edit?usp=sharing"",""ภูเก็ต!J411"")"),0)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IFERROR(__xludf.DUMMYFUNCTION("IMPORTRANGE(""https://docs.google.com/spreadsheets/d/1IYY_tgx_IHuhSq3AJ5eI5OnqOPBNLWSHKh2a30DoXe8/edit?usp=sharing"",""ภูเก็ต!I412"")"),0)</f>
        <v>0</v>
      </c>
      <c r="J517" s="277">
        <f ca="1">IFERROR(__xludf.DUMMYFUNCTION("IMPORTRANGE(""https://docs.google.com/spreadsheets/d/1IYY_tgx_IHuhSq3AJ5eI5OnqOPBNLWSHKh2a30DoXe8/edit?usp=sharing"",""ภูเก็ต!J412"")"),0)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IFERROR(__xludf.DUMMYFUNCTION("IMPORTRANGE(""https://docs.google.com/spreadsheets/d/1IYY_tgx_IHuhSq3AJ5eI5OnqOPBNLWSHKh2a30DoXe8/edit?usp=sharing"",""ภูเก็ต!I413"")"),0)</f>
        <v>0</v>
      </c>
      <c r="J518" s="277">
        <f ca="1">IFERROR(__xludf.DUMMYFUNCTION("IMPORTRANGE(""https://docs.google.com/spreadsheets/d/1IYY_tgx_IHuhSq3AJ5eI5OnqOPBNLWSHKh2a30DoXe8/edit?usp=sharing"",""ภูเก็ต!J413"")"),0)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IFERROR(__xludf.DUMMYFUNCTION("IMPORTRANGE(""https://docs.google.com/spreadsheets/d/1IYY_tgx_IHuhSq3AJ5eI5OnqOPBNLWSHKh2a30DoXe8/edit?usp=sharing"",""ภูเก็ต!I414"")"),0)</f>
        <v>0</v>
      </c>
      <c r="J519" s="191">
        <f ca="1">IFERROR(__xludf.DUMMYFUNCTION("IMPORTRANGE(""https://docs.google.com/spreadsheets/d/1IYY_tgx_IHuhSq3AJ5eI5OnqOPBNLWSHKh2a30DoXe8/edit?usp=sharing"",""ภูเก็ต!J414"")"),0)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IFERROR(__xludf.DUMMYFUNCTION("IMPORTRANGE(""https://docs.google.com/spreadsheets/d/1IYY_tgx_IHuhSq3AJ5eI5OnqOPBNLWSHKh2a30DoXe8/edit?usp=sharing"",""ภูเก็ต!I415"")"),0)</f>
        <v>0</v>
      </c>
      <c r="J520" s="191">
        <f ca="1">IFERROR(__xludf.DUMMYFUNCTION("IMPORTRANGE(""https://docs.google.com/spreadsheets/d/1IYY_tgx_IHuhSq3AJ5eI5OnqOPBNLWSHKh2a30DoXe8/edit?usp=sharing"",""ภูเก็ต!J415"")"),0)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IFERROR(__xludf.DUMMYFUNCTION("IMPORTRANGE(""https://docs.google.com/spreadsheets/d/1IYY_tgx_IHuhSq3AJ5eI5OnqOPBNLWSHKh2a30DoXe8/edit?usp=sharing"",""ภูเก็ต!I416"")"),0)</f>
        <v>0</v>
      </c>
      <c r="J521" s="191">
        <f ca="1">IFERROR(__xludf.DUMMYFUNCTION("IMPORTRANGE(""https://docs.google.com/spreadsheets/d/1IYY_tgx_IHuhSq3AJ5eI5OnqOPBNLWSHKh2a30DoXe8/edit?usp=sharing"",""ภูเก็ต!J416"")"),0)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IFERROR(__xludf.DUMMYFUNCTION("IMPORTRANGE(""https://docs.google.com/spreadsheets/d/1IYY_tgx_IHuhSq3AJ5eI5OnqOPBNLWSHKh2a30DoXe8/edit?usp=sharing"",""ภูเก็ต!I417"")"),0)</f>
        <v>0</v>
      </c>
      <c r="J522" s="191">
        <f ca="1">IFERROR(__xludf.DUMMYFUNCTION("IMPORTRANGE(""https://docs.google.com/spreadsheets/d/1IYY_tgx_IHuhSq3AJ5eI5OnqOPBNLWSHKh2a30DoXe8/edit?usp=sharing"",""ภูเก็ต!J417"")"),0)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IFERROR(__xludf.DUMMYFUNCTION("IMPORTRANGE(""https://docs.google.com/spreadsheets/d/1IYY_tgx_IHuhSq3AJ5eI5OnqOPBNLWSHKh2a30DoXe8/edit?usp=sharing"",""ภูเก็ต!I418"")"),0)</f>
        <v>0</v>
      </c>
      <c r="J523" s="191">
        <f ca="1">IFERROR(__xludf.DUMMYFUNCTION("IMPORTRANGE(""https://docs.google.com/spreadsheets/d/1IYY_tgx_IHuhSq3AJ5eI5OnqOPBNLWSHKh2a30DoXe8/edit?usp=sharing"",""ภูเก็ต!J418"")"),0)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IFERROR(__xludf.DUMMYFUNCTION("IMPORTRANGE(""https://docs.google.com/spreadsheets/d/1IYY_tgx_IHuhSq3AJ5eI5OnqOPBNLWSHKh2a30DoXe8/edit?usp=sharing"",""ภูเก็ต!I419"")"),0)</f>
        <v>0</v>
      </c>
      <c r="J524" s="191">
        <f ca="1">IFERROR(__xludf.DUMMYFUNCTION("IMPORTRANGE(""https://docs.google.com/spreadsheets/d/1IYY_tgx_IHuhSq3AJ5eI5OnqOPBNLWSHKh2a30DoXe8/edit?usp=sharing"",""ภูเก็ต!J419"")"),0)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IFERROR(__xludf.DUMMYFUNCTION("IMPORTRANGE(""https://docs.google.com/spreadsheets/d/1IYY_tgx_IHuhSq3AJ5eI5OnqOPBNLWSHKh2a30DoXe8/edit?usp=sharing"",""ภูเก็ต!I420"")"),0)</f>
        <v>0</v>
      </c>
      <c r="J525" s="277">
        <f ca="1">IFERROR(__xludf.DUMMYFUNCTION("IMPORTRANGE(""https://docs.google.com/spreadsheets/d/1IYY_tgx_IHuhSq3AJ5eI5OnqOPBNLWSHKh2a30DoXe8/edit?usp=sharing"",""ภูเก็ต!J420"")"),0)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IFERROR(__xludf.DUMMYFUNCTION("IMPORTRANGE(""https://docs.google.com/spreadsheets/d/1IYY_tgx_IHuhSq3AJ5eI5OnqOPBNLWSHKh2a30DoXe8/edit?usp=sharing"",""ภูเก็ต!I421"")"),0)</f>
        <v>0</v>
      </c>
      <c r="J526" s="277">
        <f ca="1">IFERROR(__xludf.DUMMYFUNCTION("IMPORTRANGE(""https://docs.google.com/spreadsheets/d/1IYY_tgx_IHuhSq3AJ5eI5OnqOPBNLWSHKh2a30DoXe8/edit?usp=sharing"",""ภูเก็ต!J421"")"),0)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IFERROR(__xludf.DUMMYFUNCTION("IMPORTRANGE(""https://docs.google.com/spreadsheets/d/1IYY_tgx_IHuhSq3AJ5eI5OnqOPBNLWSHKh2a30DoXe8/edit?usp=sharing"",""ภูเก็ต!I422"")"),0)</f>
        <v>0</v>
      </c>
      <c r="J527" s="192">
        <f ca="1">IFERROR(__xludf.DUMMYFUNCTION("IMPORTRANGE(""https://docs.google.com/spreadsheets/d/1IYY_tgx_IHuhSq3AJ5eI5OnqOPBNLWSHKh2a30DoXe8/edit?usp=sharing"",""ภูเก็ต!J422"")"),0)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IFERROR(__xludf.DUMMYFUNCTION("IMPORTRANGE(""https://docs.google.com/spreadsheets/d/1IYY_tgx_IHuhSq3AJ5eI5OnqOPBNLWSHKh2a30DoXe8/edit?usp=sharing"",""ภูเก็ต!I423"")"),0)</f>
        <v>0</v>
      </c>
      <c r="J528" s="192">
        <f ca="1">IFERROR(__xludf.DUMMYFUNCTION("IMPORTRANGE(""https://docs.google.com/spreadsheets/d/1IYY_tgx_IHuhSq3AJ5eI5OnqOPBNLWSHKh2a30DoXe8/edit?usp=sharing"",""ภูเก็ต!J423"")"),0)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IFERROR(__xludf.DUMMYFUNCTION("IMPORTRANGE(""https://docs.google.com/spreadsheets/d/1IYY_tgx_IHuhSq3AJ5eI5OnqOPBNLWSHKh2a30DoXe8/edit?usp=sharing"",""ภูเก็ต!I424"")"),0)</f>
        <v>0</v>
      </c>
      <c r="J529" s="192">
        <f ca="1">IFERROR(__xludf.DUMMYFUNCTION("IMPORTRANGE(""https://docs.google.com/spreadsheets/d/1IYY_tgx_IHuhSq3AJ5eI5OnqOPBNLWSHKh2a30DoXe8/edit?usp=sharing"",""ภูเก็ต!J424"")"),0)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IFERROR(__xludf.DUMMYFUNCTION("IMPORTRANGE(""https://docs.google.com/spreadsheets/d/1IYY_tgx_IHuhSq3AJ5eI5OnqOPBNLWSHKh2a30DoXe8/edit?usp=sharing"",""ภูเก็ต!I425"")"),0)</f>
        <v>0</v>
      </c>
      <c r="J530" s="192">
        <f ca="1">IFERROR(__xludf.DUMMYFUNCTION("IMPORTRANGE(""https://docs.google.com/spreadsheets/d/1IYY_tgx_IHuhSq3AJ5eI5OnqOPBNLWSHKh2a30DoXe8/edit?usp=sharing"",""ภูเก็ต!J425"")"),0)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IFERROR(__xludf.DUMMYFUNCTION("IMPORTRANGE(""https://docs.google.com/spreadsheets/d/1IYY_tgx_IHuhSq3AJ5eI5OnqOPBNLWSHKh2a30DoXe8/edit?usp=sharing"",""ภูเก็ต!I426"")"),0)</f>
        <v>0</v>
      </c>
      <c r="J531" s="192">
        <f ca="1">IFERROR(__xludf.DUMMYFUNCTION("IMPORTRANGE(""https://docs.google.com/spreadsheets/d/1IYY_tgx_IHuhSq3AJ5eI5OnqOPBNLWSHKh2a30DoXe8/edit?usp=sharing"",""ภูเก็ต!J426"")"),0)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IFERROR(__xludf.DUMMYFUNCTION("IMPORTRANGE(""https://docs.google.com/spreadsheets/d/1IYY_tgx_IHuhSq3AJ5eI5OnqOPBNLWSHKh2a30DoXe8/edit?usp=sharing"",""ภูเก็ต!I427"")"),0)</f>
        <v>0</v>
      </c>
      <c r="J532" s="445">
        <f ca="1">IFERROR(__xludf.DUMMYFUNCTION("IMPORTRANGE(""https://docs.google.com/spreadsheets/d/1IYY_tgx_IHuhSq3AJ5eI5OnqOPBNLWSHKh2a30DoXe8/edit?usp=sharing"",""ภูเก็ต!J427"")"),0)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IFERROR(__xludf.DUMMYFUNCTION("IMPORTRANGE(""https://docs.google.com/spreadsheets/d/1IYY_tgx_IHuhSq3AJ5eI5OnqOPBNLWSHKh2a30DoXe8/edit?usp=sharing"",""ภูเก็ต!I428"")"),13)</f>
        <v>13</v>
      </c>
      <c r="J533" s="393">
        <f ca="1">IFERROR(__xludf.DUMMYFUNCTION("IMPORTRANGE(""https://docs.google.com/spreadsheets/d/1IYY_tgx_IHuhSq3AJ5eI5OnqOPBNLWSHKh2a30DoXe8/edit?usp=sharing"",""ภูเก็ต!J428"")"),0)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IFERROR(__xludf.DUMMYFUNCTION("IMPORTRANGE(""https://docs.google.com/spreadsheets/d/1IYY_tgx_IHuhSq3AJ5eI5OnqOPBNLWSHKh2a30DoXe8/edit?usp=sharing"",""ภูเก็ต!L428"")"),26700)</f>
        <v>26700</v>
      </c>
      <c r="M533" s="395"/>
      <c r="N533" s="395">
        <f ca="1">IFERROR(__xludf.DUMMYFUNCTION("IMPORTRANGE(""https://docs.google.com/spreadsheets/d/1IYY_tgx_IHuhSq3AJ5eI5OnqOPBNLWSHKh2a30DoXe8/edit?usp=sharing"",""ภูเก็ต!M428"")"),0)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IFERROR(__xludf.DUMMYFUNCTION("IMPORTRANGE(""https://docs.google.com/spreadsheets/d/1IYY_tgx_IHuhSq3AJ5eI5OnqOPBNLWSHKh2a30DoXe8/edit?usp=sharing"",""ภูเก็ต!L429"")"),0)</f>
        <v>0</v>
      </c>
      <c r="M534" s="169"/>
      <c r="N534" s="171">
        <f ca="1">IFERROR(__xludf.DUMMYFUNCTION("IMPORTRANGE(""https://docs.google.com/spreadsheets/d/1IYY_tgx_IHuhSq3AJ5eI5OnqOPBNLWSHKh2a30DoXe8/edit?usp=sharing"",""ภูเก็ต!M429"")"),0)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1">
        <f ca="1">IFERROR(__xludf.DUMMYFUNCTION("IMPORTRANGE(""https://docs.google.com/spreadsheets/d/1IYY_tgx_IHuhSq3AJ5eI5OnqOPBNLWSHKh2a30DoXe8/edit?usp=sharing"",""ภูเก็ต!M430"")"),0)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IFERROR(__xludf.DUMMYFUNCTION("IMPORTRANGE(""https://docs.google.com/spreadsheets/d/1IYY_tgx_IHuhSq3AJ5eI5OnqOPBNLWSHKh2a30DoXe8/edit?usp=sharing"",""ภูเก็ต!L431"")"),0)</f>
        <v>0</v>
      </c>
      <c r="M536" s="171"/>
      <c r="N536" s="171">
        <f ca="1">IFERROR(__xludf.DUMMYFUNCTION("IMPORTRANGE(""https://docs.google.com/spreadsheets/d/1IYY_tgx_IHuhSq3AJ5eI5OnqOPBNLWSHKh2a30DoXe8/edit?usp=sharing"",""ภูเก็ต!M431"")"),0)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IFERROR(__xludf.DUMMYFUNCTION("IMPORTRANGE(""https://docs.google.com/spreadsheets/d/1IYY_tgx_IHuhSq3AJ5eI5OnqOPBNLWSHKh2a30DoXe8/edit?usp=sharing"",""ภูเก็ต!L432"")"),26700)</f>
        <v>26700</v>
      </c>
      <c r="M537" s="171"/>
      <c r="N537" s="171">
        <f ca="1">IFERROR(__xludf.DUMMYFUNCTION("IMPORTRANGE(""https://docs.google.com/spreadsheets/d/1IYY_tgx_IHuhSq3AJ5eI5OnqOPBNLWSHKh2a30DoXe8/edit?usp=sharing"",""ภูเก็ต!M432"")"),0)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IFERROR(__xludf.DUMMYFUNCTION("IMPORTRANGE(""https://docs.google.com/spreadsheets/d/1IYY_tgx_IHuhSq3AJ5eI5OnqOPBNLWSHKh2a30DoXe8/edit?usp=sharing"",""ภูเก็ต!M433"")"),0)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IFERROR(__xludf.DUMMYFUNCTION("IMPORTRANGE(""https://docs.google.com/spreadsheets/d/1IYY_tgx_IHuhSq3AJ5eI5OnqOPBNLWSHKh2a30DoXe8/edit?usp=sharing"",""ภูเก็ต!M434"")"),0)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IFERROR(__xludf.DUMMYFUNCTION("IMPORTRANGE(""https://docs.google.com/spreadsheets/d/1IYY_tgx_IHuhSq3AJ5eI5OnqOPBNLWSHKh2a30DoXe8/edit?usp=sharing"",""ภูเก็ต!M435"")"),0)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IFERROR(__xludf.DUMMYFUNCTION("IMPORTRANGE(""https://docs.google.com/spreadsheets/d/1IYY_tgx_IHuhSq3AJ5eI5OnqOPBNLWSHKh2a30DoXe8/edit?usp=sharing"",""ภูเก็ต!M436"")"),0)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IFERROR(__xludf.DUMMYFUNCTION("IMPORTRANGE(""https://docs.google.com/spreadsheets/d/1IYY_tgx_IHuhSq3AJ5eI5OnqOPBNLWSHKh2a30DoXe8/edit?usp=sharing"",""ภูเก็ต!J438"")"),0)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IFERROR(__xludf.DUMMYFUNCTION("IMPORTRANGE(""https://docs.google.com/spreadsheets/d/1IYY_tgx_IHuhSq3AJ5eI5OnqOPBNLWSHKh2a30DoXe8/edit?usp=sharing"",""ภูเก็ต!J439"")"),1)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IFERROR(__xludf.DUMMYFUNCTION("IMPORTRANGE(""https://docs.google.com/spreadsheets/d/1IYY_tgx_IHuhSq3AJ5eI5OnqOPBNLWSHKh2a30DoXe8/edit?usp=sharing"",""ภูเก็ต!J440"")"),1)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IFERROR(__xludf.DUMMYFUNCTION("IMPORTRANGE(""https://docs.google.com/spreadsheets/d/1IYY_tgx_IHuhSq3AJ5eI5OnqOPBNLWSHKh2a30DoXe8/edit?usp=sharing"",""ภูเก็ต!J441"")"),1)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IFERROR(__xludf.DUMMYFUNCTION("IMPORTRANGE(""https://docs.google.com/spreadsheets/d/1IYY_tgx_IHuhSq3AJ5eI5OnqOPBNLWSHKh2a30DoXe8/edit?usp=sharing"",""ภูเก็ต!I442"")"),13)</f>
        <v>13</v>
      </c>
      <c r="J547" s="192">
        <f ca="1">IFERROR(__xludf.DUMMYFUNCTION("IMPORTRANGE(""https://docs.google.com/spreadsheets/d/1IYY_tgx_IHuhSq3AJ5eI5OnqOPBNLWSHKh2a30DoXe8/edit?usp=sharing"",""ภูเก็ต!J442"")"),0)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IFERROR(__xludf.DUMMYFUNCTION("IMPORTRANGE(""https://docs.google.com/spreadsheets/d/1IYY_tgx_IHuhSq3AJ5eI5OnqOPBNLWSHKh2a30DoXe8/edit?usp=sharing"",""ภูเก็ต!J166"")"),0)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IFERROR(__xludf.DUMMYFUNCTION("IMPORTRANGE(""https://docs.google.com/spreadsheets/d/1IYY_tgx_IHuhSq3AJ5eI5OnqOPBNLWSHKh2a30DoXe8/edit?usp=sharing"",""ภูเก็ต!J444"")"),0)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IFERROR(__xludf.DUMMYFUNCTION("IMPORTRANGE(""https://docs.google.com/spreadsheets/d/1IYY_tgx_IHuhSq3AJ5eI5OnqOPBNLWSHKh2a30DoXe8/edit?usp=sharing"",""ภูเก็ต!J445"")"),0)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IFERROR(__xludf.DUMMYFUNCTION("IMPORTRANGE(""https://docs.google.com/spreadsheets/d/1IYY_tgx_IHuhSq3AJ5eI5OnqOPBNLWSHKh2a30DoXe8/edit?usp=sharing"",""ภูเก็ต!I446"")"),0)</f>
        <v>0</v>
      </c>
      <c r="J551" s="393">
        <f ca="1">IFERROR(__xludf.DUMMYFUNCTION("IMPORTRANGE(""https://docs.google.com/spreadsheets/d/1IYY_tgx_IHuhSq3AJ5eI5OnqOPBNLWSHKh2a30DoXe8/edit?usp=sharing"",""ภูเก็ต!J446"")"),0)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IFERROR(__xludf.DUMMYFUNCTION("IMPORTRANGE(""https://docs.google.com/spreadsheets/d/1IYY_tgx_IHuhSq3AJ5eI5OnqOPBNLWSHKh2a30DoXe8/edit?usp=sharing"",""ภูเก็ต!L446"")"),0)</f>
        <v>0</v>
      </c>
      <c r="M551" s="395"/>
      <c r="N551" s="395">
        <f ca="1">IFERROR(__xludf.DUMMYFUNCTION("IMPORTRANGE(""https://docs.google.com/spreadsheets/d/1IYY_tgx_IHuhSq3AJ5eI5OnqOPBNLWSHKh2a30DoXe8/edit?usp=sharing"",""ภูเก็ต!M446"")"),0)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IFERROR(__xludf.DUMMYFUNCTION("IMPORTRANGE(""https://docs.google.com/spreadsheets/d/1IYY_tgx_IHuhSq3AJ5eI5OnqOPBNLWSHKh2a30DoXe8/edit?usp=sharing"",""ภูเก็ต!L447"")"),0)</f>
        <v>0</v>
      </c>
      <c r="M552" s="169"/>
      <c r="N552" s="171">
        <f ca="1">IFERROR(__xludf.DUMMYFUNCTION("IMPORTRANGE(""https://docs.google.com/spreadsheets/d/1IYY_tgx_IHuhSq3AJ5eI5OnqOPBNLWSHKh2a30DoXe8/edit?usp=sharing"",""ภูเก็ต!M447"")"),0)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1">
        <f ca="1">IFERROR(__xludf.DUMMYFUNCTION("IMPORTRANGE(""https://docs.google.com/spreadsheets/d/1IYY_tgx_IHuhSq3AJ5eI5OnqOPBNLWSHKh2a30DoXe8/edit?usp=sharing"",""ภูเก็ต!M448"")"),0)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IFERROR(__xludf.DUMMYFUNCTION("IMPORTRANGE(""https://docs.google.com/spreadsheets/d/1IYY_tgx_IHuhSq3AJ5eI5OnqOPBNLWSHKh2a30DoXe8/edit?usp=sharing"",""ภูเก็ต!L449"")"),0)</f>
        <v>0</v>
      </c>
      <c r="M554" s="171"/>
      <c r="N554" s="171">
        <f ca="1">IFERROR(__xludf.DUMMYFUNCTION("IMPORTRANGE(""https://docs.google.com/spreadsheets/d/1IYY_tgx_IHuhSq3AJ5eI5OnqOPBNLWSHKh2a30DoXe8/edit?usp=sharing"",""ภูเก็ต!M449"")"),0)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IFERROR(__xludf.DUMMYFUNCTION("IMPORTRANGE(""https://docs.google.com/spreadsheets/d/1IYY_tgx_IHuhSq3AJ5eI5OnqOPBNLWSHKh2a30DoXe8/edit?usp=sharing"",""ภูเก็ต!L450"")"),0)</f>
        <v>0</v>
      </c>
      <c r="M555" s="171"/>
      <c r="N555" s="171">
        <f ca="1">IFERROR(__xludf.DUMMYFUNCTION("IMPORTRANGE(""https://docs.google.com/spreadsheets/d/1IYY_tgx_IHuhSq3AJ5eI5OnqOPBNLWSHKh2a30DoXe8/edit?usp=sharing"",""ภูเก็ต!M450"")"),0)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IFERROR(__xludf.DUMMYFUNCTION("IMPORTRANGE(""https://docs.google.com/spreadsheets/d/1IYY_tgx_IHuhSq3AJ5eI5OnqOPBNLWSHKh2a30DoXe8/edit?usp=sharing"",""ภูเก็ต!M451"")"),0)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IFERROR(__xludf.DUMMYFUNCTION("IMPORTRANGE(""https://docs.google.com/spreadsheets/d/1IYY_tgx_IHuhSq3AJ5eI5OnqOPBNLWSHKh2a30DoXe8/edit?usp=sharing"",""ภูเก็ต!M452"")"),0)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IFERROR(__xludf.DUMMYFUNCTION("IMPORTRANGE(""https://docs.google.com/spreadsheets/d/1IYY_tgx_IHuhSq3AJ5eI5OnqOPBNLWSHKh2a30DoXe8/edit?usp=sharing"",""ภูเก็ต!M453"")"),0)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IFERROR(__xludf.DUMMYFUNCTION("IMPORTRANGE(""https://docs.google.com/spreadsheets/d/1IYY_tgx_IHuhSq3AJ5eI5OnqOPBNLWSHKh2a30DoXe8/edit?usp=sharing"",""ภูเก็ต!M454"")"),0)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IFERROR(__xludf.DUMMYFUNCTION("IMPORTRANGE(""https://docs.google.com/spreadsheets/d/1IYY_tgx_IHuhSq3AJ5eI5OnqOPBNLWSHKh2a30DoXe8/edit?usp=sharing"",""ภูเก็ต!I455"")"),0)</f>
        <v>0</v>
      </c>
      <c r="J560" s="167">
        <f ca="1">IFERROR(__xludf.DUMMYFUNCTION("IMPORTRANGE(""https://docs.google.com/spreadsheets/d/1IYY_tgx_IHuhSq3AJ5eI5OnqOPBNLWSHKh2a30DoXe8/edit?usp=sharing"",""ภูเก็ต!J455"")"),0)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IFERROR(__xludf.DUMMYFUNCTION("IMPORTRANGE(""https://docs.google.com/spreadsheets/d/1IYY_tgx_IHuhSq3AJ5eI5OnqOPBNLWSHKh2a30DoXe8/edit?usp=sharing"",""ภูเก็ต!I456"")"),0)</f>
        <v>0</v>
      </c>
      <c r="J561" s="191">
        <f ca="1">IFERROR(__xludf.DUMMYFUNCTION("IMPORTRANGE(""https://docs.google.com/spreadsheets/d/1IYY_tgx_IHuhSq3AJ5eI5OnqOPBNLWSHKh2a30DoXe8/edit?usp=sharing"",""ภูเก็ต!J456"")"),0)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IFERROR(__xludf.DUMMYFUNCTION("IMPORTRANGE(""https://docs.google.com/spreadsheets/d/1IYY_tgx_IHuhSq3AJ5eI5OnqOPBNLWSHKh2a30DoXe8/edit?usp=sharing"",""ภูเก็ต!I457"")"),"")</f>
        <v/>
      </c>
      <c r="J562" s="191" t="str">
        <f ca="1">IFERROR(__xludf.DUMMYFUNCTION("IMPORTRANGE(""https://docs.google.com/spreadsheets/d/1IYY_tgx_IHuhSq3AJ5eI5OnqOPBNLWSHKh2a30DoXe8/edit?usp=sharing"",""ภูเก็ต!J457"")"),"")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IFERROR(__xludf.DUMMYFUNCTION("IMPORTRANGE(""https://docs.google.com/spreadsheets/d/1IYY_tgx_IHuhSq3AJ5eI5OnqOPBNLWSHKh2a30DoXe8/edit?usp=sharing"",""ภูเก็ต!I458"")"),"")</f>
        <v/>
      </c>
      <c r="J563" s="191" t="str">
        <f ca="1">IFERROR(__xludf.DUMMYFUNCTION("IMPORTRANGE(""https://docs.google.com/spreadsheets/d/1IYY_tgx_IHuhSq3AJ5eI5OnqOPBNLWSHKh2a30DoXe8/edit?usp=sharing"",""ภูเก็ต!J458"")"),"")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IFERROR(__xludf.DUMMYFUNCTION("IMPORTRANGE(""https://docs.google.com/spreadsheets/d/1IYY_tgx_IHuhSq3AJ5eI5OnqOPBNLWSHKh2a30DoXe8/edit?usp=sharing"",""ภูเก็ต!I459"")"),50)</f>
        <v>50</v>
      </c>
      <c r="J564" s="360">
        <f ca="1">IFERROR(__xludf.DUMMYFUNCTION("IMPORTRANGE(""https://docs.google.com/spreadsheets/d/1IYY_tgx_IHuhSq3AJ5eI5OnqOPBNLWSHKh2a30DoXe8/edit?usp=sharing"",""ภูเก็ต!J459"")"),0)</f>
        <v>0</v>
      </c>
      <c r="K564" s="361">
        <f t="shared" ca="1" si="121"/>
        <v>0</v>
      </c>
      <c r="L564" s="362">
        <f ca="1">IFERROR(__xludf.DUMMYFUNCTION("IMPORTRANGE(""https://docs.google.com/spreadsheets/d/1IYY_tgx_IHuhSq3AJ5eI5OnqOPBNLWSHKh2a30DoXe8/edit?usp=sharing"",""ภูเก็ต!L459"")"),119920)</f>
        <v>119920</v>
      </c>
      <c r="M564" s="362"/>
      <c r="N564" s="362">
        <f ca="1">IFERROR(__xludf.DUMMYFUNCTION("IMPORTRANGE(""https://docs.google.com/spreadsheets/d/1IYY_tgx_IHuhSq3AJ5eI5OnqOPBNLWSHKh2a30DoXe8/edit?usp=sharing"",""ภูเก็ต!M459"")"),7700)</f>
        <v>7700</v>
      </c>
      <c r="O564" s="362">
        <f t="shared" ref="O564:O568" ca="1" si="122">+IF(L564&gt;0,N564*100/L564,0)</f>
        <v>6.4209472981987989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IFERROR(__xludf.DUMMYFUNCTION("IMPORTRANGE(""https://docs.google.com/spreadsheets/d/1IYY_tgx_IHuhSq3AJ5eI5OnqOPBNLWSHKh2a30DoXe8/edit?usp=sharing"",""ภูเก็ต!L460"")"),0)</f>
        <v>0</v>
      </c>
      <c r="M565" s="169"/>
      <c r="N565" s="171">
        <f ca="1">IFERROR(__xludf.DUMMYFUNCTION("IMPORTRANGE(""https://docs.google.com/spreadsheets/d/1IYY_tgx_IHuhSq3AJ5eI5OnqOPBNLWSHKh2a30DoXe8/edit?usp=sharing"",""ภูเก็ต!M460"")"),0)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1">
        <f ca="1">IFERROR(__xludf.DUMMYFUNCTION("IMPORTRANGE(""https://docs.google.com/spreadsheets/d/1IYY_tgx_IHuhSq3AJ5eI5OnqOPBNLWSHKh2a30DoXe8/edit?usp=sharing"",""ภูเก็ต!M461"")"),7700)</f>
        <v>7700</v>
      </c>
      <c r="O566" s="171">
        <f t="shared" ca="1" si="122"/>
        <v>6.4209472981987989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IFERROR(__xludf.DUMMYFUNCTION("IMPORTRANGE(""https://docs.google.com/spreadsheets/d/1IYY_tgx_IHuhSq3AJ5eI5OnqOPBNLWSHKh2a30DoXe8/edit?usp=sharing"",""ภูเก็ต!L462"")"),0)</f>
        <v>0</v>
      </c>
      <c r="M567" s="171"/>
      <c r="N567" s="171">
        <f ca="1">IFERROR(__xludf.DUMMYFUNCTION("IMPORTRANGE(""https://docs.google.com/spreadsheets/d/1IYY_tgx_IHuhSq3AJ5eI5OnqOPBNLWSHKh2a30DoXe8/edit?usp=sharing"",""ภูเก็ต!M462"")"),0)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IFERROR(__xludf.DUMMYFUNCTION("IMPORTRANGE(""https://docs.google.com/spreadsheets/d/1IYY_tgx_IHuhSq3AJ5eI5OnqOPBNLWSHKh2a30DoXe8/edit?usp=sharing"",""ภูเก็ต!L463"")"),119920)</f>
        <v>119920</v>
      </c>
      <c r="M568" s="171"/>
      <c r="N568" s="171">
        <f ca="1">IFERROR(__xludf.DUMMYFUNCTION("IMPORTRANGE(""https://docs.google.com/spreadsheets/d/1IYY_tgx_IHuhSq3AJ5eI5OnqOPBNLWSHKh2a30DoXe8/edit?usp=sharing"",""ภูเก็ต!M463"")"),7700)</f>
        <v>7700</v>
      </c>
      <c r="O568" s="171">
        <f t="shared" ca="1" si="122"/>
        <v>6.4209472981987989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IFERROR(__xludf.DUMMYFUNCTION("IMPORTRANGE(""https://docs.google.com/spreadsheets/d/1IYY_tgx_IHuhSq3AJ5eI5OnqOPBNLWSHKh2a30DoXe8/edit?usp=sharing"",""ภูเก็ต!M464"")"),0)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IFERROR(__xludf.DUMMYFUNCTION("IMPORTRANGE(""https://docs.google.com/spreadsheets/d/1IYY_tgx_IHuhSq3AJ5eI5OnqOPBNLWSHKh2a30DoXe8/edit?usp=sharing"",""ภูเก็ต!M465"")"),0)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IFERROR(__xludf.DUMMYFUNCTION("IMPORTRANGE(""https://docs.google.com/spreadsheets/d/1IYY_tgx_IHuhSq3AJ5eI5OnqOPBNLWSHKh2a30DoXe8/edit?usp=sharing"",""ภูเก็ต!M466"")"),7700)</f>
        <v>7700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IFERROR(__xludf.DUMMYFUNCTION("IMPORTRANGE(""https://docs.google.com/spreadsheets/d/1IYY_tgx_IHuhSq3AJ5eI5OnqOPBNLWSHKh2a30DoXe8/edit?usp=sharing"",""ภูเก็ต!M467"")"),0)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IFERROR(__xludf.DUMMYFUNCTION("IMPORTRANGE(""https://docs.google.com/spreadsheets/d/1IYY_tgx_IHuhSq3AJ5eI5OnqOPBNLWSHKh2a30DoXe8/edit?usp=sharing"",""ภูเก็ต!I468"")"),50)</f>
        <v>50</v>
      </c>
      <c r="J573" s="401">
        <f ca="1">IFERROR(__xludf.DUMMYFUNCTION("IMPORTRANGE(""https://docs.google.com/spreadsheets/d/1IYY_tgx_IHuhSq3AJ5eI5OnqOPBNLWSHKh2a30DoXe8/edit?usp=sharing"",""ภูเก็ต!J468"")"),0)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IFERROR(__xludf.DUMMYFUNCTION("IMPORTRANGE(""https://docs.google.com/spreadsheets/d/1IYY_tgx_IHuhSq3AJ5eI5OnqOPBNLWSHKh2a30DoXe8/edit?usp=sharing"",""ภูเก็ต!I470"")"),0)</f>
        <v>0</v>
      </c>
      <c r="J575" s="192">
        <f ca="1">IFERROR(__xludf.DUMMYFUNCTION("IMPORTRANGE(""https://docs.google.com/spreadsheets/d/1IYY_tgx_IHuhSq3AJ5eI5OnqOPBNLWSHKh2a30DoXe8/edit?usp=sharing"",""ภูเก็ต!J470"")"),0)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IFERROR(__xludf.DUMMYFUNCTION("IMPORTRANGE(""https://docs.google.com/spreadsheets/d/1IYY_tgx_IHuhSq3AJ5eI5OnqOPBNLWSHKh2a30DoXe8/edit?usp=sharing"",""ภูเก็ต!I471"")"),0)</f>
        <v>0</v>
      </c>
      <c r="J576" s="192">
        <f ca="1">IFERROR(__xludf.DUMMYFUNCTION("IMPORTRANGE(""https://docs.google.com/spreadsheets/d/1IYY_tgx_IHuhSq3AJ5eI5OnqOPBNLWSHKh2a30DoXe8/edit?usp=sharing"",""ภูเก็ต!J471"")"),0)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IFERROR(__xludf.DUMMYFUNCTION("IMPORTRANGE(""https://docs.google.com/spreadsheets/d/1IYY_tgx_IHuhSq3AJ5eI5OnqOPBNLWSHKh2a30DoXe8/edit?usp=sharing"",""ภูเก็ต!I472"")"),0)</f>
        <v>0</v>
      </c>
      <c r="J577" s="192">
        <f ca="1">IFERROR(__xludf.DUMMYFUNCTION("IMPORTRANGE(""https://docs.google.com/spreadsheets/d/1IYY_tgx_IHuhSq3AJ5eI5OnqOPBNLWSHKh2a30DoXe8/edit?usp=sharing"",""ภูเก็ต!J472"")"),0)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IFERROR(__xludf.DUMMYFUNCTION("IMPORTRANGE(""https://docs.google.com/spreadsheets/d/1IYY_tgx_IHuhSq3AJ5eI5OnqOPBNLWSHKh2a30DoXe8/edit?usp=sharing"",""ภูเก็ต!I473"")"),0)</f>
        <v>0</v>
      </c>
      <c r="J578" s="192">
        <f ca="1">IFERROR(__xludf.DUMMYFUNCTION("IMPORTRANGE(""https://docs.google.com/spreadsheets/d/1IYY_tgx_IHuhSq3AJ5eI5OnqOPBNLWSHKh2a30DoXe8/edit?usp=sharing"",""ภูเก็ต!J473"")"),0)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IFERROR(__xludf.DUMMYFUNCTION("IMPORTRANGE(""https://docs.google.com/spreadsheets/d/1IYY_tgx_IHuhSq3AJ5eI5OnqOPBNLWSHKh2a30DoXe8/edit?usp=sharing"",""ภูเก็ต!I474"")"),0)</f>
        <v>0</v>
      </c>
      <c r="J579" s="192">
        <f ca="1">IFERROR(__xludf.DUMMYFUNCTION("IMPORTRANGE(""https://docs.google.com/spreadsheets/d/1IYY_tgx_IHuhSq3AJ5eI5OnqOPBNLWSHKh2a30DoXe8/edit?usp=sharing"",""ภูเก็ต!J474"")"),0)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IFERROR(__xludf.DUMMYFUNCTION("IMPORTRANGE(""https://docs.google.com/spreadsheets/d/1IYY_tgx_IHuhSq3AJ5eI5OnqOPBNLWSHKh2a30DoXe8/edit?usp=sharing"",""ภูเก็ต!I475"")"),0)</f>
        <v>0</v>
      </c>
      <c r="J580" s="360">
        <f ca="1">IFERROR(__xludf.DUMMYFUNCTION("IMPORTRANGE(""https://docs.google.com/spreadsheets/d/1IYY_tgx_IHuhSq3AJ5eI5OnqOPBNLWSHKh2a30DoXe8/edit?usp=sharing"",""ภูเก็ต!J475"")"),0)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IFERROR(__xludf.DUMMYFUNCTION("IMPORTRANGE(""https://docs.google.com/spreadsheets/d/1IYY_tgx_IHuhSq3AJ5eI5OnqOPBNLWSHKh2a30DoXe8/edit?usp=sharing"",""ภูเก็ต!L475"")"),0)</f>
        <v>0</v>
      </c>
      <c r="M580" s="362"/>
      <c r="N580" s="362">
        <f ca="1">IFERROR(__xludf.DUMMYFUNCTION("IMPORTRANGE(""https://docs.google.com/spreadsheets/d/1IYY_tgx_IHuhSq3AJ5eI5OnqOPBNLWSHKh2a30DoXe8/edit?usp=sharing"",""ภูเก็ต!M475"")"),0)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IFERROR(__xludf.DUMMYFUNCTION("IMPORTRANGE(""https://docs.google.com/spreadsheets/d/1IYY_tgx_IHuhSq3AJ5eI5OnqOPBNLWSHKh2a30DoXe8/edit?usp=sharing"",""ภูเก็ต!L476"")"),0)</f>
        <v>0</v>
      </c>
      <c r="M581" s="169"/>
      <c r="N581" s="171">
        <f ca="1">IFERROR(__xludf.DUMMYFUNCTION("IMPORTRANGE(""https://docs.google.com/spreadsheets/d/1IYY_tgx_IHuhSq3AJ5eI5OnqOPBNLWSHKh2a30DoXe8/edit?usp=sharing"",""ภูเก็ต!M476"")"),0)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1">
        <f ca="1">IFERROR(__xludf.DUMMYFUNCTION("IMPORTRANGE(""https://docs.google.com/spreadsheets/d/1IYY_tgx_IHuhSq3AJ5eI5OnqOPBNLWSHKh2a30DoXe8/edit?usp=sharing"",""ภูเก็ต!M477"")"),0)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IFERROR(__xludf.DUMMYFUNCTION("IMPORTRANGE(""https://docs.google.com/spreadsheets/d/1IYY_tgx_IHuhSq3AJ5eI5OnqOPBNLWSHKh2a30DoXe8/edit?usp=sharing"",""ภูเก็ต!L478"")"),0)</f>
        <v>0</v>
      </c>
      <c r="M583" s="171"/>
      <c r="N583" s="171">
        <f ca="1">IFERROR(__xludf.DUMMYFUNCTION("IMPORTRANGE(""https://docs.google.com/spreadsheets/d/1IYY_tgx_IHuhSq3AJ5eI5OnqOPBNLWSHKh2a30DoXe8/edit?usp=sharing"",""ภูเก็ต!M478"")"),0)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IFERROR(__xludf.DUMMYFUNCTION("IMPORTRANGE(""https://docs.google.com/spreadsheets/d/1IYY_tgx_IHuhSq3AJ5eI5OnqOPBNLWSHKh2a30DoXe8/edit?usp=sharing"",""ภูเก็ต!L479"")"),0)</f>
        <v>0</v>
      </c>
      <c r="M584" s="171"/>
      <c r="N584" s="171">
        <f ca="1">IFERROR(__xludf.DUMMYFUNCTION("IMPORTRANGE(""https://docs.google.com/spreadsheets/d/1IYY_tgx_IHuhSq3AJ5eI5OnqOPBNLWSHKh2a30DoXe8/edit?usp=sharing"",""ภูเก็ต!M479"")"),0)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IFERROR(__xludf.DUMMYFUNCTION("IMPORTRANGE(""https://docs.google.com/spreadsheets/d/1IYY_tgx_IHuhSq3AJ5eI5OnqOPBNLWSHKh2a30DoXe8/edit?usp=sharing"",""ภูเก็ต!M480"")"),0)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IFERROR(__xludf.DUMMYFUNCTION("IMPORTRANGE(""https://docs.google.com/spreadsheets/d/1IYY_tgx_IHuhSq3AJ5eI5OnqOPBNLWSHKh2a30DoXe8/edit?usp=sharing"",""ภูเก็ต!M481"")"),0)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IFERROR(__xludf.DUMMYFUNCTION("IMPORTRANGE(""https://docs.google.com/spreadsheets/d/1IYY_tgx_IHuhSq3AJ5eI5OnqOPBNLWSHKh2a30DoXe8/edit?usp=sharing"",""ภูเก็ต!M482"")"),0)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IFERROR(__xludf.DUMMYFUNCTION("IMPORTRANGE(""https://docs.google.com/spreadsheets/d/1IYY_tgx_IHuhSq3AJ5eI5OnqOPBNLWSHKh2a30DoXe8/edit?usp=sharing"",""ภูเก็ต!M483"")"),0)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IFERROR(__xludf.DUMMYFUNCTION("IMPORTRANGE(""https://docs.google.com/spreadsheets/d/1IYY_tgx_IHuhSq3AJ5eI5OnqOPBNLWSHKh2a30DoXe8/edit?usp=sharing"",""ภูเก็ต!I484"")"),0)</f>
        <v>0</v>
      </c>
      <c r="J589" s="191">
        <f ca="1">IFERROR(__xludf.DUMMYFUNCTION("IMPORTRANGE(""https://docs.google.com/spreadsheets/d/1IYY_tgx_IHuhSq3AJ5eI5OnqOPBNLWSHKh2a30DoXe8/edit?usp=sharing"",""ภูเก็ต!J484"")"),0)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IFERROR(__xludf.DUMMYFUNCTION("IMPORTRANGE(""https://docs.google.com/spreadsheets/d/1IYY_tgx_IHuhSq3AJ5eI5OnqOPBNLWSHKh2a30DoXe8/edit?usp=sharing"",""ภูเก็ต!I485"")"),0)</f>
        <v>0</v>
      </c>
      <c r="J590" s="191">
        <f ca="1">IFERROR(__xludf.DUMMYFUNCTION("IMPORTRANGE(""https://docs.google.com/spreadsheets/d/1IYY_tgx_IHuhSq3AJ5eI5OnqOPBNLWSHKh2a30DoXe8/edit?usp=sharing"",""ภูเก็ต!J485"")"),0)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IFERROR(__xludf.DUMMYFUNCTION("IMPORTRANGE(""https://docs.google.com/spreadsheets/d/1IYY_tgx_IHuhSq3AJ5eI5OnqOPBNLWSHKh2a30DoXe8/edit?usp=sharing"",""ภูเก็ต!I486"")"),0)</f>
        <v>0</v>
      </c>
      <c r="J591" s="191">
        <f ca="1">IFERROR(__xludf.DUMMYFUNCTION("IMPORTRANGE(""https://docs.google.com/spreadsheets/d/1IYY_tgx_IHuhSq3AJ5eI5OnqOPBNLWSHKh2a30DoXe8/edit?usp=sharing"",""ภูเก็ต!J486"")"),0)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IFERROR(__xludf.DUMMYFUNCTION("IMPORTRANGE(""https://docs.google.com/spreadsheets/d/1IYY_tgx_IHuhSq3AJ5eI5OnqOPBNLWSHKh2a30DoXe8/edit?usp=sharing"",""ภูเก็ต!I487"")"),0)</f>
        <v>0</v>
      </c>
      <c r="J592" s="191">
        <f ca="1">IFERROR(__xludf.DUMMYFUNCTION("IMPORTRANGE(""https://docs.google.com/spreadsheets/d/1IYY_tgx_IHuhSq3AJ5eI5OnqOPBNLWSHKh2a30DoXe8/edit?usp=sharing"",""ภูเก็ต!J487"")"),0)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IFERROR(__xludf.DUMMYFUNCTION("IMPORTRANGE(""https://docs.google.com/spreadsheets/d/1IYY_tgx_IHuhSq3AJ5eI5OnqOPBNLWSHKh2a30DoXe8/edit?usp=sharing"",""ภูเก็ต!I488"")"),0)</f>
        <v>0</v>
      </c>
      <c r="J593" s="191">
        <f ca="1">IFERROR(__xludf.DUMMYFUNCTION("IMPORTRANGE(""https://docs.google.com/spreadsheets/d/1IYY_tgx_IHuhSq3AJ5eI5OnqOPBNLWSHKh2a30DoXe8/edit?usp=sharing"",""ภูเก็ต!J488"")"),0)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IFERROR(__xludf.DUMMYFUNCTION("IMPORTRANGE(""https://docs.google.com/spreadsheets/d/1IYY_tgx_IHuhSq3AJ5eI5OnqOPBNLWSHKh2a30DoXe8/edit?usp=sharing"",""ภูเก็ต!I489"")"),0)</f>
        <v>0</v>
      </c>
      <c r="J594" s="191">
        <f ca="1">IFERROR(__xludf.DUMMYFUNCTION("IMPORTRANGE(""https://docs.google.com/spreadsheets/d/1IYY_tgx_IHuhSq3AJ5eI5OnqOPBNLWSHKh2a30DoXe8/edit?usp=sharing"",""ภูเก็ต!J489"")"),0)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IFERROR(__xludf.DUMMYFUNCTION("IMPORTRANGE(""https://docs.google.com/spreadsheets/d/1IYY_tgx_IHuhSq3AJ5eI5OnqOPBNLWSHKh2a30DoXe8/edit?usp=sharing"",""ภูเก็ต!I490"")"),0)</f>
        <v>0</v>
      </c>
      <c r="J595" s="191">
        <f ca="1">IFERROR(__xludf.DUMMYFUNCTION("IMPORTRANGE(""https://docs.google.com/spreadsheets/d/1IYY_tgx_IHuhSq3AJ5eI5OnqOPBNLWSHKh2a30DoXe8/edit?usp=sharing"",""ภูเก็ต!J490"")"),0)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IFERROR(__xludf.DUMMYFUNCTION("IMPORTRANGE(""https://docs.google.com/spreadsheets/d/1IYY_tgx_IHuhSq3AJ5eI5OnqOPBNLWSHKh2a30DoXe8/edit?usp=sharing"",""ภูเก็ต!I491"")"),0)</f>
        <v>0</v>
      </c>
      <c r="J596" s="238">
        <f ca="1">IFERROR(__xludf.DUMMYFUNCTION("IMPORTRANGE(""https://docs.google.com/spreadsheets/d/1IYY_tgx_IHuhSq3AJ5eI5OnqOPBNLWSHKh2a30DoXe8/edit?usp=sharing"",""ภูเก็ต!J491"")"),0)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IFERROR(__xludf.DUMMYFUNCTION("IMPORTRANGE(""https://docs.google.com/spreadsheets/d/1IYY_tgx_IHuhSq3AJ5eI5OnqOPBNLWSHKh2a30DoXe8/edit?usp=sharing"",""ภูเก็ต!I492"")"),100)</f>
        <v>100</v>
      </c>
      <c r="J597" s="464">
        <f ca="1">IFERROR(__xludf.DUMMYFUNCTION("IMPORTRANGE(""https://docs.google.com/spreadsheets/d/1IYY_tgx_IHuhSq3AJ5eI5OnqOPBNLWSHKh2a30DoXe8/edit?usp=sharing"",""ภูเก็ต!J492"")"),0)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IFERROR(__xludf.DUMMYFUNCTION("IMPORTRANGE(""https://docs.google.com/spreadsheets/d/1IYY_tgx_IHuhSq3AJ5eI5OnqOPBNLWSHKh2a30DoXe8/edit?usp=sharing"",""ภูเก็ต!L492"")"),7300)</f>
        <v>7300</v>
      </c>
      <c r="M597" s="395"/>
      <c r="N597" s="395">
        <f ca="1">IFERROR(__xludf.DUMMYFUNCTION("IMPORTRANGE(""https://docs.google.com/spreadsheets/d/1IYY_tgx_IHuhSq3AJ5eI5OnqOPBNLWSHKh2a30DoXe8/edit?usp=sharing"",""ภูเก็ต!M492"")"),0)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IFERROR(__xludf.DUMMYFUNCTION("IMPORTRANGE(""https://docs.google.com/spreadsheets/d/1IYY_tgx_IHuhSq3AJ5eI5OnqOPBNLWSHKh2a30DoXe8/edit?usp=sharing"",""ภูเก็ต!L493"")"),0)</f>
        <v>0</v>
      </c>
      <c r="M598" s="169"/>
      <c r="N598" s="171">
        <f ca="1">IFERROR(__xludf.DUMMYFUNCTION("IMPORTRANGE(""https://docs.google.com/spreadsheets/d/1IYY_tgx_IHuhSq3AJ5eI5OnqOPBNLWSHKh2a30DoXe8/edit?usp=sharing"",""ภูเก็ต!M493"")"),0)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1">
        <f ca="1">IFERROR(__xludf.DUMMYFUNCTION("IMPORTRANGE(""https://docs.google.com/spreadsheets/d/1IYY_tgx_IHuhSq3AJ5eI5OnqOPBNLWSHKh2a30DoXe8/edit?usp=sharing"",""ภูเก็ต!M494"")"),0)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IFERROR(__xludf.DUMMYFUNCTION("IMPORTRANGE(""https://docs.google.com/spreadsheets/d/1IYY_tgx_IHuhSq3AJ5eI5OnqOPBNLWSHKh2a30DoXe8/edit?usp=sharing"",""ภูเก็ต!L495"")"),0)</f>
        <v>0</v>
      </c>
      <c r="M600" s="171"/>
      <c r="N600" s="171">
        <f ca="1">IFERROR(__xludf.DUMMYFUNCTION("IMPORTRANGE(""https://docs.google.com/spreadsheets/d/1IYY_tgx_IHuhSq3AJ5eI5OnqOPBNLWSHKh2a30DoXe8/edit?usp=sharing"",""ภูเก็ต!M495"")"),0)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IFERROR(__xludf.DUMMYFUNCTION("IMPORTRANGE(""https://docs.google.com/spreadsheets/d/1IYY_tgx_IHuhSq3AJ5eI5OnqOPBNLWSHKh2a30DoXe8/edit?usp=sharing"",""ภูเก็ต!L496"")"),7300)</f>
        <v>7300</v>
      </c>
      <c r="M601" s="171"/>
      <c r="N601" s="171">
        <f ca="1">IFERROR(__xludf.DUMMYFUNCTION("IMPORTRANGE(""https://docs.google.com/spreadsheets/d/1IYY_tgx_IHuhSq3AJ5eI5OnqOPBNLWSHKh2a30DoXe8/edit?usp=sharing"",""ภูเก็ต!M496"")"),0)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IFERROR(__xludf.DUMMYFUNCTION("IMPORTRANGE(""https://docs.google.com/spreadsheets/d/1IYY_tgx_IHuhSq3AJ5eI5OnqOPBNLWSHKh2a30DoXe8/edit?usp=sharing"",""ภูเก็ต!M497"")"),0)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IFERROR(__xludf.DUMMYFUNCTION("IMPORTRANGE(""https://docs.google.com/spreadsheets/d/1IYY_tgx_IHuhSq3AJ5eI5OnqOPBNLWSHKh2a30DoXe8/edit?usp=sharing"",""ภูเก็ต!M498"")"),0)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IFERROR(__xludf.DUMMYFUNCTION("IMPORTRANGE(""https://docs.google.com/spreadsheets/d/1IYY_tgx_IHuhSq3AJ5eI5OnqOPBNLWSHKh2a30DoXe8/edit?usp=sharing"",""ภูเก็ต!M499"")"),0)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IFERROR(__xludf.DUMMYFUNCTION("IMPORTRANGE(""https://docs.google.com/spreadsheets/d/1IYY_tgx_IHuhSq3AJ5eI5OnqOPBNLWSHKh2a30DoXe8/edit?usp=sharing"",""ภูเก็ต!M500"")"),0)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IFERROR(__xludf.DUMMYFUNCTION("IMPORTRANGE(""https://docs.google.com/spreadsheets/d/1IYY_tgx_IHuhSq3AJ5eI5OnqOPBNLWSHKh2a30DoXe8/edit?usp=sharing"",""ภูเก็ต!J502"")"),0)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IFERROR(__xludf.DUMMYFUNCTION("IMPORTRANGE(""https://docs.google.com/spreadsheets/d/1IYY_tgx_IHuhSq3AJ5eI5OnqOPBNLWSHKh2a30DoXe8/edit?usp=sharing"",""ภูเก็ต!J503"")"),1)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IFERROR(__xludf.DUMMYFUNCTION("IMPORTRANGE(""https://docs.google.com/spreadsheets/d/1IYY_tgx_IHuhSq3AJ5eI5OnqOPBNLWSHKh2a30DoXe8/edit?usp=sharing"",""ภูเก็ต!J166"")"),0)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IFERROR(__xludf.DUMMYFUNCTION("IMPORTRANGE(""https://docs.google.com/spreadsheets/d/1IYY_tgx_IHuhSq3AJ5eI5OnqOPBNLWSHKh2a30DoXe8/edit?usp=sharing"",""ภูเก็ต!J166"")"),0)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IFERROR(__xludf.DUMMYFUNCTION("IMPORTRANGE(""https://docs.google.com/spreadsheets/d/1IYY_tgx_IHuhSq3AJ5eI5OnqOPBNLWSHKh2a30DoXe8/edit?usp=sharing"",""ภูเก็ต!I506"")"),100)</f>
        <v>100</v>
      </c>
      <c r="J611" s="167">
        <f ca="1">IFERROR(__xludf.DUMMYFUNCTION("IMPORTRANGE(""https://docs.google.com/spreadsheets/d/1IYY_tgx_IHuhSq3AJ5eI5OnqOPBNLWSHKh2a30DoXe8/edit?usp=sharing"",""ภูเก็ต!J506"")"),0)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IFERROR(__xludf.DUMMYFUNCTION("IMPORTRANGE(""https://docs.google.com/spreadsheets/d/1IYY_tgx_IHuhSq3AJ5eI5OnqOPBNLWSHKh2a30DoXe8/edit?usp=sharing"",""ภูเก็ต!I507"")"),0)</f>
        <v>0</v>
      </c>
      <c r="J612" s="192">
        <f ca="1">IFERROR(__xludf.DUMMYFUNCTION("IMPORTRANGE(""https://docs.google.com/spreadsheets/d/1IYY_tgx_IHuhSq3AJ5eI5OnqOPBNLWSHKh2a30DoXe8/edit?usp=sharing"",""ภูเก็ต!J507"")"),0)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IFERROR(__xludf.DUMMYFUNCTION("IMPORTRANGE(""https://docs.google.com/spreadsheets/d/1IYY_tgx_IHuhSq3AJ5eI5OnqOPBNLWSHKh2a30DoXe8/edit?usp=sharing"",""ภูเก็ต!I508"")"),0)</f>
        <v>0</v>
      </c>
      <c r="J613" s="192">
        <f ca="1">IFERROR(__xludf.DUMMYFUNCTION("IMPORTRANGE(""https://docs.google.com/spreadsheets/d/1IYY_tgx_IHuhSq3AJ5eI5OnqOPBNLWSHKh2a30DoXe8/edit?usp=sharing"",""ภูเก็ต!J508"")"),0)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IFERROR(__xludf.DUMMYFUNCTION("IMPORTRANGE(""https://docs.google.com/spreadsheets/d/1IYY_tgx_IHuhSq3AJ5eI5OnqOPBNLWSHKh2a30DoXe8/edit?usp=sharing"",""ภูเก็ต!I509"")"),0)</f>
        <v>0</v>
      </c>
      <c r="J614" s="192">
        <f ca="1">IFERROR(__xludf.DUMMYFUNCTION("IMPORTRANGE(""https://docs.google.com/spreadsheets/d/1IYY_tgx_IHuhSq3AJ5eI5OnqOPBNLWSHKh2a30DoXe8/edit?usp=sharing"",""ภูเก็ต!J509"")"),0)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IFERROR(__xludf.DUMMYFUNCTION("IMPORTRANGE(""https://docs.google.com/spreadsheets/d/1IYY_tgx_IHuhSq3AJ5eI5OnqOPBNLWSHKh2a30DoXe8/edit?usp=sharing"",""ภูเก็ต!I510"")"),0)</f>
        <v>0</v>
      </c>
      <c r="J615" s="192">
        <f ca="1">IFERROR(__xludf.DUMMYFUNCTION("IMPORTRANGE(""https://docs.google.com/spreadsheets/d/1IYY_tgx_IHuhSq3AJ5eI5OnqOPBNLWSHKh2a30DoXe8/edit?usp=sharing"",""ภูเก็ต!J510"")"),0)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IFERROR(__xludf.DUMMYFUNCTION("IMPORTRANGE(""https://docs.google.com/spreadsheets/d/1IYY_tgx_IHuhSq3AJ5eI5OnqOPBNLWSHKh2a30DoXe8/edit?usp=sharing"",""ภูเก็ต!I511"")"),0)</f>
        <v>0</v>
      </c>
      <c r="J616" s="192">
        <f ca="1">IFERROR(__xludf.DUMMYFUNCTION("IMPORTRANGE(""https://docs.google.com/spreadsheets/d/1IYY_tgx_IHuhSq3AJ5eI5OnqOPBNLWSHKh2a30DoXe8/edit?usp=sharing"",""ภูเก็ต!J511"")"),0)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IFERROR(__xludf.DUMMYFUNCTION("IMPORTRANGE(""https://docs.google.com/spreadsheets/d/1IYY_tgx_IHuhSq3AJ5eI5OnqOPBNLWSHKh2a30DoXe8/edit?usp=sharing"",""ภูเก็ต!I512"")"),0)</f>
        <v>0</v>
      </c>
      <c r="J617" s="191">
        <f ca="1">IFERROR(__xludf.DUMMYFUNCTION("IMPORTRANGE(""https://docs.google.com/spreadsheets/d/1IYY_tgx_IHuhSq3AJ5eI5OnqOPBNLWSHKh2a30DoXe8/edit?usp=sharing"",""ภูเก็ต!J512"")"),0)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IFERROR(__xludf.DUMMYFUNCTION("IMPORTRANGE(""https://docs.google.com/spreadsheets/d/1IYY_tgx_IHuhSq3AJ5eI5OnqOPBNLWSHKh2a30DoXe8/edit?usp=sharing"",""ภูเก็ต!I513"")"),0)</f>
        <v>0</v>
      </c>
      <c r="J618" s="192">
        <f ca="1">IFERROR(__xludf.DUMMYFUNCTION("IMPORTRANGE(""https://docs.google.com/spreadsheets/d/1IYY_tgx_IHuhSq3AJ5eI5OnqOPBNLWSHKh2a30DoXe8/edit?usp=sharing"",""ภูเก็ต!J513"")"),0)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IFERROR(__xludf.DUMMYFUNCTION("IMPORTRANGE(""https://docs.google.com/spreadsheets/d/1IYY_tgx_IHuhSq3AJ5eI5OnqOPBNLWSHKh2a30DoXe8/edit?usp=sharing"",""ภูเก็ต!I514"")"),0)</f>
        <v>0</v>
      </c>
      <c r="J619" s="192">
        <f ca="1">IFERROR(__xludf.DUMMYFUNCTION("IMPORTRANGE(""https://docs.google.com/spreadsheets/d/1IYY_tgx_IHuhSq3AJ5eI5OnqOPBNLWSHKh2a30DoXe8/edit?usp=sharing"",""ภูเก็ต!J514"")"),0)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IFERROR(__xludf.DUMMYFUNCTION("IMPORTRANGE(""https://docs.google.com/spreadsheets/d/1IYY_tgx_IHuhSq3AJ5eI5OnqOPBNLWSHKh2a30DoXe8/edit?usp=sharing"",""ภูเก็ต!I515"")"),0)</f>
        <v>0</v>
      </c>
      <c r="J620" s="167">
        <f ca="1">IFERROR(__xludf.DUMMYFUNCTION("IMPORTRANGE(""https://docs.google.com/spreadsheets/d/1IYY_tgx_IHuhSq3AJ5eI5OnqOPBNLWSHKh2a30DoXe8/edit?usp=sharing"",""ภูเก็ต!J515"")"),0)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IFERROR(__xludf.DUMMYFUNCTION("IMPORTRANGE(""https://docs.google.com/spreadsheets/d/1IYY_tgx_IHuhSq3AJ5eI5OnqOPBNLWSHKh2a30DoXe8/edit?usp=sharing"",""ภูเก็ต!I516"")"),0)</f>
        <v>0</v>
      </c>
      <c r="J621" s="167">
        <f ca="1">IFERROR(__xludf.DUMMYFUNCTION("IMPORTRANGE(""https://docs.google.com/spreadsheets/d/1IYY_tgx_IHuhSq3AJ5eI5OnqOPBNLWSHKh2a30DoXe8/edit?usp=sharing"",""ภูเก็ต!J516"")"),0)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IFERROR(__xludf.DUMMYFUNCTION("IMPORTRANGE(""https://docs.google.com/spreadsheets/d/1IYY_tgx_IHuhSq3AJ5eI5OnqOPBNLWSHKh2a30DoXe8/edit?usp=sharing"",""ภูเก็ต!I517"")"),0)</f>
        <v>0</v>
      </c>
      <c r="J622" s="192">
        <f ca="1">IFERROR(__xludf.DUMMYFUNCTION("IMPORTRANGE(""https://docs.google.com/spreadsheets/d/1IYY_tgx_IHuhSq3AJ5eI5OnqOPBNLWSHKh2a30DoXe8/edit?usp=sharing"",""ภูเก็ต!J517"")"),0)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IFERROR(__xludf.DUMMYFUNCTION("IMPORTRANGE(""https://docs.google.com/spreadsheets/d/1IYY_tgx_IHuhSq3AJ5eI5OnqOPBNLWSHKh2a30DoXe8/edit?usp=sharing"",""ภูเก็ต!I518"")"),0)</f>
        <v>0</v>
      </c>
      <c r="J623" s="192">
        <f ca="1">IFERROR(__xludf.DUMMYFUNCTION("IMPORTRANGE(""https://docs.google.com/spreadsheets/d/1IYY_tgx_IHuhSq3AJ5eI5OnqOPBNLWSHKh2a30DoXe8/edit?usp=sharing"",""ภูเก็ต!J518"")"),0)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IFERROR(__xludf.DUMMYFUNCTION("IMPORTRANGE(""https://docs.google.com/spreadsheets/d/1IYY_tgx_IHuhSq3AJ5eI5OnqOPBNLWSHKh2a30DoXe8/edit?usp=sharing"",""ภูเก็ต!I519"")"),0)</f>
        <v>0</v>
      </c>
      <c r="J624" s="191">
        <f ca="1">IFERROR(__xludf.DUMMYFUNCTION("IMPORTRANGE(""https://docs.google.com/spreadsheets/d/1IYY_tgx_IHuhSq3AJ5eI5OnqOPBNLWSHKh2a30DoXe8/edit?usp=sharing"",""ภูเก็ต!J519"")"),0)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IFERROR(__xludf.DUMMYFUNCTION("IMPORTRANGE(""https://docs.google.com/spreadsheets/d/1IYY_tgx_IHuhSq3AJ5eI5OnqOPBNLWSHKh2a30DoXe8/edit?usp=sharing"",""ภูเก็ต!I520"")"),0)</f>
        <v>0</v>
      </c>
      <c r="J625" s="192">
        <f ca="1">IFERROR(__xludf.DUMMYFUNCTION("IMPORTRANGE(""https://docs.google.com/spreadsheets/d/1IYY_tgx_IHuhSq3AJ5eI5OnqOPBNLWSHKh2a30DoXe8/edit?usp=sharing"",""ภูเก็ต!J520"")"),0)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IFERROR(__xludf.DUMMYFUNCTION("IMPORTRANGE(""https://docs.google.com/spreadsheets/d/1IYY_tgx_IHuhSq3AJ5eI5OnqOPBNLWSHKh2a30DoXe8/edit?usp=sharing"",""ภูเก็ต!I521"")"),0)</f>
        <v>0</v>
      </c>
      <c r="J626" s="192">
        <f ca="1">IFERROR(__xludf.DUMMYFUNCTION("IMPORTRANGE(""https://docs.google.com/spreadsheets/d/1IYY_tgx_IHuhSq3AJ5eI5OnqOPBNLWSHKh2a30DoXe8/edit?usp=sharing"",""ภูเก็ต!J521"")"),0)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IFERROR(__xludf.DUMMYFUNCTION("IMPORTRANGE(""https://docs.google.com/spreadsheets/d/1IYY_tgx_IHuhSq3AJ5eI5OnqOPBNLWSHKh2a30DoXe8/edit?usp=sharing"",""ภูเก็ต!I523"")"),741944.84)</f>
        <v>741944.84</v>
      </c>
      <c r="J628" s="332">
        <f ca="1">IFERROR(__xludf.DUMMYFUNCTION("IMPORTRANGE(""https://docs.google.com/spreadsheets/d/1IYY_tgx_IHuhSq3AJ5eI5OnqOPBNLWSHKh2a30DoXe8/edit?usp=sharing"",""ภูเก็ต!J523"")"),0)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IFERROR(__xludf.DUMMYFUNCTION("IMPORTRANGE(""https://docs.google.com/spreadsheets/d/1IYY_tgx_IHuhSq3AJ5eI5OnqOPBNLWSHKh2a30DoXe8/edit?usp=sharing"",""ภูเก็ต!I524"")"),36)</f>
        <v>36</v>
      </c>
      <c r="J629" s="332">
        <f ca="1">IFERROR(__xludf.DUMMYFUNCTION("IMPORTRANGE(""https://docs.google.com/spreadsheets/d/1IYY_tgx_IHuhSq3AJ5eI5OnqOPBNLWSHKh2a30DoXe8/edit?usp=sharing"",""ภูเก็ต!J524"")"),0)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IFERROR(__xludf.DUMMYFUNCTION("IMPORTRANGE(""https://docs.google.com/spreadsheets/d/1IYY_tgx_IHuhSq3AJ5eI5OnqOPBNLWSHKh2a30DoXe8/edit?usp=sharing"",""ภูเก็ต!I525"")"),0)</f>
        <v>0</v>
      </c>
      <c r="J630" s="332">
        <f ca="1">IFERROR(__xludf.DUMMYFUNCTION("IMPORTRANGE(""https://docs.google.com/spreadsheets/d/1IYY_tgx_IHuhSq3AJ5eI5OnqOPBNLWSHKh2a30DoXe8/edit?usp=sharing"",""ภูเก็ต!J525"")"),0)</f>
        <v>0</v>
      </c>
      <c r="K630" s="333">
        <f t="shared" ca="1" si="129"/>
        <v>0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IFERROR(__xludf.DUMMYFUNCTION("IMPORTRANGE(""https://docs.google.com/spreadsheets/d/1IYY_tgx_IHuhSq3AJ5eI5OnqOPBNLWSHKh2a30DoXe8/edit?usp=sharing"",""ภูเก็ต!I526"")"),0)</f>
        <v>0</v>
      </c>
      <c r="J631" s="332">
        <f ca="1">IFERROR(__xludf.DUMMYFUNCTION("IMPORTRANGE(""https://docs.google.com/spreadsheets/d/1IYY_tgx_IHuhSq3AJ5eI5OnqOPBNLWSHKh2a30DoXe8/edit?usp=sharing"",""ภูเก็ต!J526"")"),0)</f>
        <v>0</v>
      </c>
      <c r="K631" s="333">
        <f t="shared" ca="1" si="129"/>
        <v>0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IFERROR(__xludf.DUMMYFUNCTION("IMPORTRANGE(""https://docs.google.com/spreadsheets/d/1IYY_tgx_IHuhSq3AJ5eI5OnqOPBNLWSHKh2a30DoXe8/edit?usp=sharing"",""ภูเก็ต!I527"")"),0)</f>
        <v>0</v>
      </c>
      <c r="J632" s="332">
        <f ca="1">IFERROR(__xludf.DUMMYFUNCTION("IMPORTRANGE(""https://docs.google.com/spreadsheets/d/1IYY_tgx_IHuhSq3AJ5eI5OnqOPBNLWSHKh2a30DoXe8/edit?usp=sharing"",""ภูเก็ต!J527"")"),0)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IFERROR(__xludf.DUMMYFUNCTION("IMPORTRANGE(""https://docs.google.com/spreadsheets/d/1IYY_tgx_IHuhSq3AJ5eI5OnqOPBNLWSHKh2a30DoXe8/edit?usp=sharing"",""ภูเก็ต!I528"")"),0)</f>
        <v>0</v>
      </c>
      <c r="J633" s="332">
        <f ca="1">IFERROR(__xludf.DUMMYFUNCTION("IMPORTRANGE(""https://docs.google.com/spreadsheets/d/1IYY_tgx_IHuhSq3AJ5eI5OnqOPBNLWSHKh2a30DoXe8/edit?usp=sharing"",""ภูเก็ต!J528"")"),0)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IFERROR(__xludf.DUMMYFUNCTION("IMPORTRANGE(""https://docs.google.com/spreadsheets/d/1IYY_tgx_IHuhSq3AJ5eI5OnqOPBNLWSHKh2a30DoXe8/edit?usp=sharing"",""ภูเก็ต!I529"")"),350000)</f>
        <v>350000</v>
      </c>
      <c r="J634" s="332">
        <f ca="1">IFERROR(__xludf.DUMMYFUNCTION("IMPORTRANGE(""https://docs.google.com/spreadsheets/d/1IYY_tgx_IHuhSq3AJ5eI5OnqOPBNLWSHKh2a30DoXe8/edit?usp=sharing"",""ภูเก็ต!J529"")"),0)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IFERROR(__xludf.DUMMYFUNCTION("IMPORTRANGE(""https://docs.google.com/spreadsheets/d/1IYY_tgx_IHuhSq3AJ5eI5OnqOPBNLWSHKh2a30DoXe8/edit?usp=sharing"",""ภูเก็ต!I530"")"),7)</f>
        <v>7</v>
      </c>
      <c r="J635" s="462">
        <f ca="1">IFERROR(__xludf.DUMMYFUNCTION("IMPORTRANGE(""https://docs.google.com/spreadsheets/d/1IYY_tgx_IHuhSq3AJ5eI5OnqOPBNLWSHKh2a30DoXe8/edit?usp=sharing"",""ภูเก็ต!J530"")"),0)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2478242</v>
      </c>
      <c r="M8" s="25">
        <f t="shared" ca="1" si="0"/>
        <v>907965</v>
      </c>
      <c r="N8" s="25">
        <f t="shared" ca="1" si="0"/>
        <v>842892.46</v>
      </c>
      <c r="O8" s="24">
        <f t="shared" ref="O8:O16" ca="1" si="1">IF(L8&gt;0,N8*100/L8,0)</f>
        <v>34.01170910669741</v>
      </c>
      <c r="P8" s="24">
        <f t="shared" ref="P8:P16" ca="1" si="2">IF(M8&gt;0,N8*100/M8,0)</f>
        <v>92.833144449400578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2478242</v>
      </c>
      <c r="M10" s="32">
        <f t="shared" ca="1" si="4"/>
        <v>907965</v>
      </c>
      <c r="N10" s="32">
        <f t="shared" ca="1" si="4"/>
        <v>842892.46</v>
      </c>
      <c r="O10" s="31">
        <f t="shared" ca="1" si="1"/>
        <v>34.01170910669741</v>
      </c>
      <c r="P10" s="31">
        <f t="shared" ca="1" si="2"/>
        <v>92.833144449400578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2283242</v>
      </c>
      <c r="M12" s="40">
        <f t="shared" ca="1" si="6"/>
        <v>907965</v>
      </c>
      <c r="N12" s="40">
        <f t="shared" ca="1" si="6"/>
        <v>647892.46</v>
      </c>
      <c r="O12" s="40">
        <f t="shared" ca="1" si="1"/>
        <v>28.375987302265813</v>
      </c>
      <c r="P12" s="40">
        <f t="shared" ca="1" si="2"/>
        <v>71.356545681826944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923142</v>
      </c>
      <c r="M14" s="40">
        <f t="shared" si="8"/>
        <v>0</v>
      </c>
      <c r="N14" s="40">
        <f t="shared" ca="1" si="8"/>
        <v>190950.46</v>
      </c>
      <c r="O14" s="43">
        <f t="shared" ca="1" si="1"/>
        <v>20.684841552003917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195000</v>
      </c>
      <c r="M16" s="40">
        <f t="shared" si="10"/>
        <v>0</v>
      </c>
      <c r="N16" s="40">
        <f t="shared" ca="1" si="10"/>
        <v>195000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1872575</v>
      </c>
      <c r="M18" s="25">
        <f t="shared" ca="1" si="11"/>
        <v>907965</v>
      </c>
      <c r="N18" s="25">
        <f t="shared" ca="1" si="11"/>
        <v>651942</v>
      </c>
      <c r="O18" s="24">
        <f t="shared" ref="O18:O20" ca="1" si="12">IF(L18&gt;0,N18*100/L18,0)</f>
        <v>34.815267746285194</v>
      </c>
      <c r="P18" s="24">
        <f t="shared" ref="P18:P26" ca="1" si="13">IF(M18&gt;0,N18*100/M18,0)</f>
        <v>71.802547455023046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1872575</v>
      </c>
      <c r="M20" s="32">
        <f t="shared" ca="1" si="15"/>
        <v>907965</v>
      </c>
      <c r="N20" s="32">
        <f t="shared" ca="1" si="15"/>
        <v>651942</v>
      </c>
      <c r="O20" s="31">
        <f t="shared" ca="1" si="12"/>
        <v>34.815267746285194</v>
      </c>
      <c r="P20" s="31">
        <f t="shared" ca="1" si="13"/>
        <v>71.802547455023046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1677575</v>
      </c>
      <c r="M22" s="44">
        <f t="shared" ca="1" si="18"/>
        <v>907965</v>
      </c>
      <c r="N22" s="43">
        <f t="shared" ca="1" si="18"/>
        <v>456942</v>
      </c>
      <c r="O22" s="43">
        <f t="shared" ca="1" si="17"/>
        <v>27.238245682011236</v>
      </c>
      <c r="P22" s="43">
        <f t="shared" ca="1" si="13"/>
        <v>50.325948687449404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317475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195000</v>
      </c>
      <c r="M26" s="52">
        <f t="shared" si="22"/>
        <v>0</v>
      </c>
      <c r="N26" s="52">
        <f t="shared" ca="1" si="22"/>
        <v>195000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605667</v>
      </c>
      <c r="M28" s="25">
        <f t="shared" si="23"/>
        <v>0</v>
      </c>
      <c r="N28" s="25">
        <f t="shared" ca="1" si="23"/>
        <v>190950.46</v>
      </c>
      <c r="O28" s="24">
        <f t="shared" ref="O28:O30" ca="1" si="24">IF(L28&gt;0,N28*100/L28,0)</f>
        <v>31.527301305833074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605667</v>
      </c>
      <c r="M30" s="32">
        <f t="shared" si="27"/>
        <v>0</v>
      </c>
      <c r="N30" s="32">
        <f t="shared" ca="1" si="27"/>
        <v>190950.46</v>
      </c>
      <c r="O30" s="31">
        <f t="shared" ca="1" si="24"/>
        <v>31.527301305833074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605667</v>
      </c>
      <c r="M32" s="43">
        <f t="shared" si="30"/>
        <v>0</v>
      </c>
      <c r="N32" s="43">
        <f t="shared" ca="1" si="30"/>
        <v>190950.46</v>
      </c>
      <c r="O32" s="43">
        <f t="shared" ca="1" si="29"/>
        <v>31.527301305833074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605667</v>
      </c>
      <c r="M34" s="43">
        <f t="shared" si="32"/>
        <v>0</v>
      </c>
      <c r="N34" s="43">
        <f t="shared" ca="1" si="32"/>
        <v>190950.46</v>
      </c>
      <c r="O34" s="43">
        <f t="shared" ca="1" si="29"/>
        <v>31.527301305833074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1872575</v>
      </c>
      <c r="M37" s="55">
        <f t="shared" ca="1" si="33"/>
        <v>907965</v>
      </c>
      <c r="N37" s="55">
        <f t="shared" ca="1" si="33"/>
        <v>651942</v>
      </c>
      <c r="O37" s="56">
        <f t="shared" ca="1" si="29"/>
        <v>34.815267746285194</v>
      </c>
      <c r="P37" s="56">
        <f t="shared" ca="1" si="25"/>
        <v>71.802547455023046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283500</v>
      </c>
      <c r="N41" s="79">
        <f t="shared" ca="1" si="34"/>
        <v>231944</v>
      </c>
      <c r="O41" s="78">
        <f t="shared" ref="O41:O43" ca="1" si="35">IF(L41&gt;0,N41*100/L41,0)</f>
        <v>37.708340107299627</v>
      </c>
      <c r="P41" s="78">
        <f t="shared" ref="P41:P43" ca="1" si="36">IF(M41&gt;0,N41*100/M41,0)</f>
        <v>81.814462081128752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283500</v>
      </c>
      <c r="N43" s="79">
        <f t="shared" ca="1" si="38"/>
        <v>231944</v>
      </c>
      <c r="O43" s="78">
        <f t="shared" ca="1" si="35"/>
        <v>37.708340107299627</v>
      </c>
      <c r="P43" s="78">
        <f t="shared" ca="1" si="36"/>
        <v>81.814462081128752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567100</v>
      </c>
      <c r="M45" s="91">
        <f ca="1">IFERROR(__xludf.DUMMYFUNCTION("IMPORTRANGE(""https://docs.google.com/spreadsheets/d/1Yj_ptqi66GCucihVvJfMjLAmec39IyEx_6qawtMGysU/edit?usp=sharing"",""สบก!Q90"")"),283500)</f>
        <v>283500</v>
      </c>
      <c r="N45" s="91">
        <f ca="1">IFERROR(__xludf.DUMMYFUNCTION("IMPORTRANGE(""https://docs.google.com/spreadsheets/d/1Yj_ptqi66GCucihVvJfMjLAmec39IyEx_6qawtMGysU/edit?usp=sharing"",""สบก!R90"")"),183944)</f>
        <v>183944</v>
      </c>
      <c r="O45" s="92">
        <f ca="1">IF(L45&gt;0,N45*100/L45,0)</f>
        <v>32.435901957326749</v>
      </c>
      <c r="P45" s="92">
        <f ca="1">IF(M45&gt;0,N45*100/M45,0)</f>
        <v>64.883245149911815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/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123500</v>
      </c>
      <c r="N53" s="125">
        <f t="shared" ca="1" si="39"/>
        <v>68886</v>
      </c>
      <c r="O53" s="124">
        <f t="shared" ref="O53:O55" ca="1" si="40">IF(L53&gt;0,N53*100/L53,0)</f>
        <v>40.76094674556213</v>
      </c>
      <c r="P53" s="124">
        <f t="shared" ref="P53:P55" ca="1" si="41">IF(M53&gt;0,N53*100/M53,0)</f>
        <v>55.778137651821865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123500</v>
      </c>
      <c r="N55" s="125">
        <f t="shared" ca="1" si="43"/>
        <v>68886</v>
      </c>
      <c r="O55" s="124">
        <f t="shared" ca="1" si="40"/>
        <v>40.76094674556213</v>
      </c>
      <c r="P55" s="124">
        <f t="shared" ca="1" si="41"/>
        <v>55.778137651821865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169000</v>
      </c>
      <c r="M57" s="91">
        <f ca="1">IFERROR(__xludf.DUMMYFUNCTION("IMPORTRANGE(""https://docs.google.com/spreadsheets/d/1Yj_ptqi66GCucihVvJfMjLAmec39IyEx_6qawtMGysU/edit?usp=sharing"",""สบก!Z90"")"),123500)</f>
        <v>123500</v>
      </c>
      <c r="N57" s="91">
        <f ca="1">IFERROR(__xludf.DUMMYFUNCTION("IMPORTRANGE(""https://docs.google.com/spreadsheets/d/1Yj_ptqi66GCucihVvJfMjLAmec39IyEx_6qawtMGysU/edit?usp=sharing"",""สบก!AA90"")"),68886)</f>
        <v>68886</v>
      </c>
      <c r="O57" s="92">
        <f ca="1">IF(L57&gt;0,N57*100/L57,0)</f>
        <v>40.76094674556213</v>
      </c>
      <c r="P57" s="92">
        <f ca="1">IF(M57&gt;0,N57*100/M57,0)</f>
        <v>55.778137651821865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IFERROR(__xludf.DUMMYFUNCTION("IMPORTRANGE(""https://docs.google.com/spreadsheets/d/1Yj_ptqi66GCucihVvJfMjLAmec39IyEx_6qawtMGysU/edit?usp=sharing"",""สบก!AI90"")"),0)</f>
        <v>0</v>
      </c>
      <c r="N70" s="172">
        <f ca="1">IFERROR(__xludf.DUMMYFUNCTION("IMPORTRANGE(""https://docs.google.com/spreadsheets/d/1Yj_ptqi66GCucihVvJfMjLAmec39IyEx_6qawtMGysU/edit?usp=sharing"",""สบก!AJ90"")"),0)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IFERROR(__xludf.DUMMYFUNCTION("IMPORTRANGE(""https://docs.google.com/spreadsheets/d/1Yj_ptqi66GCucihVvJfMjLAmec39IyEx_6qawtMGysU/edit?usp=sharing"",""สบก!AE90"")"),0)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IFERROR(__xludf.DUMMYFUNCTION("IMPORTRANGE(""https://docs.google.com/spreadsheets/d/1Yj_ptqi66GCucihVvJfMjLAmec39IyEx_6qawtMGysU/edit?usp=sharing"",""สบก!AF90"")"),0)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IFERROR(__xludf.DUMMYFUNCTION("IMPORTRANGE(""https://docs.google.com/spreadsheets/d/1IYY_tgx_IHuhSq3AJ5eI5OnqOPBNLWSHKh2a30DoXe8/edit?usp=sharing"",""ยะลา!J16"")"),0)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IFERROR(__xludf.DUMMYFUNCTION("IMPORTRANGE(""https://docs.google.com/spreadsheets/d/1IYY_tgx_IHuhSq3AJ5eI5OnqOPBNLWSHKh2a30DoXe8/edit?usp=sharing"",""ยะลา!J17"")"),0)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IFERROR(__xludf.DUMMYFUNCTION("IMPORTRANGE(""https://docs.google.com/spreadsheets/d/1IYY_tgx_IHuhSq3AJ5eI5OnqOPBNLWSHKh2a30DoXe8/edit?usp=sharing"",""ยะลา!J18"")"),0)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IFERROR(__xludf.DUMMYFUNCTION("IMPORTRANGE(""https://docs.google.com/spreadsheets/d/1IYY_tgx_IHuhSq3AJ5eI5OnqOPBNLWSHKh2a30DoXe8/edit?usp=sharing"",""ยะลา!J19"")"),0)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IFERROR(__xludf.DUMMYFUNCTION("IMPORTRANGE(""https://docs.google.com/spreadsheets/d/1IYY_tgx_IHuhSq3AJ5eI5OnqOPBNLWSHKh2a30DoXe8/edit?usp=sharing"",""ยะลา!I20"")"),0)</f>
        <v>0</v>
      </c>
      <c r="J80" s="203">
        <f ca="1">IFERROR(__xludf.DUMMYFUNCTION("IMPORTRANGE(""https://docs.google.com/spreadsheets/d/1IYY_tgx_IHuhSq3AJ5eI5OnqOPBNLWSHKh2a30DoXe8/edit?usp=sharing"",""ยะลา!J20"")"),0)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IFERROR(__xludf.DUMMYFUNCTION("IMPORTRANGE(""https://docs.google.com/spreadsheets/d/1IYY_tgx_IHuhSq3AJ5eI5OnqOPBNLWSHKh2a30DoXe8/edit?usp=sharing"",""ยะลา!I21"")"),0)</f>
        <v>0</v>
      </c>
      <c r="J81" s="203">
        <f ca="1">IFERROR(__xludf.DUMMYFUNCTION("IMPORTRANGE(""https://docs.google.com/spreadsheets/d/1IYY_tgx_IHuhSq3AJ5eI5OnqOPBNLWSHKh2a30DoXe8/edit?usp=sharing"",""ยะลา!J21"")"),0)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IFERROR(__xludf.DUMMYFUNCTION("IMPORTRANGE(""https://docs.google.com/spreadsheets/d/1IYY_tgx_IHuhSq3AJ5eI5OnqOPBNLWSHKh2a30DoXe8/edit?usp=sharing"",""ยะลา!I22"")"),0)</f>
        <v>0</v>
      </c>
      <c r="J82" s="191">
        <f ca="1">IFERROR(__xludf.DUMMYFUNCTION("IMPORTRANGE(""https://docs.google.com/spreadsheets/d/1IYY_tgx_IHuhSq3AJ5eI5OnqOPBNLWSHKh2a30DoXe8/edit?usp=sharing"",""ยะลา!J22"")"),0)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IFERROR(__xludf.DUMMYFUNCTION("IMPORTRANGE(""https://docs.google.com/spreadsheets/d/1IYY_tgx_IHuhSq3AJ5eI5OnqOPBNLWSHKh2a30DoXe8/edit?usp=sharing"",""ยะลา!I23"")"),0)</f>
        <v>0</v>
      </c>
      <c r="J83" s="191">
        <f ca="1">IFERROR(__xludf.DUMMYFUNCTION("IMPORTRANGE(""https://docs.google.com/spreadsheets/d/1IYY_tgx_IHuhSq3AJ5eI5OnqOPBNLWSHKh2a30DoXe8/edit?usp=sharing"",""ยะลา!J23"")"),0)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IFERROR(__xludf.DUMMYFUNCTION("IMPORTRANGE(""https://docs.google.com/spreadsheets/d/1IYY_tgx_IHuhSq3AJ5eI5OnqOPBNLWSHKh2a30DoXe8/edit?usp=sharing"",""ยะลา!I24"")"),0)</f>
        <v>0</v>
      </c>
      <c r="J84" s="192">
        <f ca="1">IFERROR(__xludf.DUMMYFUNCTION("IMPORTRANGE(""https://docs.google.com/spreadsheets/d/1IYY_tgx_IHuhSq3AJ5eI5OnqOPBNLWSHKh2a30DoXe8/edit?usp=sharing"",""ยะลา!J24"")"),0)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IFERROR(__xludf.DUMMYFUNCTION("IMPORTRANGE(""https://docs.google.com/spreadsheets/d/1IYY_tgx_IHuhSq3AJ5eI5OnqOPBNLWSHKh2a30DoXe8/edit?usp=sharing"",""ยะลา!I25"")"),0)</f>
        <v>0</v>
      </c>
      <c r="J85" s="192">
        <f ca="1">IFERROR(__xludf.DUMMYFUNCTION("IMPORTRANGE(""https://docs.google.com/spreadsheets/d/1IYY_tgx_IHuhSq3AJ5eI5OnqOPBNLWSHKh2a30DoXe8/edit?usp=sharing"",""ยะลา!J25"")"),0)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IFERROR(__xludf.DUMMYFUNCTION("IMPORTRANGE(""https://docs.google.com/spreadsheets/d/1IYY_tgx_IHuhSq3AJ5eI5OnqOPBNLWSHKh2a30DoXe8/edit?usp=sharing"",""ยะลา!I26"")"),0)</f>
        <v>0</v>
      </c>
      <c r="J86" s="191">
        <f ca="1">IFERROR(__xludf.DUMMYFUNCTION("IMPORTRANGE(""https://docs.google.com/spreadsheets/d/1IYY_tgx_IHuhSq3AJ5eI5OnqOPBNLWSHKh2a30DoXe8/edit?usp=sharing"",""ยะลา!J26"")"),0)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IFERROR(__xludf.DUMMYFUNCTION("IMPORTRANGE(""https://docs.google.com/spreadsheets/d/1IYY_tgx_IHuhSq3AJ5eI5OnqOPBNLWSHKh2a30DoXe8/edit?usp=sharing"",""ยะลา!I27"")"),0)</f>
        <v>0</v>
      </c>
      <c r="J87" s="191">
        <f ca="1">IFERROR(__xludf.DUMMYFUNCTION("IMPORTRANGE(""https://docs.google.com/spreadsheets/d/1IYY_tgx_IHuhSq3AJ5eI5OnqOPBNLWSHKh2a30DoXe8/edit?usp=sharing"",""ยะลา!J27"")"),0)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IFERROR(__xludf.DUMMYFUNCTION("IMPORTRANGE(""https://docs.google.com/spreadsheets/d/1IYY_tgx_IHuhSq3AJ5eI5OnqOPBNLWSHKh2a30DoXe8/edit?usp=sharing"",""ยะลา!I28"")"),0)</f>
        <v>0</v>
      </c>
      <c r="J88" s="191">
        <f ca="1">IFERROR(__xludf.DUMMYFUNCTION("IMPORTRANGE(""https://docs.google.com/spreadsheets/d/1IYY_tgx_IHuhSq3AJ5eI5OnqOPBNLWSHKh2a30DoXe8/edit?usp=sharing"",""ยะลา!J28"")"),0)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IFERROR(__xludf.DUMMYFUNCTION("IMPORTRANGE(""https://docs.google.com/spreadsheets/d/1IYY_tgx_IHuhSq3AJ5eI5OnqOPBNLWSHKh2a30DoXe8/edit?usp=sharing"",""ยะลา!J29"")"),0)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IFERROR(__xludf.DUMMYFUNCTION("IMPORTRANGE(""https://docs.google.com/spreadsheets/d/1IYY_tgx_IHuhSq3AJ5eI5OnqOPBNLWSHKh2a30DoXe8/edit?usp=sharing"",""ยะลา!J30"")"),0)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IFERROR(__xludf.DUMMYFUNCTION("IMPORTRANGE(""https://docs.google.com/spreadsheets/d/1Yj_ptqi66GCucihVvJfMjLAmec39IyEx_6qawtMGysU/edit?usp=sharing"",""สบก!AR90"")"),0)</f>
        <v>0</v>
      </c>
      <c r="N98" s="172">
        <f ca="1">IFERROR(__xludf.DUMMYFUNCTION("IMPORTRANGE(""https://docs.google.com/spreadsheets/d/1Yj_ptqi66GCucihVvJfMjLAmec39IyEx_6qawtMGysU/edit?usp=sharing"",""สบก!AS90"")"),0)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IFERROR(__xludf.DUMMYFUNCTION("IMPORTRANGE(""https://docs.google.com/spreadsheets/d/1Yj_ptqi66GCucihVvJfMjLAmec39IyEx_6qawtMGysU/edit?usp=sharing"",""สบก!AN90"")"),0)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IFERROR(__xludf.DUMMYFUNCTION("IMPORTRANGE(""https://docs.google.com/spreadsheets/d/1Yj_ptqi66GCucihVvJfMjLAmec39IyEx_6qawtMGysU/edit?usp=sharing"",""สบก!AO90"")"),0)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IFERROR(__xludf.DUMMYFUNCTION("IMPORTRANGE(""https://docs.google.com/spreadsheets/d/1IYY_tgx_IHuhSq3AJ5eI5OnqOPBNLWSHKh2a30DoXe8/edit?usp=sharing"",""ยะลา!J39"")"),0)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IFERROR(__xludf.DUMMYFUNCTION("IMPORTRANGE(""https://docs.google.com/spreadsheets/d/1IYY_tgx_IHuhSq3AJ5eI5OnqOPBNLWSHKh2a30DoXe8/edit?usp=sharing"",""ยะลา!J40"")"),0)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IFERROR(__xludf.DUMMYFUNCTION("IMPORTRANGE(""https://docs.google.com/spreadsheets/d/1IYY_tgx_IHuhSq3AJ5eI5OnqOPBNLWSHKh2a30DoXe8/edit?usp=sharing"",""ยะลา!J41"")"),0)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IFERROR(__xludf.DUMMYFUNCTION("IMPORTRANGE(""https://docs.google.com/spreadsheets/d/1IYY_tgx_IHuhSq3AJ5eI5OnqOPBNLWSHKh2a30DoXe8/edit?usp=sharing"",""ยะลา!J42"")"),0)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IFERROR(__xludf.DUMMYFUNCTION("IMPORTRANGE(""https://docs.google.com/spreadsheets/d/1IYY_tgx_IHuhSq3AJ5eI5OnqOPBNLWSHKh2a30DoXe8/edit?usp=sharing"",""ยะลา!I43"")"),0)</f>
        <v>0</v>
      </c>
      <c r="J108" s="191">
        <f ca="1">IFERROR(__xludf.DUMMYFUNCTION("IMPORTRANGE(""https://docs.google.com/spreadsheets/d/1IYY_tgx_IHuhSq3AJ5eI5OnqOPBNLWSHKh2a30DoXe8/edit?usp=sharing"",""ยะลา!J43"")"),0)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IFERROR(__xludf.DUMMYFUNCTION("IMPORTRANGE(""https://docs.google.com/spreadsheets/d/1IYY_tgx_IHuhSq3AJ5eI5OnqOPBNLWSHKh2a30DoXe8/edit?usp=sharing"",""ยะลา!I44"")"),0)</f>
        <v>0</v>
      </c>
      <c r="J109" s="191">
        <f ca="1">IFERROR(__xludf.DUMMYFUNCTION("IMPORTRANGE(""https://docs.google.com/spreadsheets/d/1IYY_tgx_IHuhSq3AJ5eI5OnqOPBNLWSHKh2a30DoXe8/edit?usp=sharing"",""ยะลา!J44"")"),0)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IFERROR(__xludf.DUMMYFUNCTION("IMPORTRANGE(""https://docs.google.com/spreadsheets/d/1IYY_tgx_IHuhSq3AJ5eI5OnqOPBNLWSHKh2a30DoXe8/edit?usp=sharing"",""ยะลา!I45"")"),0)</f>
        <v>0</v>
      </c>
      <c r="J110" s="191">
        <f ca="1">IFERROR(__xludf.DUMMYFUNCTION("IMPORTRANGE(""https://docs.google.com/spreadsheets/d/1IYY_tgx_IHuhSq3AJ5eI5OnqOPBNLWSHKh2a30DoXe8/edit?usp=sharing"",""ยะลา!J45"")"),0)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IFERROR(__xludf.DUMMYFUNCTION("IMPORTRANGE(""https://docs.google.com/spreadsheets/d/1IYY_tgx_IHuhSq3AJ5eI5OnqOPBNLWSHKh2a30DoXe8/edit?usp=sharing"",""ยะลา!I46"")"),0)</f>
        <v>0</v>
      </c>
      <c r="J111" s="191">
        <f ca="1">IFERROR(__xludf.DUMMYFUNCTION("IMPORTRANGE(""https://docs.google.com/spreadsheets/d/1IYY_tgx_IHuhSq3AJ5eI5OnqOPBNLWSHKh2a30DoXe8/edit?usp=sharing"",""ยะลา!J46"")"),0)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IFERROR(__xludf.DUMMYFUNCTION("IMPORTRANGE(""https://docs.google.com/spreadsheets/d/1IYY_tgx_IHuhSq3AJ5eI5OnqOPBNLWSHKh2a30DoXe8/edit?usp=sharing"",""ยะลา!I47"")"),0)</f>
        <v>0</v>
      </c>
      <c r="J112" s="191">
        <f ca="1">IFERROR(__xludf.DUMMYFUNCTION("IMPORTRANGE(""https://docs.google.com/spreadsheets/d/1IYY_tgx_IHuhSq3AJ5eI5OnqOPBNLWSHKh2a30DoXe8/edit?usp=sharing"",""ยะลา!J47"")"),0)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IFERROR(__xludf.DUMMYFUNCTION("IMPORTRANGE(""https://docs.google.com/spreadsheets/d/1IYY_tgx_IHuhSq3AJ5eI5OnqOPBNLWSHKh2a30DoXe8/edit?usp=sharing"",""ยะลา!I48"")"),0)</f>
        <v>0</v>
      </c>
      <c r="J113" s="191">
        <f ca="1">IFERROR(__xludf.DUMMYFUNCTION("IMPORTRANGE(""https://docs.google.com/spreadsheets/d/1IYY_tgx_IHuhSq3AJ5eI5OnqOPBNLWSHKh2a30DoXe8/edit?usp=sharing"",""ยะลา!J48"")"),0)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IFERROR(__xludf.DUMMYFUNCTION("IMPORTRANGE(""https://docs.google.com/spreadsheets/d/1IYY_tgx_IHuhSq3AJ5eI5OnqOPBNLWSHKh2a30DoXe8/edit?usp=sharing"",""ยะลา!J49"")"),0)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IFERROR(__xludf.DUMMYFUNCTION("IMPORTRANGE(""https://docs.google.com/spreadsheets/d/1IYY_tgx_IHuhSq3AJ5eI5OnqOPBNLWSHKh2a30DoXe8/edit?usp=sharing"",""ยะลา!J50"")"),0)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IFERROR(__xludf.DUMMYFUNCTION("IMPORTRANGE(""https://docs.google.com/spreadsheets/d/1Yj_ptqi66GCucihVvJfMjLAmec39IyEx_6qawtMGysU/edit?usp=sharing"",""สบก!BA90"")"),0)</f>
        <v>0</v>
      </c>
      <c r="N122" s="172">
        <f ca="1">IFERROR(__xludf.DUMMYFUNCTION("IMPORTRANGE(""https://docs.google.com/spreadsheets/d/1Yj_ptqi66GCucihVvJfMjLAmec39IyEx_6qawtMGysU/edit?usp=sharing"",""สบก!BB90"")"),0)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IFERROR(__xludf.DUMMYFUNCTION("IMPORTRANGE(""https://docs.google.com/spreadsheets/d/1Yj_ptqi66GCucihVvJfMjLAmec39IyEx_6qawtMGysU/edit?usp=sharing"",""สบก!AW90"")"),0)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IFERROR(__xludf.DUMMYFUNCTION("IMPORTRANGE(""https://docs.google.com/spreadsheets/d/1Yj_ptqi66GCucihVvJfMjLAmec39IyEx_6qawtMGysU/edit?usp=sharing"",""สบก!AX90"")"),0)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IFERROR(__xludf.DUMMYFUNCTION("IMPORTRANGE(""https://docs.google.com/spreadsheets/d/1IYY_tgx_IHuhSq3AJ5eI5OnqOPBNLWSHKh2a30DoXe8/edit?usp=sharing"",""ยะลา!J58"")"),0)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IFERROR(__xludf.DUMMYFUNCTION("IMPORTRANGE(""https://docs.google.com/spreadsheets/d/1IYY_tgx_IHuhSq3AJ5eI5OnqOPBNLWSHKh2a30DoXe8/edit?usp=sharing"",""ยะลา!J59"")"),0)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IFERROR(__xludf.DUMMYFUNCTION("IMPORTRANGE(""https://docs.google.com/spreadsheets/d/1IYY_tgx_IHuhSq3AJ5eI5OnqOPBNLWSHKh2a30DoXe8/edit?usp=sharing"",""ยะลา!J60"")"),0)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IFERROR(__xludf.DUMMYFUNCTION("IMPORTRANGE(""https://docs.google.com/spreadsheets/d/1IYY_tgx_IHuhSq3AJ5eI5OnqOPBNLWSHKh2a30DoXe8/edit?usp=sharing"",""ยะลา!J61"")"),0)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IFERROR(__xludf.DUMMYFUNCTION("IMPORTRANGE(""https://docs.google.com/spreadsheets/d/1IYY_tgx_IHuhSq3AJ5eI5OnqOPBNLWSHKh2a30DoXe8/edit?usp=sharing"",""ยะลา!I62"")"),0)</f>
        <v>0</v>
      </c>
      <c r="J132" s="191">
        <f ca="1">IFERROR(__xludf.DUMMYFUNCTION("IMPORTRANGE(""https://docs.google.com/spreadsheets/d/1IYY_tgx_IHuhSq3AJ5eI5OnqOPBNLWSHKh2a30DoXe8/edit?usp=sharing"",""ยะลา!J62"")"),0)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IFERROR(__xludf.DUMMYFUNCTION("IMPORTRANGE(""https://docs.google.com/spreadsheets/d/1IYY_tgx_IHuhSq3AJ5eI5OnqOPBNLWSHKh2a30DoXe8/edit?usp=sharing"",""ยะลา!I63"")"),0)</f>
        <v>0</v>
      </c>
      <c r="J133" s="191">
        <f ca="1">IFERROR(__xludf.DUMMYFUNCTION("IMPORTRANGE(""https://docs.google.com/spreadsheets/d/1IYY_tgx_IHuhSq3AJ5eI5OnqOPBNLWSHKh2a30DoXe8/edit?usp=sharing"",""ยะลา!J63"")"),0)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IFERROR(__xludf.DUMMYFUNCTION("IMPORTRANGE(""https://docs.google.com/spreadsheets/d/1IYY_tgx_IHuhSq3AJ5eI5OnqOPBNLWSHKh2a30DoXe8/edit?usp=sharing"",""ยะลา!J64"")"),0)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IFERROR(__xludf.DUMMYFUNCTION("IMPORTRANGE(""https://docs.google.com/spreadsheets/d/1IYY_tgx_IHuhSq3AJ5eI5OnqOPBNLWSHKh2a30DoXe8/edit?usp=sharing"",""ยะลา!J65"")"),0)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IFERROR(__xludf.DUMMYFUNCTION("IMPORTRANGE(""https://docs.google.com/spreadsheets/d/1IYY_tgx_IHuhSq3AJ5eI5OnqOPBNLWSHKh2a30DoXe8/edit?usp=sharing"",""ยะลา!I68"")"),0)</f>
        <v>0</v>
      </c>
      <c r="J138" s="264">
        <f ca="1">IFERROR(__xludf.DUMMYFUNCTION("IMPORTRANGE(""https://docs.google.com/spreadsheets/d/1IYY_tgx_IHuhSq3AJ5eI5OnqOPBNLWSHKh2a30DoXe8/edit?usp=sharing"",""ยะลา!J68"")"),0)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29300</v>
      </c>
      <c r="M140" s="155">
        <f t="shared" ca="1" si="64"/>
        <v>17750</v>
      </c>
      <c r="N140" s="155">
        <f t="shared" ca="1" si="64"/>
        <v>2090</v>
      </c>
      <c r="O140" s="154">
        <f t="shared" ref="O140:O142" ca="1" si="65">IF(L140&gt;0,N140*100/L140,0)</f>
        <v>7.1331058020477816</v>
      </c>
      <c r="P140" s="154">
        <f t="shared" ref="P140:P142" ca="1" si="66">IF(M140&gt;0,N140*100/M140,0)</f>
        <v>11.774647887323944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29300</v>
      </c>
      <c r="M142" s="160">
        <f t="shared" ca="1" si="68"/>
        <v>17750</v>
      </c>
      <c r="N142" s="160">
        <f t="shared" ca="1" si="68"/>
        <v>2090</v>
      </c>
      <c r="O142" s="159">
        <f t="shared" ca="1" si="65"/>
        <v>7.1331058020477816</v>
      </c>
      <c r="P142" s="159">
        <f t="shared" ca="1" si="66"/>
        <v>11.774647887323944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29300</v>
      </c>
      <c r="M144" s="172">
        <f ca="1">IFERROR(__xludf.DUMMYFUNCTION("IMPORTRANGE(""https://docs.google.com/spreadsheets/d/1Yj_ptqi66GCucihVvJfMjLAmec39IyEx_6qawtMGysU/edit?usp=sharing"",""สบก!BJ90"")"),17750)</f>
        <v>17750</v>
      </c>
      <c r="N144" s="172">
        <f ca="1">IFERROR(__xludf.DUMMYFUNCTION("IMPORTRANGE(""https://docs.google.com/spreadsheets/d/1Yj_ptqi66GCucihVvJfMjLAmec39IyEx_6qawtMGysU/edit?usp=sharing"",""สบก!BK90"")"),2090)</f>
        <v>2090</v>
      </c>
      <c r="O144" s="171">
        <f ca="1">IF(L144&gt;0,N144*100/L144,0)</f>
        <v>7.1331058020477816</v>
      </c>
      <c r="P144" s="171">
        <f ca="1">IF(M144&gt;0,N144*100/M144,0)</f>
        <v>11.774647887323944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IFERROR(__xludf.DUMMYFUNCTION("IMPORTRANGE(""https://docs.google.com/spreadsheets/d/1Yj_ptqi66GCucihVvJfMjLAmec39IyEx_6qawtMGysU/edit?usp=sharing"",""สบก!BF90"")"),0)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IFERROR(__xludf.DUMMYFUNCTION("IMPORTRANGE(""https://docs.google.com/spreadsheets/d/1Yj_ptqi66GCucihVvJfMjLAmec39IyEx_6qawtMGysU/edit?usp=sharing"",""สบก!BG90"")"),29300)</f>
        <v>29300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IFERROR(__xludf.DUMMYFUNCTION("IMPORTRANGE(""https://docs.google.com/spreadsheets/d/1IYY_tgx_IHuhSq3AJ5eI5OnqOPBNLWSHKh2a30DoXe8/edit?usp=sharing"",""ยะลา!I74"")"),4)</f>
        <v>4</v>
      </c>
      <c r="J149" s="272">
        <f ca="1">IFERROR(__xludf.DUMMYFUNCTION("IMPORTRANGE(""https://docs.google.com/spreadsheets/d/1IYY_tgx_IHuhSq3AJ5eI5OnqOPBNLWSHKh2a30DoXe8/edit?usp=sharing"",""ยะลา!J74"")"),0)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IFERROR(__xludf.DUMMYFUNCTION("IMPORTRANGE(""https://docs.google.com/spreadsheets/d/1IYY_tgx_IHuhSq3AJ5eI5OnqOPBNLWSHKh2a30DoXe8/edit?usp=sharing"",""ยะลา!J79"")"),0)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IFERROR(__xludf.DUMMYFUNCTION("IMPORTRANGE(""https://docs.google.com/spreadsheets/d/1IYY_tgx_IHuhSq3AJ5eI5OnqOPBNLWSHKh2a30DoXe8/edit?usp=sharing"",""ยะลา!J80"")"),1)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IFERROR(__xludf.DUMMYFUNCTION("IMPORTRANGE(""https://docs.google.com/spreadsheets/d/1IYY_tgx_IHuhSq3AJ5eI5OnqOPBNLWSHKh2a30DoXe8/edit?usp=sharing"",""ยะลา!J81"")"),1)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IFERROR(__xludf.DUMMYFUNCTION("IMPORTRANGE(""https://docs.google.com/spreadsheets/d/1IYY_tgx_IHuhSq3AJ5eI5OnqOPBNLWSHKh2a30DoXe8/edit?usp=sharing"",""ยะลา!J82"")"),1)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IFERROR(__xludf.DUMMYFUNCTION("IMPORTRANGE(""https://docs.google.com/spreadsheets/d/1IYY_tgx_IHuhSq3AJ5eI5OnqOPBNLWSHKh2a30DoXe8/edit?usp=sharing"",""ยะลา!I83"")"),4)</f>
        <v>4</v>
      </c>
      <c r="J158" s="192">
        <f ca="1">IFERROR(__xludf.DUMMYFUNCTION("IMPORTRANGE(""https://docs.google.com/spreadsheets/d/1IYY_tgx_IHuhSq3AJ5eI5OnqOPBNLWSHKh2a30DoXe8/edit?usp=sharing"",""ยะลา!J83"")"),0)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IFERROR(__xludf.DUMMYFUNCTION("IMPORTRANGE(""https://docs.google.com/spreadsheets/d/1IYY_tgx_IHuhSq3AJ5eI5OnqOPBNLWSHKh2a30DoXe8/edit?usp=sharing"",""ยะลา!J84"")"),86)</f>
        <v>86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IFERROR(__xludf.DUMMYFUNCTION("IMPORTRANGE(""https://docs.google.com/spreadsheets/d/1IYY_tgx_IHuhSq3AJ5eI5OnqOPBNLWSHKh2a30DoXe8/edit?usp=sharing"",""ยะลา!J85"")"),86)</f>
        <v>86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IFERROR(__xludf.DUMMYFUNCTION("IMPORTRANGE(""https://docs.google.com/spreadsheets/d/1IYY_tgx_IHuhSq3AJ5eI5OnqOPBNLWSHKh2a30DoXe8/edit?usp=sharing"",""ยะลา!J86"")"),0)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IFERROR(__xludf.DUMMYFUNCTION("IMPORTRANGE(""https://docs.google.com/spreadsheets/d/1IYY_tgx_IHuhSq3AJ5eI5OnqOPBNLWSHKh2a30DoXe8/edit?usp=sharing"",""ยะลา!J87"")"),0)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IFERROR(__xludf.DUMMYFUNCTION("IMPORTRANGE(""https://docs.google.com/spreadsheets/d/1IYY_tgx_IHuhSq3AJ5eI5OnqOPBNLWSHKh2a30DoXe8/edit?usp=sharing"",""ยะลา!J88"")"),0)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IFERROR(__xludf.DUMMYFUNCTION("IMPORTRANGE(""https://docs.google.com/spreadsheets/d/1IYY_tgx_IHuhSq3AJ5eI5OnqOPBNLWSHKh2a30DoXe8/edit?usp=sharing"",""ยะลา!I89"")"),1)</f>
        <v>1</v>
      </c>
      <c r="J164" s="277">
        <f ca="1">IFERROR(__xludf.DUMMYFUNCTION("IMPORTRANGE(""https://docs.google.com/spreadsheets/d/1IYY_tgx_IHuhSq3AJ5eI5OnqOPBNLWSHKh2a30DoXe8/edit?usp=sharing"",""ยะลา!J89"")"),0)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IFERROR(__xludf.DUMMYFUNCTION("IMPORTRANGE(""https://docs.google.com/spreadsheets/d/1IYY_tgx_IHuhSq3AJ5eI5OnqOPBNLWSHKh2a30DoXe8/edit?usp=sharing"",""ยะลา!J94"")"),0)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IFERROR(__xludf.DUMMYFUNCTION("IMPORTRANGE(""https://docs.google.com/spreadsheets/d/1IYY_tgx_IHuhSq3AJ5eI5OnqOPBNLWSHKh2a30DoXe8/edit?usp=sharing"",""ยะลา!J95"")"),1)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IFERROR(__xludf.DUMMYFUNCTION("IMPORTRANGE(""https://docs.google.com/spreadsheets/d/1IYY_tgx_IHuhSq3AJ5eI5OnqOPBNLWSHKh2a30DoXe8/edit?usp=sharing"",""ยะลา!J96"")"),1)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IFERROR(__xludf.DUMMYFUNCTION("IMPORTRANGE(""https://docs.google.com/spreadsheets/d/1IYY_tgx_IHuhSq3AJ5eI5OnqOPBNLWSHKh2a30DoXe8/edit?usp=sharing"",""ยะลา!J97"")"),1)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IFERROR(__xludf.DUMMYFUNCTION("IMPORTRANGE(""https://docs.google.com/spreadsheets/d/1IYY_tgx_IHuhSq3AJ5eI5OnqOPBNLWSHKh2a30DoXe8/edit?usp=sharing"",""ยะลา!I98"")"),1)</f>
        <v>1</v>
      </c>
      <c r="J173" s="192">
        <f ca="1">IFERROR(__xludf.DUMMYFUNCTION("IMPORTRANGE(""https://docs.google.com/spreadsheets/d/1IYY_tgx_IHuhSq3AJ5eI5OnqOPBNLWSHKh2a30DoXe8/edit?usp=sharing"",""ยะลา!J98"")"),0)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IFERROR(__xludf.DUMMYFUNCTION("IMPORTRANGE(""https://docs.google.com/spreadsheets/d/1IYY_tgx_IHuhSq3AJ5eI5OnqOPBNLWSHKh2a30DoXe8/edit?usp=sharing"",""ยะลา!J99"")"),0)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IFERROR(__xludf.DUMMYFUNCTION("IMPORTRANGE(""https://docs.google.com/spreadsheets/d/1IYY_tgx_IHuhSq3AJ5eI5OnqOPBNLWSHKh2a30DoXe8/edit?usp=sharing"",""ยะลา!J100"")"),0)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IFERROR(__xludf.DUMMYFUNCTION("IMPORTRANGE(""https://docs.google.com/spreadsheets/d/1IYY_tgx_IHuhSq3AJ5eI5OnqOPBNLWSHKh2a30DoXe8/edit?usp=sharing"",""ยะลา!I101"")"),0)</f>
        <v>0</v>
      </c>
      <c r="J176" s="277">
        <f ca="1">IFERROR(__xludf.DUMMYFUNCTION("IMPORTRANGE(""https://docs.google.com/spreadsheets/d/1IYY_tgx_IHuhSq3AJ5eI5OnqOPBNLWSHKh2a30DoXe8/edit?usp=sharing"",""ยะลา!J101"")"),0)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IFERROR(__xludf.DUMMYFUNCTION("IMPORTRANGE(""https://docs.google.com/spreadsheets/d/1IYY_tgx_IHuhSq3AJ5eI5OnqOPBNLWSHKh2a30DoXe8/edit?usp=sharing"",""ยะลา!J106"")"),0)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IFERROR(__xludf.DUMMYFUNCTION("IMPORTRANGE(""https://docs.google.com/spreadsheets/d/1IYY_tgx_IHuhSq3AJ5eI5OnqOPBNLWSHKh2a30DoXe8/edit?usp=sharing"",""ยะลา!J107"")"),0)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IFERROR(__xludf.DUMMYFUNCTION("IMPORTRANGE(""https://docs.google.com/spreadsheets/d/1IYY_tgx_IHuhSq3AJ5eI5OnqOPBNLWSHKh2a30DoXe8/edit?usp=sharing"",""ยะลา!J108"")"),0)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IFERROR(__xludf.DUMMYFUNCTION("IMPORTRANGE(""https://docs.google.com/spreadsheets/d/1IYY_tgx_IHuhSq3AJ5eI5OnqOPBNLWSHKh2a30DoXe8/edit?usp=sharing"",""ยะลา!J109"")"),0)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IFERROR(__xludf.DUMMYFUNCTION("IMPORTRANGE(""https://docs.google.com/spreadsheets/d/1IYY_tgx_IHuhSq3AJ5eI5OnqOPBNLWSHKh2a30DoXe8/edit?usp=sharing"",""ยะลา!I110"")"),0)</f>
        <v>0</v>
      </c>
      <c r="J185" s="191">
        <f ca="1">IFERROR(__xludf.DUMMYFUNCTION("IMPORTRANGE(""https://docs.google.com/spreadsheets/d/1IYY_tgx_IHuhSq3AJ5eI5OnqOPBNLWSHKh2a30DoXe8/edit?usp=sharing"",""ยะลา!J110"")"),0)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IFERROR(__xludf.DUMMYFUNCTION("IMPORTRANGE(""https://docs.google.com/spreadsheets/d/1IYY_tgx_IHuhSq3AJ5eI5OnqOPBNLWSHKh2a30DoXe8/edit?usp=sharing"",""ยะลา!I111"")"),0)</f>
        <v>0</v>
      </c>
      <c r="J186" s="191">
        <f ca="1">IFERROR(__xludf.DUMMYFUNCTION("IMPORTRANGE(""https://docs.google.com/spreadsheets/d/1IYY_tgx_IHuhSq3AJ5eI5OnqOPBNLWSHKh2a30DoXe8/edit?usp=sharing"",""ยะลา!J111"")"),0)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IFERROR(__xludf.DUMMYFUNCTION("IMPORTRANGE(""https://docs.google.com/spreadsheets/d/1IYY_tgx_IHuhSq3AJ5eI5OnqOPBNLWSHKh2a30DoXe8/edit?usp=sharing"",""ยะลา!J112"")"),0)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IFERROR(__xludf.DUMMYFUNCTION("IMPORTRANGE(""https://docs.google.com/spreadsheets/d/1IYY_tgx_IHuhSq3AJ5eI5OnqOPBNLWSHKh2a30DoXe8/edit?usp=sharing"",""ยะลา!J113"")"),0)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IFERROR(__xludf.DUMMYFUNCTION("IMPORTRANGE(""https://docs.google.com/spreadsheets/d/1IYY_tgx_IHuhSq3AJ5eI5OnqOPBNLWSHKh2a30DoXe8/edit?usp=sharing"",""ยะลา!I114"")"),12000)</f>
        <v>12000</v>
      </c>
      <c r="J189" s="277">
        <f ca="1">IFERROR(__xludf.DUMMYFUNCTION("IMPORTRANGE(""https://docs.google.com/spreadsheets/d/1IYY_tgx_IHuhSq3AJ5eI5OnqOPBNLWSHKh2a30DoXe8/edit?usp=sharing"",""ยะลา!J114"")"),0)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IFERROR(__xludf.DUMMYFUNCTION("IMPORTRANGE(""https://docs.google.com/spreadsheets/d/1IYY_tgx_IHuhSq3AJ5eI5OnqOPBNLWSHKh2a30DoXe8/edit?usp=sharing"",""ยะลา!J119"")"),1)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IFERROR(__xludf.DUMMYFUNCTION("IMPORTRANGE(""https://docs.google.com/spreadsheets/d/1IYY_tgx_IHuhSq3AJ5eI5OnqOPBNLWSHKh2a30DoXe8/edit?usp=sharing"",""ยะลา!J120"")"),0)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IFERROR(__xludf.DUMMYFUNCTION("IMPORTRANGE(""https://docs.google.com/spreadsheets/d/1IYY_tgx_IHuhSq3AJ5eI5OnqOPBNLWSHKh2a30DoXe8/edit?usp=sharing"",""ยะลา!J121"")"),0)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IFERROR(__xludf.DUMMYFUNCTION("IMPORTRANGE(""https://docs.google.com/spreadsheets/d/1IYY_tgx_IHuhSq3AJ5eI5OnqOPBNLWSHKh2a30DoXe8/edit?usp=sharing"",""ยะลา!J122"")"),0)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IFERROR(__xludf.DUMMYFUNCTION("IMPORTRANGE(""https://docs.google.com/spreadsheets/d/1IYY_tgx_IHuhSq3AJ5eI5OnqOPBNLWSHKh2a30DoXe8/edit?usp=sharing"",""ยะลา!I124"")"),12000)</f>
        <v>12000</v>
      </c>
      <c r="J199" s="192">
        <f ca="1">IFERROR(__xludf.DUMMYFUNCTION("IMPORTRANGE(""https://docs.google.com/spreadsheets/d/1IYY_tgx_IHuhSq3AJ5eI5OnqOPBNLWSHKh2a30DoXe8/edit?usp=sharing"",""ยะลา!J124"")"),0)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IFERROR(__xludf.DUMMYFUNCTION("IMPORTRANGE(""https://docs.google.com/spreadsheets/d/1IYY_tgx_IHuhSq3AJ5eI5OnqOPBNLWSHKh2a30DoXe8/edit?usp=sharing"",""ยะลา!I125"")"),12000)</f>
        <v>12000</v>
      </c>
      <c r="J200" s="192">
        <f ca="1">IFERROR(__xludf.DUMMYFUNCTION("IMPORTRANGE(""https://docs.google.com/spreadsheets/d/1IYY_tgx_IHuhSq3AJ5eI5OnqOPBNLWSHKh2a30DoXe8/edit?usp=sharing"",""ยะลา!J125"")"),0)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IFERROR(__xludf.DUMMYFUNCTION("IMPORTRANGE(""https://docs.google.com/spreadsheets/d/1IYY_tgx_IHuhSq3AJ5eI5OnqOPBNLWSHKh2a30DoXe8/edit?usp=sharing"",""ยะลา!I126"")"),0)</f>
        <v>0</v>
      </c>
      <c r="J201" s="192">
        <f ca="1">IFERROR(__xludf.DUMMYFUNCTION("IMPORTRANGE(""https://docs.google.com/spreadsheets/d/1IYY_tgx_IHuhSq3AJ5eI5OnqOPBNLWSHKh2a30DoXe8/edit?usp=sharing"",""ยะลา!J126"")"),0)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IFERROR(__xludf.DUMMYFUNCTION("IMPORTRANGE(""https://docs.google.com/spreadsheets/d/1IYY_tgx_IHuhSq3AJ5eI5OnqOPBNLWSHKh2a30DoXe8/edit?usp=sharing"",""ยะลา!J127"")"),0)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IFERROR(__xludf.DUMMYFUNCTION("IMPORTRANGE(""https://docs.google.com/spreadsheets/d/1IYY_tgx_IHuhSq3AJ5eI5OnqOPBNLWSHKh2a30DoXe8/edit?usp=sharing"",""ยะลา!J128"")"),0)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IFERROR(__xludf.DUMMYFUNCTION("IMPORTRANGE(""https://docs.google.com/spreadsheets/d/1IYY_tgx_IHuhSq3AJ5eI5OnqOPBNLWSHKh2a30DoXe8/edit?usp=sharing"",""ยะลา!I129"")"),0)</f>
        <v>0</v>
      </c>
      <c r="J204" s="277">
        <f ca="1">IFERROR(__xludf.DUMMYFUNCTION("IMPORTRANGE(""https://docs.google.com/spreadsheets/d/1IYY_tgx_IHuhSq3AJ5eI5OnqOPBNLWSHKh2a30DoXe8/edit?usp=sharing"",""ยะลา!J129"")"),0)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IFERROR(__xludf.DUMMYFUNCTION("IMPORTRANGE(""https://docs.google.com/spreadsheets/d/1IYY_tgx_IHuhSq3AJ5eI5OnqOPBNLWSHKh2a30DoXe8/edit?usp=sharing"",""ยะลา!J134"")"),0)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IFERROR(__xludf.DUMMYFUNCTION("IMPORTRANGE(""https://docs.google.com/spreadsheets/d/1IYY_tgx_IHuhSq3AJ5eI5OnqOPBNLWSHKh2a30DoXe8/edit?usp=sharing"",""ยะลา!J135"")"),0)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IFERROR(__xludf.DUMMYFUNCTION("IMPORTRANGE(""https://docs.google.com/spreadsheets/d/1IYY_tgx_IHuhSq3AJ5eI5OnqOPBNLWSHKh2a30DoXe8/edit?usp=sharing"",""ยะลา!J136"")"),0)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IFERROR(__xludf.DUMMYFUNCTION("IMPORTRANGE(""https://docs.google.com/spreadsheets/d/1IYY_tgx_IHuhSq3AJ5eI5OnqOPBNLWSHKh2a30DoXe8/edit?usp=sharing"",""ยะลา!J137"")"),0)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IFERROR(__xludf.DUMMYFUNCTION("IMPORTRANGE(""https://docs.google.com/spreadsheets/d/1IYY_tgx_IHuhSq3AJ5eI5OnqOPBNLWSHKh2a30DoXe8/edit?usp=sharing"",""ยะลา!I138"")"),0)</f>
        <v>0</v>
      </c>
      <c r="J213" s="191">
        <f ca="1">IFERROR(__xludf.DUMMYFUNCTION("IMPORTRANGE(""https://docs.google.com/spreadsheets/d/1IYY_tgx_IHuhSq3AJ5eI5OnqOPBNLWSHKh2a30DoXe8/edit?usp=sharing"",""ยะลา!J138"")"),0)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IFERROR(__xludf.DUMMYFUNCTION("IMPORTRANGE(""https://docs.google.com/spreadsheets/d/1IYY_tgx_IHuhSq3AJ5eI5OnqOPBNLWSHKh2a30DoXe8/edit?usp=sharing"",""ยะลา!I140"")"),0)</f>
        <v>0</v>
      </c>
      <c r="J215" s="191">
        <f ca="1">IFERROR(__xludf.DUMMYFUNCTION("IMPORTRANGE(""https://docs.google.com/spreadsheets/d/1IYY_tgx_IHuhSq3AJ5eI5OnqOPBNLWSHKh2a30DoXe8/edit?usp=sharing"",""ยะลา!J140"")"),0)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IFERROR(__xludf.DUMMYFUNCTION("IMPORTRANGE(""https://docs.google.com/spreadsheets/d/1IYY_tgx_IHuhSq3AJ5eI5OnqOPBNLWSHKh2a30DoXe8/edit?usp=sharing"",""ยะลา!I141"")"),0)</f>
        <v>0</v>
      </c>
      <c r="J216" s="191">
        <f ca="1">IFERROR(__xludf.DUMMYFUNCTION("IMPORTRANGE(""https://docs.google.com/spreadsheets/d/1IYY_tgx_IHuhSq3AJ5eI5OnqOPBNLWSHKh2a30DoXe8/edit?usp=sharing"",""ยะลา!J141"")"),0)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IFERROR(__xludf.DUMMYFUNCTION("IMPORTRANGE(""https://docs.google.com/spreadsheets/d/1IYY_tgx_IHuhSq3AJ5eI5OnqOPBNLWSHKh2a30DoXe8/edit?usp=sharing"",""ยะลา!J142"")"),0)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IFERROR(__xludf.DUMMYFUNCTION("IMPORTRANGE(""https://docs.google.com/spreadsheets/d/1IYY_tgx_IHuhSq3AJ5eI5OnqOPBNLWSHKh2a30DoXe8/edit?usp=sharing"",""ยะลา!J143"")"),0)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IFERROR(__xludf.DUMMYFUNCTION("IMPORTRANGE(""https://docs.google.com/spreadsheets/d/1IYY_tgx_IHuhSq3AJ5eI5OnqOPBNLWSHKh2a30DoXe8/edit?usp=sharing"",""ยะลา!I144"")"),15)</f>
        <v>15</v>
      </c>
      <c r="J219" s="264">
        <f ca="1">IFERROR(__xludf.DUMMYFUNCTION("IMPORTRANGE(""https://docs.google.com/spreadsheets/d/1IYY_tgx_IHuhSq3AJ5eI5OnqOPBNLWSHKh2a30DoXe8/edit?usp=sharing"",""ยะลา!J144"")"),0)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IFERROR(__xludf.DUMMYFUNCTION("IMPORTRANGE(""https://docs.google.com/spreadsheets/d/1Yj_ptqi66GCucihVvJfMjLAmec39IyEx_6qawtMGysU/edit?usp=sharing"",""สบก!BS90"")"),21125)</f>
        <v>21125</v>
      </c>
      <c r="N224" s="172">
        <f ca="1">IFERROR(__xludf.DUMMYFUNCTION("IMPORTRANGE(""https://docs.google.com/spreadsheets/d/1Yj_ptqi66GCucihVvJfMjLAmec39IyEx_6qawtMGysU/edit?usp=sharing"",""สบก!BT90"")"),0)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IFERROR(__xludf.DUMMYFUNCTION("IMPORTRANGE(""https://docs.google.com/spreadsheets/d/1Yj_ptqi66GCucihVvJfMjLAmec39IyEx_6qawtMGysU/edit?usp=sharing"",""สบก!BO90"")"),0)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IFERROR(__xludf.DUMMYFUNCTION("IMPORTRANGE(""https://docs.google.com/spreadsheets/d/1Yj_ptqi66GCucihVvJfMjLAmec39IyEx_6qawtMGysU/edit?usp=sharing"",""สบก!BP90"")"),21125)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IFERROR(__xludf.DUMMYFUNCTION("IMPORTRANGE(""https://docs.google.com/spreadsheets/d/1IYY_tgx_IHuhSq3AJ5eI5OnqOPBNLWSHKh2a30DoXe8/edit?usp=sharing"",""ยะลา!I149"")"),15)</f>
        <v>15</v>
      </c>
      <c r="J229" s="264">
        <f ca="1">IFERROR(__xludf.DUMMYFUNCTION("IMPORTRANGE(""https://docs.google.com/spreadsheets/d/1IYY_tgx_IHuhSq3AJ5eI5OnqOPBNLWSHKh2a30DoXe8/edit?usp=sharing"",""ยะลา!J149"")"),0)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IFERROR(__xludf.DUMMYFUNCTION("IMPORTRANGE(""https://docs.google.com/spreadsheets/d/1IYY_tgx_IHuhSq3AJ5eI5OnqOPBNLWSHKh2a30DoXe8/edit?usp=sharing"",""ยะลา!J151"")"),0)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IFERROR(__xludf.DUMMYFUNCTION("IMPORTRANGE(""https://docs.google.com/spreadsheets/d/1IYY_tgx_IHuhSq3AJ5eI5OnqOPBNLWSHKh2a30DoXe8/edit?usp=sharing"",""ยะลา!J152"")"),1)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IFERROR(__xludf.DUMMYFUNCTION("IMPORTRANGE(""https://docs.google.com/spreadsheets/d/1IYY_tgx_IHuhSq3AJ5eI5OnqOPBNLWSHKh2a30DoXe8/edit?usp=sharing"",""ยะลา!J153"")"),1)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IFERROR(__xludf.DUMMYFUNCTION("IMPORTRANGE(""https://docs.google.com/spreadsheets/d/1IYY_tgx_IHuhSq3AJ5eI5OnqOPBNLWSHKh2a30DoXe8/edit?usp=sharing"",""ยะลา!J154"")"),1)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IFERROR(__xludf.DUMMYFUNCTION("IMPORTRANGE(""https://docs.google.com/spreadsheets/d/1IYY_tgx_IHuhSq3AJ5eI5OnqOPBNLWSHKh2a30DoXe8/edit?usp=sharing"",""ยะลา!I155"")"),15)</f>
        <v>15</v>
      </c>
      <c r="J235" s="192">
        <f ca="1">IFERROR(__xludf.DUMMYFUNCTION("IMPORTRANGE(""https://docs.google.com/spreadsheets/d/1IYY_tgx_IHuhSq3AJ5eI5OnqOPBNLWSHKh2a30DoXe8/edit?usp=sharing"",""ยะลา!J155"")"),0)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IFERROR(__xludf.DUMMYFUNCTION("IMPORTRANGE(""https://docs.google.com/spreadsheets/d/1IYY_tgx_IHuhSq3AJ5eI5OnqOPBNLWSHKh2a30DoXe8/edit?usp=sharing"",""ยะลา!J156"")"),0)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IFERROR(__xludf.DUMMYFUNCTION("IMPORTRANGE(""https://docs.google.com/spreadsheets/d/1IYY_tgx_IHuhSq3AJ5eI5OnqOPBNLWSHKh2a30DoXe8/edit?usp=sharing"",""ยะลา!J157"")"),0)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IFERROR(__xludf.DUMMYFUNCTION("IMPORTRANGE(""https://docs.google.com/spreadsheets/d/1IYY_tgx_IHuhSq3AJ5eI5OnqOPBNLWSHKh2a30DoXe8/edit?usp=sharing"",""ยะลา!I158"")"),0)</f>
        <v>0</v>
      </c>
      <c r="J238" s="264">
        <f ca="1">IFERROR(__xludf.DUMMYFUNCTION("IMPORTRANGE(""https://docs.google.com/spreadsheets/d/1IYY_tgx_IHuhSq3AJ5eI5OnqOPBNLWSHKh2a30DoXe8/edit?usp=sharing"",""ยะลา!J158"")"),0)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IFERROR(__xludf.DUMMYFUNCTION("IMPORTRANGE(""https://docs.google.com/spreadsheets/d/1IYY_tgx_IHuhSq3AJ5eI5OnqOPBNLWSHKh2a30DoXe8/edit?usp=sharing"",""ยะลา!J159"")"),"")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IFERROR(__xludf.DUMMYFUNCTION("IMPORTRANGE(""https://docs.google.com/spreadsheets/d/1IYY_tgx_IHuhSq3AJ5eI5OnqOPBNLWSHKh2a30DoXe8/edit?usp=sharing"",""ยะลา!J161"")"),0)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IFERROR(__xludf.DUMMYFUNCTION("IMPORTRANGE(""https://docs.google.com/spreadsheets/d/1IYY_tgx_IHuhSq3AJ5eI5OnqOPBNLWSHKh2a30DoXe8/edit?usp=sharing"",""ยะลา!J162"")"),0)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IFERROR(__xludf.DUMMYFUNCTION("IMPORTRANGE(""https://docs.google.com/spreadsheets/d/1IYY_tgx_IHuhSq3AJ5eI5OnqOPBNLWSHKh2a30DoXe8/edit?usp=sharing"",""ยะลา!J163"")"),0)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IFERROR(__xludf.DUMMYFUNCTION("IMPORTRANGE(""https://docs.google.com/spreadsheets/d/1IYY_tgx_IHuhSq3AJ5eI5OnqOPBNLWSHKh2a30DoXe8/edit?usp=sharing"",""ยะลา!I164"")"),0)</f>
        <v>0</v>
      </c>
      <c r="J244" s="191">
        <f ca="1">IFERROR(__xludf.DUMMYFUNCTION("IMPORTRANGE(""https://docs.google.com/spreadsheets/d/1IYY_tgx_IHuhSq3AJ5eI5OnqOPBNLWSHKh2a30DoXe8/edit?usp=sharing"",""ยะลา!J164"")"),0)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IFERROR(__xludf.DUMMYFUNCTION("IMPORTRANGE(""https://docs.google.com/spreadsheets/d/1IYY_tgx_IHuhSq3AJ5eI5OnqOPBNLWSHKh2a30DoXe8/edit?usp=sharing"",""ยะลา!J165"")"),0)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IFERROR(__xludf.DUMMYFUNCTION("IMPORTRANGE(""https://docs.google.com/spreadsheets/d/1IYY_tgx_IHuhSq3AJ5eI5OnqOPBNLWSHKh2a30DoXe8/edit?usp=sharing"",""ยะลา!J166"")"),0)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IFERROR(__xludf.DUMMYFUNCTION("IMPORTRANGE(""https://docs.google.com/spreadsheets/d/1IYY_tgx_IHuhSq3AJ5eI5OnqOPBNLWSHKh2a30DoXe8/edit?usp=sharing"",""ยะลา!I169"")"),0)</f>
        <v>0</v>
      </c>
      <c r="J249" s="308">
        <f ca="1">IFERROR(__xludf.DUMMYFUNCTION("IMPORTRANGE(""https://docs.google.com/spreadsheets/d/1IYY_tgx_IHuhSq3AJ5eI5OnqOPBNLWSHKh2a30DoXe8/edit?usp=sharing"",""ยะลา!J169"")"),0)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IFERROR(__xludf.DUMMYFUNCTION("IMPORTRANGE(""https://docs.google.com/spreadsheets/d/1Yj_ptqi66GCucihVvJfMjLAmec39IyEx_6qawtMGysU/edit?usp=sharing"",""สบก!CB90"")"),0)</f>
        <v>0</v>
      </c>
      <c r="N254" s="172">
        <f ca="1">IFERROR(__xludf.DUMMYFUNCTION("IMPORTRANGE(""https://docs.google.com/spreadsheets/d/1Yj_ptqi66GCucihVvJfMjLAmec39IyEx_6qawtMGysU/edit?usp=sharing"",""สบก!CC90"")"),0)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IFERROR(__xludf.DUMMYFUNCTION("IMPORTRANGE(""https://docs.google.com/spreadsheets/d/1Yj_ptqi66GCucihVvJfMjLAmec39IyEx_6qawtMGysU/edit?usp=sharing"",""สบก!BX90"")"),0)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IFERROR(__xludf.DUMMYFUNCTION("IMPORTRANGE(""https://docs.google.com/spreadsheets/d/1Yj_ptqi66GCucihVvJfMjLAmec39IyEx_6qawtMGysU/edit?usp=sharing"",""สบก!BY90"")"),0)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IFERROR(__xludf.DUMMYFUNCTION("IMPORTRANGE(""https://docs.google.com/spreadsheets/d/1IYY_tgx_IHuhSq3AJ5eI5OnqOPBNLWSHKh2a30DoXe8/edit?usp=sharing"",""ยะลา!J175"")"),0)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IFERROR(__xludf.DUMMYFUNCTION("IMPORTRANGE(""https://docs.google.com/spreadsheets/d/1IYY_tgx_IHuhSq3AJ5eI5OnqOPBNLWSHKh2a30DoXe8/edit?usp=sharing"",""ยะลา!J176"")"),0)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IFERROR(__xludf.DUMMYFUNCTION("IMPORTRANGE(""https://docs.google.com/spreadsheets/d/1IYY_tgx_IHuhSq3AJ5eI5OnqOPBNLWSHKh2a30DoXe8/edit?usp=sharing"",""ยะลา!J177"")"),0)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IFERROR(__xludf.DUMMYFUNCTION("IMPORTRANGE(""https://docs.google.com/spreadsheets/d/1IYY_tgx_IHuhSq3AJ5eI5OnqOPBNLWSHKh2a30DoXe8/edit?usp=sharing"",""ยะลา!J178"")"),0)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IFERROR(__xludf.DUMMYFUNCTION("IMPORTRANGE(""https://docs.google.com/spreadsheets/d/1IYY_tgx_IHuhSq3AJ5eI5OnqOPBNLWSHKh2a30DoXe8/edit?usp=sharing"",""ยะลา!I179"")"),0)</f>
        <v>0</v>
      </c>
      <c r="J264" s="192">
        <f ca="1">IFERROR(__xludf.DUMMYFUNCTION("IMPORTRANGE(""https://docs.google.com/spreadsheets/d/1IYY_tgx_IHuhSq3AJ5eI5OnqOPBNLWSHKh2a30DoXe8/edit?usp=sharing"",""ยะลา!J179"")"),0)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IFERROR(__xludf.DUMMYFUNCTION("IMPORTRANGE(""https://docs.google.com/spreadsheets/d/1IYY_tgx_IHuhSq3AJ5eI5OnqOPBNLWSHKh2a30DoXe8/edit?usp=sharing"",""ยะลา!I180"")"),0)</f>
        <v>0</v>
      </c>
      <c r="J265" s="192">
        <f ca="1">IFERROR(__xludf.DUMMYFUNCTION("IMPORTRANGE(""https://docs.google.com/spreadsheets/d/1IYY_tgx_IHuhSq3AJ5eI5OnqOPBNLWSHKh2a30DoXe8/edit?usp=sharing"",""ยะลา!J180"")"),0)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IFERROR(__xludf.DUMMYFUNCTION("IMPORTRANGE(""https://docs.google.com/spreadsheets/d/1IYY_tgx_IHuhSq3AJ5eI5OnqOPBNLWSHKh2a30DoXe8/edit?usp=sharing"",""ยะลา!I181"")"),0)</f>
        <v>0</v>
      </c>
      <c r="J266" s="192">
        <f ca="1">IFERROR(__xludf.DUMMYFUNCTION("IMPORTRANGE(""https://docs.google.com/spreadsheets/d/1IYY_tgx_IHuhSq3AJ5eI5OnqOPBNLWSHKh2a30DoXe8/edit?usp=sharing"",""ยะลา!J181"")"),0)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IFERROR(__xludf.DUMMYFUNCTION("IMPORTRANGE(""https://docs.google.com/spreadsheets/d/1IYY_tgx_IHuhSq3AJ5eI5OnqOPBNLWSHKh2a30DoXe8/edit?usp=sharing"",""ยะลา!I182"")"),0)</f>
        <v>0</v>
      </c>
      <c r="J267" s="192">
        <f ca="1">IFERROR(__xludf.DUMMYFUNCTION("IMPORTRANGE(""https://docs.google.com/spreadsheets/d/1IYY_tgx_IHuhSq3AJ5eI5OnqOPBNLWSHKh2a30DoXe8/edit?usp=sharing"",""ยะลา!J182"")"),0)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IFERROR(__xludf.DUMMYFUNCTION("IMPORTRANGE(""https://docs.google.com/spreadsheets/d/1IYY_tgx_IHuhSq3AJ5eI5OnqOPBNLWSHKh2a30DoXe8/edit?usp=sharing"",""ยะลา!J183"")"),0)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IFERROR(__xludf.DUMMYFUNCTION("IMPORTRANGE(""https://docs.google.com/spreadsheets/d/1IYY_tgx_IHuhSq3AJ5eI5OnqOPBNLWSHKh2a30DoXe8/edit?usp=sharing"",""ยะลา!J184"")"),0)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IFERROR(__xludf.DUMMYFUNCTION("IMPORTRANGE(""https://docs.google.com/spreadsheets/d/1IYY_tgx_IHuhSq3AJ5eI5OnqOPBNLWSHKh2a30DoXe8/edit?usp=sharing"",""ยะลา!I185"")"),0)</f>
        <v>0</v>
      </c>
      <c r="J270" s="308">
        <f ca="1">IFERROR(__xludf.DUMMYFUNCTION("IMPORTRANGE(""https://docs.google.com/spreadsheets/d/1IYY_tgx_IHuhSq3AJ5eI5OnqOPBNLWSHKh2a30DoXe8/edit?usp=sharing"",""ยะลา!J185"")"),0)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IFERROR(__xludf.DUMMYFUNCTION("IMPORTRANGE(""https://docs.google.com/spreadsheets/d/1Yj_ptqi66GCucihVvJfMjLAmec39IyEx_6qawtMGysU/edit?usp=sharing"",""สบก!CK90"")"),0)</f>
        <v>0</v>
      </c>
      <c r="N275" s="172">
        <f ca="1">IFERROR(__xludf.DUMMYFUNCTION("IMPORTRANGE(""https://docs.google.com/spreadsheets/d/1Yj_ptqi66GCucihVvJfMjLAmec39IyEx_6qawtMGysU/edit?usp=sharing"",""สบก!CL90"")"),0)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IFERROR(__xludf.DUMMYFUNCTION("IMPORTRANGE(""https://docs.google.com/spreadsheets/d/1Yj_ptqi66GCucihVvJfMjLAmec39IyEx_6qawtMGysU/edit?usp=sharing"",""สบก!CG90"")"),0)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IFERROR(__xludf.DUMMYFUNCTION("IMPORTRANGE(""https://docs.google.com/spreadsheets/d/1Yj_ptqi66GCucihVvJfMjLAmec39IyEx_6qawtMGysU/edit?usp=sharing"",""สบก!CH90"")"),0)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IFERROR(__xludf.DUMMYFUNCTION("IMPORTRANGE(""https://docs.google.com/spreadsheets/d/1IYY_tgx_IHuhSq3AJ5eI5OnqOPBNLWSHKh2a30DoXe8/edit?usp=sharing"",""ยะลา!J191"")"),0)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IFERROR(__xludf.DUMMYFUNCTION("IMPORTRANGE(""https://docs.google.com/spreadsheets/d/1IYY_tgx_IHuhSq3AJ5eI5OnqOPBNLWSHKh2a30DoXe8/edit?usp=sharing"",""ยะลา!J192"")"),0)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IFERROR(__xludf.DUMMYFUNCTION("IMPORTRANGE(""https://docs.google.com/spreadsheets/d/1IYY_tgx_IHuhSq3AJ5eI5OnqOPBNLWSHKh2a30DoXe8/edit?usp=sharing"",""ยะลา!J193"")"),0)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IFERROR(__xludf.DUMMYFUNCTION("IMPORTRANGE(""https://docs.google.com/spreadsheets/d/1IYY_tgx_IHuhSq3AJ5eI5OnqOPBNLWSHKh2a30DoXe8/edit?usp=sharing"",""ยะลา!J194"")"),0)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IFERROR(__xludf.DUMMYFUNCTION("IMPORTRANGE(""https://docs.google.com/spreadsheets/d/1IYY_tgx_IHuhSq3AJ5eI5OnqOPBNLWSHKh2a30DoXe8/edit?usp=sharing"",""ยะลา!I195"")"),0)</f>
        <v>0</v>
      </c>
      <c r="J285" s="192">
        <f ca="1">IFERROR(__xludf.DUMMYFUNCTION("IMPORTRANGE(""https://docs.google.com/spreadsheets/d/1IYY_tgx_IHuhSq3AJ5eI5OnqOPBNLWSHKh2a30DoXe8/edit?usp=sharing"",""ยะลา!J195"")"),0)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IFERROR(__xludf.DUMMYFUNCTION("IMPORTRANGE(""https://docs.google.com/spreadsheets/d/1IYY_tgx_IHuhSq3AJ5eI5OnqOPBNLWSHKh2a30DoXe8/edit?usp=sharing"",""ยะลา!J196"")"),0)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IFERROR(__xludf.DUMMYFUNCTION("IMPORTRANGE(""https://docs.google.com/spreadsheets/d/1IYY_tgx_IHuhSq3AJ5eI5OnqOPBNLWSHKh2a30DoXe8/edit?usp=sharing"",""ยะลา!J197"")"),0)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IFERROR(__xludf.DUMMYFUNCTION("IMPORTRANGE(""https://docs.google.com/spreadsheets/d/1IYY_tgx_IHuhSq3AJ5eI5OnqOPBNLWSHKh2a30DoXe8/edit?usp=sharing"",""ยะลา!I199"")"),0)</f>
        <v>0</v>
      </c>
      <c r="J289" s="308">
        <f ca="1">IFERROR(__xludf.DUMMYFUNCTION("IMPORTRANGE(""https://docs.google.com/spreadsheets/d/1IYY_tgx_IHuhSq3AJ5eI5OnqOPBNLWSHKh2a30DoXe8/edit?usp=sharing"",""ยะลา!J199"")"),0)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IFERROR(__xludf.DUMMYFUNCTION("IMPORTRANGE(""https://docs.google.com/spreadsheets/d/1Yj_ptqi66GCucihVvJfMjLAmec39IyEx_6qawtMGysU/edit?usp=sharing"",""สบก!CT90"")"),0)</f>
        <v>0</v>
      </c>
      <c r="N294" s="172">
        <f ca="1">IFERROR(__xludf.DUMMYFUNCTION("IMPORTRANGE(""https://docs.google.com/spreadsheets/d/1Yj_ptqi66GCucihVvJfMjLAmec39IyEx_6qawtMGysU/edit?usp=sharing"",""สบก!CU90"")"),0)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IFERROR(__xludf.DUMMYFUNCTION("IMPORTRANGE(""https://docs.google.com/spreadsheets/d/1Yj_ptqi66GCucihVvJfMjLAmec39IyEx_6qawtMGysU/edit?usp=sharing"",""สบก!CP90"")"),0)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IFERROR(__xludf.DUMMYFUNCTION("IMPORTRANGE(""https://docs.google.com/spreadsheets/d/1Yj_ptqi66GCucihVvJfMjLAmec39IyEx_6qawtMGysU/edit?usp=sharing"",""สบก!CQ90"")"),0)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IFERROR(__xludf.DUMMYFUNCTION("IMPORTRANGE(""https://docs.google.com/spreadsheets/d/1IYY_tgx_IHuhSq3AJ5eI5OnqOPBNLWSHKh2a30DoXe8/edit?usp=sharing"",""ยะลา!J205"")"),0)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IFERROR(__xludf.DUMMYFUNCTION("IMPORTRANGE(""https://docs.google.com/spreadsheets/d/1IYY_tgx_IHuhSq3AJ5eI5OnqOPBNLWSHKh2a30DoXe8/edit?usp=sharing"",""ยะลา!J206"")"),0)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IFERROR(__xludf.DUMMYFUNCTION("IMPORTRANGE(""https://docs.google.com/spreadsheets/d/1IYY_tgx_IHuhSq3AJ5eI5OnqOPBNLWSHKh2a30DoXe8/edit?usp=sharing"",""ยะลา!J207"")"),0)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IFERROR(__xludf.DUMMYFUNCTION("IMPORTRANGE(""https://docs.google.com/spreadsheets/d/1IYY_tgx_IHuhSq3AJ5eI5OnqOPBNLWSHKh2a30DoXe8/edit?usp=sharing"",""ยะลา!J208"")"),0)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IFERROR(__xludf.DUMMYFUNCTION("IMPORTRANGE(""https://docs.google.com/spreadsheets/d/1IYY_tgx_IHuhSq3AJ5eI5OnqOPBNLWSHKh2a30DoXe8/edit?usp=sharing"",""ยะลา!I209"")"),0)</f>
        <v>0</v>
      </c>
      <c r="J304" s="191">
        <f ca="1">IFERROR(__xludf.DUMMYFUNCTION("IMPORTRANGE(""https://docs.google.com/spreadsheets/d/1IYY_tgx_IHuhSq3AJ5eI5OnqOPBNLWSHKh2a30DoXe8/edit?usp=sharing"",""ยะลา!J209"")"),0)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IFERROR(__xludf.DUMMYFUNCTION("IMPORTRANGE(""https://docs.google.com/spreadsheets/d/1IYY_tgx_IHuhSq3AJ5eI5OnqOPBNLWSHKh2a30DoXe8/edit?usp=sharing"",""ยะลา!I211"")"),0)</f>
        <v>0</v>
      </c>
      <c r="J306" s="191">
        <f ca="1">IFERROR(__xludf.DUMMYFUNCTION("IMPORTRANGE(""https://docs.google.com/spreadsheets/d/1IYY_tgx_IHuhSq3AJ5eI5OnqOPBNLWSHKh2a30DoXe8/edit?usp=sharing"",""ยะลา!J211"")"),0)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IFERROR(__xludf.DUMMYFUNCTION("IMPORTRANGE(""https://docs.google.com/spreadsheets/d/1IYY_tgx_IHuhSq3AJ5eI5OnqOPBNLWSHKh2a30DoXe8/edit?usp=sharing"",""ยะลา!J212"")"),0)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IFERROR(__xludf.DUMMYFUNCTION("IMPORTRANGE(""https://docs.google.com/spreadsheets/d/1IYY_tgx_IHuhSq3AJ5eI5OnqOPBNLWSHKh2a30DoXe8/edit?usp=sharing"",""ยะลา!J213"")"),0)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IFERROR(__xludf.DUMMYFUNCTION("IMPORTRANGE(""https://docs.google.com/spreadsheets/d/1IYY_tgx_IHuhSq3AJ5eI5OnqOPBNLWSHKh2a30DoXe8/edit?usp=sharing"",""ยะลา!I214"")"),0)</f>
        <v>0</v>
      </c>
      <c r="J309" s="325">
        <f ca="1">IFERROR(__xludf.DUMMYFUNCTION("IMPORTRANGE(""https://docs.google.com/spreadsheets/d/1IYY_tgx_IHuhSq3AJ5eI5OnqOPBNLWSHKh2a30DoXe8/edit?usp=sharing"",""ยะลา!J214"")"),0)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IFERROR(__xludf.DUMMYFUNCTION("IMPORTRANGE(""https://docs.google.com/spreadsheets/d/1Yj_ptqi66GCucihVvJfMjLAmec39IyEx_6qawtMGysU/edit?usp=sharing"",""สบก!DC90"")"),0)</f>
        <v>0</v>
      </c>
      <c r="N314" s="172">
        <f ca="1">IFERROR(__xludf.DUMMYFUNCTION("IMPORTRANGE(""https://docs.google.com/spreadsheets/d/1Yj_ptqi66GCucihVvJfMjLAmec39IyEx_6qawtMGysU/edit?usp=sharing"",""สบก!DD90"")"),0)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IFERROR(__xludf.DUMMYFUNCTION("IMPORTRANGE(""https://docs.google.com/spreadsheets/d/1Yj_ptqi66GCucihVvJfMjLAmec39IyEx_6qawtMGysU/edit?usp=sharing"",""สบก!CY90"")"),0)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IFERROR(__xludf.DUMMYFUNCTION("IMPORTRANGE(""https://docs.google.com/spreadsheets/d/1Yj_ptqi66GCucihVvJfMjLAmec39IyEx_6qawtMGysU/edit?usp=sharing"",""สบก!CZ90"")"),0)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IFERROR(__xludf.DUMMYFUNCTION("IMPORTRANGE(""https://docs.google.com/spreadsheets/d/1IYY_tgx_IHuhSq3AJ5eI5OnqOPBNLWSHKh2a30DoXe8/edit?usp=sharing"",""ยะลา!J220"")"),0)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IFERROR(__xludf.DUMMYFUNCTION("IMPORTRANGE(""https://docs.google.com/spreadsheets/d/1IYY_tgx_IHuhSq3AJ5eI5OnqOPBNLWSHKh2a30DoXe8/edit?usp=sharing"",""ยะลา!J221"")"),0)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IFERROR(__xludf.DUMMYFUNCTION("IMPORTRANGE(""https://docs.google.com/spreadsheets/d/1IYY_tgx_IHuhSq3AJ5eI5OnqOPBNLWSHKh2a30DoXe8/edit?usp=sharing"",""ยะลา!J222"")"),0)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IFERROR(__xludf.DUMMYFUNCTION("IMPORTRANGE(""https://docs.google.com/spreadsheets/d/1IYY_tgx_IHuhSq3AJ5eI5OnqOPBNLWSHKh2a30DoXe8/edit?usp=sharing"",""ยะลา!J223"")"),0)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IFERROR(__xludf.DUMMYFUNCTION("IMPORTRANGE(""https://docs.google.com/spreadsheets/d/1IYY_tgx_IHuhSq3AJ5eI5OnqOPBNLWSHKh2a30DoXe8/edit?usp=sharing"",""ยะลา!I224"")"),0)</f>
        <v>0</v>
      </c>
      <c r="J324" s="191">
        <f ca="1">IFERROR(__xludf.DUMMYFUNCTION("IMPORTRANGE(""https://docs.google.com/spreadsheets/d/1IYY_tgx_IHuhSq3AJ5eI5OnqOPBNLWSHKh2a30DoXe8/edit?usp=sharing"",""ยะลา!J224"")"),0)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IFERROR(__xludf.DUMMYFUNCTION("IMPORTRANGE(""https://docs.google.com/spreadsheets/d/1IYY_tgx_IHuhSq3AJ5eI5OnqOPBNLWSHKh2a30DoXe8/edit?usp=sharing"",""ยะลา!J225"")"),0)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IFERROR(__xludf.DUMMYFUNCTION("IMPORTRANGE(""https://docs.google.com/spreadsheets/d/1IYY_tgx_IHuhSq3AJ5eI5OnqOPBNLWSHKh2a30DoXe8/edit?usp=sharing"",""ยะลา!J226"")"),0)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IFERROR(__xludf.DUMMYFUNCTION("IMPORTRANGE(""https://docs.google.com/spreadsheets/d/1IYY_tgx_IHuhSq3AJ5eI5OnqOPBNLWSHKh2a30DoXe8/edit?usp=sharing"",""ยะลา!I228"")"),100)</f>
        <v>100</v>
      </c>
      <c r="J328" s="330">
        <f ca="1">IFERROR(__xludf.DUMMYFUNCTION("IMPORTRANGE(""https://docs.google.com/spreadsheets/d/1IYY_tgx_IHuhSq3AJ5eI5OnqOPBNLWSHKh2a30DoXe8/edit?usp=sharing"",""ยะลา!J228"")"),19)</f>
        <v>19</v>
      </c>
      <c r="K328" s="309">
        <f ca="1">IF(I328&gt;0,J328*100/I328,0)</f>
        <v>19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1038050</v>
      </c>
      <c r="M329" s="155">
        <f t="shared" ca="1" si="98"/>
        <v>462090</v>
      </c>
      <c r="N329" s="155">
        <f t="shared" ca="1" si="98"/>
        <v>349022</v>
      </c>
      <c r="O329" s="154">
        <f t="shared" ref="O329:O331" ca="1" si="99">IF(L329&gt;0,N329*100/L329,0)</f>
        <v>33.622850537064686</v>
      </c>
      <c r="P329" s="154">
        <f t="shared" ref="P329:P331" ca="1" si="100">IF(M329&gt;0,N329*100/M329,0)</f>
        <v>75.531173580904152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1038050</v>
      </c>
      <c r="M331" s="160">
        <f t="shared" ca="1" si="102"/>
        <v>462090</v>
      </c>
      <c r="N331" s="160">
        <f t="shared" ca="1" si="102"/>
        <v>349022</v>
      </c>
      <c r="O331" s="159">
        <f t="shared" ca="1" si="99"/>
        <v>33.622850537064686</v>
      </c>
      <c r="P331" s="159">
        <f t="shared" ca="1" si="100"/>
        <v>75.531173580904152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891050</v>
      </c>
      <c r="M333" s="172">
        <f ca="1">IFERROR(__xludf.DUMMYFUNCTION("IMPORTRANGE(""https://docs.google.com/spreadsheets/d/1Yj_ptqi66GCucihVvJfMjLAmec39IyEx_6qawtMGysU/edit?usp=sharing"",""สบก!DL90"")"),462090)</f>
        <v>462090</v>
      </c>
      <c r="N333" s="172">
        <f ca="1">IFERROR(__xludf.DUMMYFUNCTION("IMPORTRANGE(""https://docs.google.com/spreadsheets/d/1Yj_ptqi66GCucihVvJfMjLAmec39IyEx_6qawtMGysU/edit?usp=sharing"",""สบก!DM90"")"),202022)</f>
        <v>202022</v>
      </c>
      <c r="O333" s="171">
        <f ca="1">IF(L333&gt;0,N333*100/L333,0)</f>
        <v>22.672352842152517</v>
      </c>
      <c r="P333" s="171">
        <f ca="1">IF(M333&gt;0,N333*100/M333,0)</f>
        <v>43.71918890259473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IFERROR(__xludf.DUMMYFUNCTION("IMPORTRANGE(""https://docs.google.com/spreadsheets/d/1Yj_ptqi66GCucihVvJfMjLAmec39IyEx_6qawtMGysU/edit?usp=sharing"",""สบก!DH90"")"),624000)</f>
        <v>624000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IFERROR(__xludf.DUMMYFUNCTION("IMPORTRANGE(""https://docs.google.com/spreadsheets/d/1Yj_ptqi66GCucihVvJfMjLAmec39IyEx_6qawtMGysU/edit?usp=sharing"",""สบก!DI90"")"),267050)</f>
        <v>267050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IFERROR(__xludf.DUMMYFUNCTION("IMPORTRANGE(""https://docs.google.com/spreadsheets/d/1IYY_tgx_IHuhSq3AJ5eI5OnqOPBNLWSHKh2a30DoXe8/edit?usp=sharing"",""ยะลา!I234"")"),0)</f>
        <v>0</v>
      </c>
      <c r="J339" s="191">
        <f ca="1">IFERROR(__xludf.DUMMYFUNCTION("IMPORTRANGE(""https://docs.google.com/spreadsheets/d/1IYY_tgx_IHuhSq3AJ5eI5OnqOPBNLWSHKh2a30DoXe8/edit?usp=sharing"",""ยะลา!J234"")"),15)</f>
        <v>15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IFERROR(__xludf.DUMMYFUNCTION("IMPORTRANGE(""https://docs.google.com/spreadsheets/d/1IYY_tgx_IHuhSq3AJ5eI5OnqOPBNLWSHKh2a30DoXe8/edit?usp=sharing"",""ยะลา!I235"")"),1040)</f>
        <v>1040</v>
      </c>
      <c r="J340" s="191">
        <f ca="1">IFERROR(__xludf.DUMMYFUNCTION("IMPORTRANGE(""https://docs.google.com/spreadsheets/d/1IYY_tgx_IHuhSq3AJ5eI5OnqOPBNLWSHKh2a30DoXe8/edit?usp=sharing"",""ยะลา!J235"")"),138.51)</f>
        <v>138.51</v>
      </c>
      <c r="K340" s="333">
        <f t="shared" ca="1" si="103"/>
        <v>13.31826923076923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IFERROR(__xludf.DUMMYFUNCTION("IMPORTRANGE(""https://docs.google.com/spreadsheets/d/1IYY_tgx_IHuhSq3AJ5eI5OnqOPBNLWSHKh2a30DoXe8/edit?usp=sharing"",""ยะลา!I236"")"),100)</f>
        <v>100</v>
      </c>
      <c r="J341" s="191">
        <f ca="1">IFERROR(__xludf.DUMMYFUNCTION("IMPORTRANGE(""https://docs.google.com/spreadsheets/d/1IYY_tgx_IHuhSq3AJ5eI5OnqOPBNLWSHKh2a30DoXe8/edit?usp=sharing"",""ยะลา!J236"")"),23)</f>
        <v>23</v>
      </c>
      <c r="K341" s="333">
        <f t="shared" ca="1" si="103"/>
        <v>23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IFERROR(__xludf.DUMMYFUNCTION("IMPORTRANGE(""https://docs.google.com/spreadsheets/d/1IYY_tgx_IHuhSq3AJ5eI5OnqOPBNLWSHKh2a30DoXe8/edit?usp=sharing"",""ยะลา!I237"")"),0)</f>
        <v>0</v>
      </c>
      <c r="J342" s="191">
        <f ca="1">IFERROR(__xludf.DUMMYFUNCTION("IMPORTRANGE(""https://docs.google.com/spreadsheets/d/1IYY_tgx_IHuhSq3AJ5eI5OnqOPBNLWSHKh2a30DoXe8/edit?usp=sharing"",""ยะลา!J237"")"),173.39)</f>
        <v>173.39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IFERROR(__xludf.DUMMYFUNCTION("IMPORTRANGE(""https://docs.google.com/spreadsheets/d/1IYY_tgx_IHuhSq3AJ5eI5OnqOPBNLWSHKh2a30DoXe8/edit?usp=sharing"",""ยะลา!I238"")"),100)</f>
        <v>100</v>
      </c>
      <c r="J343" s="191">
        <f ca="1">IFERROR(__xludf.DUMMYFUNCTION("IMPORTRANGE(""https://docs.google.com/spreadsheets/d/1IYY_tgx_IHuhSq3AJ5eI5OnqOPBNLWSHKh2a30DoXe8/edit?usp=sharing"",""ยะลา!J238"")"),0)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IFERROR(__xludf.DUMMYFUNCTION("IMPORTRANGE(""https://docs.google.com/spreadsheets/d/1IYY_tgx_IHuhSq3AJ5eI5OnqOPBNLWSHKh2a30DoXe8/edit?usp=sharing"",""ยะลา!I239"")"),0)</f>
        <v>0</v>
      </c>
      <c r="J344" s="191">
        <f ca="1">IFERROR(__xludf.DUMMYFUNCTION("IMPORTRANGE(""https://docs.google.com/spreadsheets/d/1IYY_tgx_IHuhSq3AJ5eI5OnqOPBNLWSHKh2a30DoXe8/edit?usp=sharing"",""ยะลา!J239"")"),0)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IFERROR(__xludf.DUMMYFUNCTION("IMPORTRANGE(""https://docs.google.com/spreadsheets/d/1IYY_tgx_IHuhSq3AJ5eI5OnqOPBNLWSHKh2a30DoXe8/edit?usp=sharing"",""ยะลา!I240"")"),100)</f>
        <v>100</v>
      </c>
      <c r="J345" s="191">
        <f ca="1">IFERROR(__xludf.DUMMYFUNCTION("IMPORTRANGE(""https://docs.google.com/spreadsheets/d/1IYY_tgx_IHuhSq3AJ5eI5OnqOPBNLWSHKh2a30DoXe8/edit?usp=sharing"",""ยะลา!J240"")"),19)</f>
        <v>19</v>
      </c>
      <c r="K345" s="333">
        <f t="shared" ca="1" si="103"/>
        <v>19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IFERROR(__xludf.DUMMYFUNCTION("IMPORTRANGE(""https://docs.google.com/spreadsheets/d/1IYY_tgx_IHuhSq3AJ5eI5OnqOPBNLWSHKh2a30DoXe8/edit?usp=sharing"",""ยะลา!I241"")"),0)</f>
        <v>0</v>
      </c>
      <c r="J346" s="191">
        <f ca="1">IFERROR(__xludf.DUMMYFUNCTION("IMPORTRANGE(""https://docs.google.com/spreadsheets/d/1IYY_tgx_IHuhSq3AJ5eI5OnqOPBNLWSHKh2a30DoXe8/edit?usp=sharing"",""ยะลา!J241"")"),174.02)</f>
        <v>174.02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IFERROR(__xludf.DUMMYFUNCTION("IMPORTRANGE(""https://docs.google.com/spreadsheets/d/1IYY_tgx_IHuhSq3AJ5eI5OnqOPBNLWSHKh2a30DoXe8/edit?usp=sharing"",""ยะลา!L242"")"),605667)</f>
        <v>605667</v>
      </c>
      <c r="M347" s="347"/>
      <c r="N347" s="347">
        <f ca="1">IFERROR(__xludf.DUMMYFUNCTION("IMPORTRANGE(""https://docs.google.com/spreadsheets/d/1IYY_tgx_IHuhSq3AJ5eI5OnqOPBNLWSHKh2a30DoXe8/edit?usp=sharing"",""ยะลา!M242"")"),190950.46)</f>
        <v>190950.46</v>
      </c>
      <c r="O347" s="347">
        <f ca="1">+IF(L347&gt;0,N347*100/L347,0)</f>
        <v>31.527301305833074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IFERROR(__xludf.DUMMYFUNCTION("IMPORTRANGE(""https://docs.google.com/spreadsheets/d/1IYY_tgx_IHuhSq3AJ5eI5OnqOPBNLWSHKh2a30DoXe8/edit?usp=sharing"",""ยะลา!I244"")"),0)</f>
        <v>0</v>
      </c>
      <c r="J349" s="360">
        <f ca="1">IFERROR(__xludf.DUMMYFUNCTION("IMPORTRANGE(""https://docs.google.com/spreadsheets/d/1IYY_tgx_IHuhSq3AJ5eI5OnqOPBNLWSHKh2a30DoXe8/edit?usp=sharing"",""ยะลา!J244"")"),0)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IFERROR(__xludf.DUMMYFUNCTION("IMPORTRANGE(""https://docs.google.com/spreadsheets/d/1IYY_tgx_IHuhSq3AJ5eI5OnqOPBNLWSHKh2a30DoXe8/edit?usp=sharing"",""ยะลา!L244"")"),0)</f>
        <v>0</v>
      </c>
      <c r="M349" s="362"/>
      <c r="N349" s="362">
        <f ca="1">IFERROR(__xludf.DUMMYFUNCTION("IMPORTRANGE(""https://docs.google.com/spreadsheets/d/1IYY_tgx_IHuhSq3AJ5eI5OnqOPBNLWSHKh2a30DoXe8/edit?usp=sharing"",""ยะลา!M244"")"),0)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IFERROR(__xludf.DUMMYFUNCTION("IMPORTRANGE(""https://docs.google.com/spreadsheets/d/1IYY_tgx_IHuhSq3AJ5eI5OnqOPBNLWSHKh2a30DoXe8/edit?usp=sharing"",""ยะลา!I245"")"),0)</f>
        <v>0</v>
      </c>
      <c r="J350" s="360">
        <f ca="1">IFERROR(__xludf.DUMMYFUNCTION("IMPORTRANGE(""https://docs.google.com/spreadsheets/d/1IYY_tgx_IHuhSq3AJ5eI5OnqOPBNLWSHKh2a30DoXe8/edit?usp=sharing"",""ยะลา!J245"")"),0)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IFERROR(__xludf.DUMMYFUNCTION("IMPORTRANGE(""https://docs.google.com/spreadsheets/d/1IYY_tgx_IHuhSq3AJ5eI5OnqOPBNLWSHKh2a30DoXe8/edit?usp=sharing"",""ยะลา!L246"")"),0)</f>
        <v>0</v>
      </c>
      <c r="M351" s="169"/>
      <c r="N351" s="169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9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IFERROR(__xludf.DUMMYFUNCTION("IMPORTRANGE(""https://docs.google.com/spreadsheets/d/1IYY_tgx_IHuhSq3AJ5eI5OnqOPBNLWSHKh2a30DoXe8/edit?usp=sharing"",""ยะลา!L248"")"),0)</f>
        <v>0</v>
      </c>
      <c r="M353" s="171"/>
      <c r="N353" s="171">
        <f ca="1">IFERROR(__xludf.DUMMYFUNCTION("IMPORTRANGE(""https://docs.google.com/spreadsheets/d/1IYY_tgx_IHuhSq3AJ5eI5OnqOPBNLWSHKh2a30DoXe8/edit?usp=sharing"",""ยะลา!M248"")"),0)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IFERROR(__xludf.DUMMYFUNCTION("IMPORTRANGE(""https://docs.google.com/spreadsheets/d/1IYY_tgx_IHuhSq3AJ5eI5OnqOPBNLWSHKh2a30DoXe8/edit?usp=sharing"",""ยะลา!L249"")"),0)</f>
        <v>0</v>
      </c>
      <c r="M354" s="171"/>
      <c r="N354" s="171">
        <f ca="1">IFERROR(__xludf.DUMMYFUNCTION("IMPORTRANGE(""https://docs.google.com/spreadsheets/d/1IYY_tgx_IHuhSq3AJ5eI5OnqOPBNLWSHKh2a30DoXe8/edit?usp=sharing"",""ยะลา!M249"")"),0)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IFERROR(__xludf.DUMMYFUNCTION("IMPORTRANGE(""https://docs.google.com/spreadsheets/d/1IYY_tgx_IHuhSq3AJ5eI5OnqOPBNLWSHKh2a30DoXe8/edit?usp=sharing"",""ยะลา!M250"")"),0)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IFERROR(__xludf.DUMMYFUNCTION("IMPORTRANGE(""https://docs.google.com/spreadsheets/d/1IYY_tgx_IHuhSq3AJ5eI5OnqOPBNLWSHKh2a30DoXe8/edit?usp=sharing"",""ยะลา!M251"")"),0)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IFERROR(__xludf.DUMMYFUNCTION("IMPORTRANGE(""https://docs.google.com/spreadsheets/d/1IYY_tgx_IHuhSq3AJ5eI5OnqOPBNLWSHKh2a30DoXe8/edit?usp=sharing"",""ยะลา!M252"")"),0)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IFERROR(__xludf.DUMMYFUNCTION("IMPORTRANGE(""https://docs.google.com/spreadsheets/d/1IYY_tgx_IHuhSq3AJ5eI5OnqOPBNLWSHKh2a30DoXe8/edit?usp=sharing"",""ยะลา!M253"")"),0)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IFERROR(__xludf.DUMMYFUNCTION("IMPORTRANGE(""https://docs.google.com/spreadsheets/d/1IYY_tgx_IHuhSq3AJ5eI5OnqOPBNLWSHKh2a30DoXe8/edit?usp=sharing"",""ยะลา!J255"")"),0)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IFERROR(__xludf.DUMMYFUNCTION("IMPORTRANGE(""https://docs.google.com/spreadsheets/d/1IYY_tgx_IHuhSq3AJ5eI5OnqOPBNLWSHKh2a30DoXe8/edit?usp=sharing"",""ยะลา!J256"")"),0)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IFERROR(__xludf.DUMMYFUNCTION("IMPORTRANGE(""https://docs.google.com/spreadsheets/d/1IYY_tgx_IHuhSq3AJ5eI5OnqOPBNLWSHKh2a30DoXe8/edit?usp=sharing"",""ยะลา!J257"")"),0)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IFERROR(__xludf.DUMMYFUNCTION("IMPORTRANGE(""https://docs.google.com/spreadsheets/d/1IYY_tgx_IHuhSq3AJ5eI5OnqOPBNLWSHKh2a30DoXe8/edit?usp=sharing"",""ยะลา!J258"")"),0)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IFERROR(__xludf.DUMMYFUNCTION("IMPORTRANGE(""https://docs.google.com/spreadsheets/d/1IYY_tgx_IHuhSq3AJ5eI5OnqOPBNLWSHKh2a30DoXe8/edit?usp=sharing"",""ยะลา!J166"")"),0)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IFERROR(__xludf.DUMMYFUNCTION("IMPORTRANGE(""https://docs.google.com/spreadsheets/d/1IYY_tgx_IHuhSq3AJ5eI5OnqOPBNLWSHKh2a30DoXe8/edit?usp=sharing"",""ยะลา!J166"")"),0)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IFERROR(__xludf.DUMMYFUNCTION("IMPORTRANGE(""https://docs.google.com/spreadsheets/d/1IYY_tgx_IHuhSq3AJ5eI5OnqOPBNLWSHKh2a30DoXe8/edit?usp=sharing"",""ยะลา!J166"")"),0)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IFERROR(__xludf.DUMMYFUNCTION("IMPORTRANGE(""https://docs.google.com/spreadsheets/d/1IYY_tgx_IHuhSq3AJ5eI5OnqOPBNLWSHKh2a30DoXe8/edit?usp=sharing"",""ยะลา!J166"")"),0)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IFERROR(__xludf.DUMMYFUNCTION("IMPORTRANGE(""https://docs.google.com/spreadsheets/d/1IYY_tgx_IHuhSq3AJ5eI5OnqOPBNLWSHKh2a30DoXe8/edit?usp=sharing"",""ยะลา!I263"")"),0)</f>
        <v>0</v>
      </c>
      <c r="J368" s="191">
        <f ca="1">IFERROR(__xludf.DUMMYFUNCTION("IMPORTRANGE(""https://docs.google.com/spreadsheets/d/1IYY_tgx_IHuhSq3AJ5eI5OnqOPBNLWSHKh2a30DoXe8/edit?usp=sharing"",""ยะลา!J263"")"),0)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IFERROR(__xludf.DUMMYFUNCTION("IMPORTRANGE(""https://docs.google.com/spreadsheets/d/1IYY_tgx_IHuhSq3AJ5eI5OnqOPBNLWSHKh2a30DoXe8/edit?usp=sharing"",""ยะลา!I164"")"),0)</f>
        <v>0</v>
      </c>
      <c r="J369" s="191">
        <f ca="1">IFERROR(__xludf.DUMMYFUNCTION("IMPORTRANGE(""https://docs.google.com/spreadsheets/d/1IYY_tgx_IHuhSq3AJ5eI5OnqOPBNLWSHKh2a30DoXe8/edit?usp=sharing"",""ยะลา!J164"")"),0)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IFERROR(__xludf.DUMMYFUNCTION("IMPORTRANGE(""https://docs.google.com/spreadsheets/d/1IYY_tgx_IHuhSq3AJ5eI5OnqOPBNLWSHKh2a30DoXe8/edit?usp=sharing"",""ยะลา!I265"")"),0)</f>
        <v>0</v>
      </c>
      <c r="J370" s="191">
        <f ca="1">IFERROR(__xludf.DUMMYFUNCTION("IMPORTRANGE(""https://docs.google.com/spreadsheets/d/1IYY_tgx_IHuhSq3AJ5eI5OnqOPBNLWSHKh2a30DoXe8/edit?usp=sharing"",""ยะลา!J265"")"),0)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IFERROR(__xludf.DUMMYFUNCTION("IMPORTRANGE(""https://docs.google.com/spreadsheets/d/1IYY_tgx_IHuhSq3AJ5eI5OnqOPBNLWSHKh2a30DoXe8/edit?usp=sharing"",""ยะลา!I164"")"),0)</f>
        <v>0</v>
      </c>
      <c r="J371" s="192">
        <f ca="1">IFERROR(__xludf.DUMMYFUNCTION("IMPORTRANGE(""https://docs.google.com/spreadsheets/d/1IYY_tgx_IHuhSq3AJ5eI5OnqOPBNLWSHKh2a30DoXe8/edit?usp=sharing"",""ยะลา!J164"")"),0)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IFERROR(__xludf.DUMMYFUNCTION("IMPORTRANGE(""https://docs.google.com/spreadsheets/d/1IYY_tgx_IHuhSq3AJ5eI5OnqOPBNLWSHKh2a30DoXe8/edit?usp=sharing"",""ยะลา!I267"")"),0)</f>
        <v>0</v>
      </c>
      <c r="J372" s="192">
        <f ca="1">IFERROR(__xludf.DUMMYFUNCTION("IMPORTRANGE(""https://docs.google.com/spreadsheets/d/1IYY_tgx_IHuhSq3AJ5eI5OnqOPBNLWSHKh2a30DoXe8/edit?usp=sharing"",""ยะลา!J267"")"),0)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IFERROR(__xludf.DUMMYFUNCTION("IMPORTRANGE(""https://docs.google.com/spreadsheets/d/1IYY_tgx_IHuhSq3AJ5eI5OnqOPBNLWSHKh2a30DoXe8/edit?usp=sharing"",""ยะลา!I164"")"),0)</f>
        <v>0</v>
      </c>
      <c r="J373" s="191">
        <f ca="1">IFERROR(__xludf.DUMMYFUNCTION("IMPORTRANGE(""https://docs.google.com/spreadsheets/d/1IYY_tgx_IHuhSq3AJ5eI5OnqOPBNLWSHKh2a30DoXe8/edit?usp=sharing"",""ยะลา!J164"")"),0)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IFERROR(__xludf.DUMMYFUNCTION("IMPORTRANGE(""https://docs.google.com/spreadsheets/d/1IYY_tgx_IHuhSq3AJ5eI5OnqOPBNLWSHKh2a30DoXe8/edit?usp=sharing"",""ยะลา!I164"")"),0)</f>
        <v>0</v>
      </c>
      <c r="J374" s="191">
        <f ca="1">IFERROR(__xludf.DUMMYFUNCTION("IMPORTRANGE(""https://docs.google.com/spreadsheets/d/1IYY_tgx_IHuhSq3AJ5eI5OnqOPBNLWSHKh2a30DoXe8/edit?usp=sharing"",""ยะลา!J164"")"),0)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IFERROR(__xludf.DUMMYFUNCTION("IMPORTRANGE(""https://docs.google.com/spreadsheets/d/1IYY_tgx_IHuhSq3AJ5eI5OnqOPBNLWSHKh2a30DoXe8/edit?usp=sharing"",""ยะลา!I270"")"),0)</f>
        <v>0</v>
      </c>
      <c r="J375" s="191">
        <f ca="1">IFERROR(__xludf.DUMMYFUNCTION("IMPORTRANGE(""https://docs.google.com/spreadsheets/d/1IYY_tgx_IHuhSq3AJ5eI5OnqOPBNLWSHKh2a30DoXe8/edit?usp=sharing"",""ยะลา!J270"")"),0)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IFERROR(__xludf.DUMMYFUNCTION("IMPORTRANGE(""https://docs.google.com/spreadsheets/d/1IYY_tgx_IHuhSq3AJ5eI5OnqOPBNLWSHKh2a30DoXe8/edit?usp=sharing"",""ยะลา!I271"")"),0)</f>
        <v>0</v>
      </c>
      <c r="J376" s="192">
        <f ca="1">IFERROR(__xludf.DUMMYFUNCTION("IMPORTRANGE(""https://docs.google.com/spreadsheets/d/1IYY_tgx_IHuhSq3AJ5eI5OnqOPBNLWSHKh2a30DoXe8/edit?usp=sharing"",""ยะลา!J271"")"),0)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IFERROR(__xludf.DUMMYFUNCTION("IMPORTRANGE(""https://docs.google.com/spreadsheets/d/1IYY_tgx_IHuhSq3AJ5eI5OnqOPBNLWSHKh2a30DoXe8/edit?usp=sharing"",""ยะลา!I272"")"),0)</f>
        <v>0</v>
      </c>
      <c r="J377" s="191">
        <f ca="1">IFERROR(__xludf.DUMMYFUNCTION("IMPORTRANGE(""https://docs.google.com/spreadsheets/d/1IYY_tgx_IHuhSq3AJ5eI5OnqOPBNLWSHKh2a30DoXe8/edit?usp=sharing"",""ยะลา!J272"")"),0)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IFERROR(__xludf.DUMMYFUNCTION("IMPORTRANGE(""https://docs.google.com/spreadsheets/d/1IYY_tgx_IHuhSq3AJ5eI5OnqOPBNLWSHKh2a30DoXe8/edit?usp=sharing"",""ยะลา!J273"")"),0)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IFERROR(__xludf.DUMMYFUNCTION("IMPORTRANGE(""https://docs.google.com/spreadsheets/d/1IYY_tgx_IHuhSq3AJ5eI5OnqOPBNLWSHKh2a30DoXe8/edit?usp=sharing"",""ยะลา!J274"")"),0)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IFERROR(__xludf.DUMMYFUNCTION("IMPORTRANGE(""https://docs.google.com/spreadsheets/d/1IYY_tgx_IHuhSq3AJ5eI5OnqOPBNLWSHKh2a30DoXe8/edit?usp=sharing"",""ยะลา!I275"")"),150)</f>
        <v>150</v>
      </c>
      <c r="J380" s="360">
        <f ca="1">IFERROR(__xludf.DUMMYFUNCTION("IMPORTRANGE(""https://docs.google.com/spreadsheets/d/1IYY_tgx_IHuhSq3AJ5eI5OnqOPBNLWSHKh2a30DoXe8/edit?usp=sharing"",""ยะลา!J275"")"),150)</f>
        <v>150</v>
      </c>
      <c r="K380" s="361">
        <f t="shared" ref="K380:K381" ca="1" si="108">IF(I380&gt;0,J380*100/I380,0)</f>
        <v>100</v>
      </c>
      <c r="L380" s="362">
        <f ca="1">IFERROR(__xludf.DUMMYFUNCTION("IMPORTRANGE(""https://docs.google.com/spreadsheets/d/1IYY_tgx_IHuhSq3AJ5eI5OnqOPBNLWSHKh2a30DoXe8/edit?usp=sharing"",""ยะลา!L275"")"),167610)</f>
        <v>167610</v>
      </c>
      <c r="M380" s="362"/>
      <c r="N380" s="362">
        <f ca="1">IFERROR(__xludf.DUMMYFUNCTION("IMPORTRANGE(""https://docs.google.com/spreadsheets/d/1IYY_tgx_IHuhSq3AJ5eI5OnqOPBNLWSHKh2a30DoXe8/edit?usp=sharing"",""ยะลา!M275"")"),126240)</f>
        <v>126240</v>
      </c>
      <c r="O380" s="362">
        <f ca="1">+IF(L380&gt;0,N380*100/L380,0)</f>
        <v>75.317701807768032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IFERROR(__xludf.DUMMYFUNCTION("IMPORTRANGE(""https://docs.google.com/spreadsheets/d/1IYY_tgx_IHuhSq3AJ5eI5OnqOPBNLWSHKh2a30DoXe8/edit?usp=sharing"",""ยะลา!I276"")"),15)</f>
        <v>15</v>
      </c>
      <c r="J381" s="360">
        <f ca="1">IFERROR(__xludf.DUMMYFUNCTION("IMPORTRANGE(""https://docs.google.com/spreadsheets/d/1IYY_tgx_IHuhSq3AJ5eI5OnqOPBNLWSHKh2a30DoXe8/edit?usp=sharing"",""ยะลา!J276"")"),15)</f>
        <v>15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IFERROR(__xludf.DUMMYFUNCTION("IMPORTRANGE(""https://docs.google.com/spreadsheets/d/1IYY_tgx_IHuhSq3AJ5eI5OnqOPBNLWSHKh2a30DoXe8/edit?usp=sharing"",""ยะลา!L277"")"),0)</f>
        <v>0</v>
      </c>
      <c r="M382" s="169"/>
      <c r="N382" s="169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IFERROR(__xludf.DUMMYFUNCTION("IMPORTRANGE(""https://docs.google.com/spreadsheets/d/1IYY_tgx_IHuhSq3AJ5eI5OnqOPBNLWSHKh2a30DoXe8/edit?usp=sharing"",""ยะลา!M278"")"),126240)</f>
        <v>126240</v>
      </c>
      <c r="O383" s="169">
        <f t="shared" ca="1" si="109"/>
        <v>75.317701807768032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IFERROR(__xludf.DUMMYFUNCTION("IMPORTRANGE(""https://docs.google.com/spreadsheets/d/1IYY_tgx_IHuhSq3AJ5eI5OnqOPBNLWSHKh2a30DoXe8/edit?usp=sharing"",""ยะลา!L279"")"),0)</f>
        <v>0</v>
      </c>
      <c r="M384" s="171"/>
      <c r="N384" s="171">
        <f ca="1">IFERROR(__xludf.DUMMYFUNCTION("IMPORTRANGE(""https://docs.google.com/spreadsheets/d/1IYY_tgx_IHuhSq3AJ5eI5OnqOPBNLWSHKh2a30DoXe8/edit?usp=sharing"",""ยะลา!M279"")"),0)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IFERROR(__xludf.DUMMYFUNCTION("IMPORTRANGE(""https://docs.google.com/spreadsheets/d/1IYY_tgx_IHuhSq3AJ5eI5OnqOPBNLWSHKh2a30DoXe8/edit?usp=sharing"",""ยะลา!L280"")"),167610)</f>
        <v>167610</v>
      </c>
      <c r="M385" s="171"/>
      <c r="N385" s="171">
        <f ca="1">IFERROR(__xludf.DUMMYFUNCTION("IMPORTRANGE(""https://docs.google.com/spreadsheets/d/1IYY_tgx_IHuhSq3AJ5eI5OnqOPBNLWSHKh2a30DoXe8/edit?usp=sharing"",""ยะลา!M280"")"),126240)</f>
        <v>126240</v>
      </c>
      <c r="O385" s="171">
        <f t="shared" ca="1" si="109"/>
        <v>75.317701807768032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IFERROR(__xludf.DUMMYFUNCTION("IMPORTRANGE(""https://docs.google.com/spreadsheets/d/1IYY_tgx_IHuhSq3AJ5eI5OnqOPBNLWSHKh2a30DoXe8/edit?usp=sharing"",""ยะลา!M281"")"),24400)</f>
        <v>24400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IFERROR(__xludf.DUMMYFUNCTION("IMPORTRANGE(""https://docs.google.com/spreadsheets/d/1IYY_tgx_IHuhSq3AJ5eI5OnqOPBNLWSHKh2a30DoXe8/edit?usp=sharing"",""ยะลา!M282"")"),88600)</f>
        <v>88600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IFERROR(__xludf.DUMMYFUNCTION("IMPORTRANGE(""https://docs.google.com/spreadsheets/d/1IYY_tgx_IHuhSq3AJ5eI5OnqOPBNLWSHKh2a30DoXe8/edit?usp=sharing"",""ยะลา!M283"")"),0)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IFERROR(__xludf.DUMMYFUNCTION("IMPORTRANGE(""https://docs.google.com/spreadsheets/d/1IYY_tgx_IHuhSq3AJ5eI5OnqOPBNLWSHKh2a30DoXe8/edit?usp=sharing"",""ยะลา!M284"")"),13240)</f>
        <v>13240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IFERROR(__xludf.DUMMYFUNCTION("IMPORTRANGE(""https://docs.google.com/spreadsheets/d/1IYY_tgx_IHuhSq3AJ5eI5OnqOPBNLWSHKh2a30DoXe8/edit?usp=sharing"",""ยะลา!J286"")"),0)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IFERROR(__xludf.DUMMYFUNCTION("IMPORTRANGE(""https://docs.google.com/spreadsheets/d/1IYY_tgx_IHuhSq3AJ5eI5OnqOPBNLWSHKh2a30DoXe8/edit?usp=sharing"",""ยะลา!J287"")"),1)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IFERROR(__xludf.DUMMYFUNCTION("IMPORTRANGE(""https://docs.google.com/spreadsheets/d/1IYY_tgx_IHuhSq3AJ5eI5OnqOPBNLWSHKh2a30DoXe8/edit?usp=sharing"",""ยะลา!J288"")"),1)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IFERROR(__xludf.DUMMYFUNCTION("IMPORTRANGE(""https://docs.google.com/spreadsheets/d/1IYY_tgx_IHuhSq3AJ5eI5OnqOPBNLWSHKh2a30DoXe8/edit?usp=sharing"",""ยะลา!J289"")"),1)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IFERROR(__xludf.DUMMYFUNCTION("IMPORTRANGE(""https://docs.google.com/spreadsheets/d/1IYY_tgx_IHuhSq3AJ5eI5OnqOPBNLWSHKh2a30DoXe8/edit?usp=sharing"",""ยะลา!I291"")"),15)</f>
        <v>15</v>
      </c>
      <c r="J396" s="192">
        <f ca="1">IFERROR(__xludf.DUMMYFUNCTION("IMPORTRANGE(""https://docs.google.com/spreadsheets/d/1IYY_tgx_IHuhSq3AJ5eI5OnqOPBNLWSHKh2a30DoXe8/edit?usp=sharing"",""ยะลา!J291"")"),15)</f>
        <v>15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IFERROR(__xludf.DUMMYFUNCTION("IMPORTRANGE(""https://docs.google.com/spreadsheets/d/1IYY_tgx_IHuhSq3AJ5eI5OnqOPBNLWSHKh2a30DoXe8/edit?usp=sharing"",""ยะลา!I292"")"),150)</f>
        <v>150</v>
      </c>
      <c r="J397" s="192">
        <f ca="1">IFERROR(__xludf.DUMMYFUNCTION("IMPORTRANGE(""https://docs.google.com/spreadsheets/d/1IYY_tgx_IHuhSq3AJ5eI5OnqOPBNLWSHKh2a30DoXe8/edit?usp=sharing"",""ยะลา!J292"")"),150)</f>
        <v>150</v>
      </c>
      <c r="K397" s="168">
        <f t="shared" ca="1" si="110"/>
        <v>100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IFERROR(__xludf.DUMMYFUNCTION("IMPORTRANGE(""https://docs.google.com/spreadsheets/d/1IYY_tgx_IHuhSq3AJ5eI5OnqOPBNLWSHKh2a30DoXe8/edit?usp=sharing"",""ยะลา!I293"")"),15)</f>
        <v>15</v>
      </c>
      <c r="J398" s="192">
        <f ca="1">IFERROR(__xludf.DUMMYFUNCTION("IMPORTRANGE(""https://docs.google.com/spreadsheets/d/1IYY_tgx_IHuhSq3AJ5eI5OnqOPBNLWSHKh2a30DoXe8/edit?usp=sharing"",""ยะลา!J293"")"),15)</f>
        <v>15</v>
      </c>
      <c r="K398" s="168">
        <f t="shared" ca="1" si="110"/>
        <v>100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IFERROR(__xludf.DUMMYFUNCTION("IMPORTRANGE(""https://docs.google.com/spreadsheets/d/1IYY_tgx_IHuhSq3AJ5eI5OnqOPBNLWSHKh2a30DoXe8/edit?usp=sharing"",""ยะลา!J294"")"),0)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IFERROR(__xludf.DUMMYFUNCTION("IMPORTRANGE(""https://docs.google.com/spreadsheets/d/1IYY_tgx_IHuhSq3AJ5eI5OnqOPBNLWSHKh2a30DoXe8/edit?usp=sharing"",""ยะลา!J295"")"),0)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IFERROR(__xludf.DUMMYFUNCTION("IMPORTRANGE(""https://docs.google.com/spreadsheets/d/1IYY_tgx_IHuhSq3AJ5eI5OnqOPBNLWSHKh2a30DoXe8/edit?usp=sharing"",""ยะลา!I296"")"),105)</f>
        <v>105</v>
      </c>
      <c r="J401" s="360">
        <f ca="1">IFERROR(__xludf.DUMMYFUNCTION("IMPORTRANGE(""https://docs.google.com/spreadsheets/d/1IYY_tgx_IHuhSq3AJ5eI5OnqOPBNLWSHKh2a30DoXe8/edit?usp=sharing"",""ยะลา!J296"")"),0)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IFERROR(__xludf.DUMMYFUNCTION("IMPORTRANGE(""https://docs.google.com/spreadsheets/d/1IYY_tgx_IHuhSq3AJ5eI5OnqOPBNLWSHKh2a30DoXe8/edit?usp=sharing"",""ยะลา!L296"")"),131710)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IFERROR(__xludf.DUMMYFUNCTION("IMPORTRANGE(""https://docs.google.com/spreadsheets/d/1IYY_tgx_IHuhSq3AJ5eI5OnqOPBNLWSHKh2a30DoXe8/edit?usp=sharing"",""ยะลา!M296"")"),14500)</f>
        <v>14500</v>
      </c>
      <c r="O401" s="362">
        <f ca="1">+IF(L401&gt;0,N401*100/L401,0)</f>
        <v>11.009035001138866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IFERROR(__xludf.DUMMYFUNCTION("IMPORTRANGE(""https://docs.google.com/spreadsheets/d/1IYY_tgx_IHuhSq3AJ5eI5OnqOPBNLWSHKh2a30DoXe8/edit?usp=sharing"",""ยะลา!I297"")"),35)</f>
        <v>35</v>
      </c>
      <c r="J402" s="360">
        <f ca="1">IFERROR(__xludf.DUMMYFUNCTION("IMPORTRANGE(""https://docs.google.com/spreadsheets/d/1IYY_tgx_IHuhSq3AJ5eI5OnqOPBNLWSHKh2a30DoXe8/edit?usp=sharing"",""ยะลา!J297"")"),10)</f>
        <v>10</v>
      </c>
      <c r="K402" s="361">
        <f t="shared" ca="1" si="111"/>
        <v>28.571428571428573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IFERROR(__xludf.DUMMYFUNCTION("IMPORTRANGE(""https://docs.google.com/spreadsheets/d/1IYY_tgx_IHuhSq3AJ5eI5OnqOPBNLWSHKh2a30DoXe8/edit?usp=sharing"",""ยะลา!L298"")"),0)</f>
        <v>0</v>
      </c>
      <c r="M403" s="169"/>
      <c r="N403" s="171">
        <f ca="1">IFERROR(__xludf.DUMMYFUNCTION("IMPORTRANGE(""https://docs.google.com/spreadsheets/d/1IYY_tgx_IHuhSq3AJ5eI5OnqOPBNLWSHKh2a30DoXe8/edit?usp=sharing"",""ยะลา!M298"")"),0)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IFERROR(__xludf.DUMMYFUNCTION("IMPORTRANGE(""https://docs.google.com/spreadsheets/d/1IYY_tgx_IHuhSq3AJ5eI5OnqOPBNLWSHKh2a30DoXe8/edit?usp=sharing"",""ยะลา!M299"")"),14500)</f>
        <v>14500</v>
      </c>
      <c r="O404" s="171">
        <f t="shared" ca="1" si="112"/>
        <v>11.009035001138866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IFERROR(__xludf.DUMMYFUNCTION("IMPORTRANGE(""https://docs.google.com/spreadsheets/d/1IYY_tgx_IHuhSq3AJ5eI5OnqOPBNLWSHKh2a30DoXe8/edit?usp=sharing"",""ยะลา!L300"")"),0)</f>
        <v>0</v>
      </c>
      <c r="M405" s="171"/>
      <c r="N405" s="171">
        <f ca="1">IFERROR(__xludf.DUMMYFUNCTION("IMPORTRANGE(""https://docs.google.com/spreadsheets/d/1IYY_tgx_IHuhSq3AJ5eI5OnqOPBNLWSHKh2a30DoXe8/edit?usp=sharing"",""ยะลา!M300"")"),0)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IFERROR(__xludf.DUMMYFUNCTION("IMPORTRANGE(""https://docs.google.com/spreadsheets/d/1IYY_tgx_IHuhSq3AJ5eI5OnqOPBNLWSHKh2a30DoXe8/edit?usp=sharing"",""ยะลา!L301"")"),131710)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IFERROR(__xludf.DUMMYFUNCTION("IMPORTRANGE(""https://docs.google.com/spreadsheets/d/1IYY_tgx_IHuhSq3AJ5eI5OnqOPBNLWSHKh2a30DoXe8/edit?usp=sharing"",""ยะลา!M301"")"),14500)</f>
        <v>14500</v>
      </c>
      <c r="O406" s="171">
        <f t="shared" ca="1" si="112"/>
        <v>11.009035001138866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IFERROR(__xludf.DUMMYFUNCTION("IMPORTRANGE(""https://docs.google.com/spreadsheets/d/1IYY_tgx_IHuhSq3AJ5eI5OnqOPBNLWSHKh2a30DoXe8/edit?usp=sharing"",""ยะลา!M302"")"),12780)</f>
        <v>12780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IFERROR(__xludf.DUMMYFUNCTION("IMPORTRANGE(""https://docs.google.com/spreadsheets/d/1IYY_tgx_IHuhSq3AJ5eI5OnqOPBNLWSHKh2a30DoXe8/edit?usp=sharing"",""ยะลา!M303"")"),0)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IFERROR(__xludf.DUMMYFUNCTION("IMPORTRANGE(""https://docs.google.com/spreadsheets/d/1IYY_tgx_IHuhSq3AJ5eI5OnqOPBNLWSHKh2a30DoXe8/edit?usp=sharing"",""ยะลา!M304"")"),0)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IFERROR(__xludf.DUMMYFUNCTION("IMPORTRANGE(""https://docs.google.com/spreadsheets/d/1IYY_tgx_IHuhSq3AJ5eI5OnqOPBNLWSHKh2a30DoXe8/edit?usp=sharing"",""ยะลา!M305"")"),1720)</f>
        <v>1720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IFERROR(__xludf.DUMMYFUNCTION("IMPORTRANGE(""https://docs.google.com/spreadsheets/d/1IYY_tgx_IHuhSq3AJ5eI5OnqOPBNLWSHKh2a30DoXe8/edit?usp=sharing"",""ยะลา!J307"")"),0)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IFERROR(__xludf.DUMMYFUNCTION("IMPORTRANGE(""https://docs.google.com/spreadsheets/d/1IYY_tgx_IHuhSq3AJ5eI5OnqOPBNLWSHKh2a30DoXe8/edit?usp=sharing"",""ยะลา!J308"")"),1)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IFERROR(__xludf.DUMMYFUNCTION("IMPORTRANGE(""https://docs.google.com/spreadsheets/d/1IYY_tgx_IHuhSq3AJ5eI5OnqOPBNLWSHKh2a30DoXe8/edit?usp=sharing"",""ยะลา!J309"")"),1)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IFERROR(__xludf.DUMMYFUNCTION("IMPORTRANGE(""https://docs.google.com/spreadsheets/d/1IYY_tgx_IHuhSq3AJ5eI5OnqOPBNLWSHKh2a30DoXe8/edit?usp=sharing"",""ยะลา!J310"")"),1)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IFERROR(__xludf.DUMMYFUNCTION("IMPORTRANGE(""https://docs.google.com/spreadsheets/d/1IYY_tgx_IHuhSq3AJ5eI5OnqOPBNLWSHKh2a30DoXe8/edit?usp=sharing"",""ยะลา!I311"")"),35)</f>
        <v>35</v>
      </c>
      <c r="J416" s="203">
        <f ca="1">IFERROR(__xludf.DUMMYFUNCTION("IMPORTRANGE(""https://docs.google.com/spreadsheets/d/1IYY_tgx_IHuhSq3AJ5eI5OnqOPBNLWSHKh2a30DoXe8/edit?usp=sharing"",""ยะลา!J311"")"),10)</f>
        <v>10</v>
      </c>
      <c r="K416" s="204">
        <f t="shared" ref="K416:K432" ca="1" si="113">IF(I416&gt;0,J416*100/I416,0)</f>
        <v>28.571428571428573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IFERROR(__xludf.DUMMYFUNCTION("IMPORTRANGE(""https://docs.google.com/spreadsheets/d/1IYY_tgx_IHuhSq3AJ5eI5OnqOPBNLWSHKh2a30DoXe8/edit?usp=sharing"",""ยะลา!I312"")"),10)</f>
        <v>10</v>
      </c>
      <c r="J417" s="379">
        <f ca="1">IFERROR(__xludf.DUMMYFUNCTION("IMPORTRANGE(""https://docs.google.com/spreadsheets/d/1IYY_tgx_IHuhSq3AJ5eI5OnqOPBNLWSHKh2a30DoXe8/edit?usp=sharing"",""ยะลา!J312"")"),0)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IFERROR(__xludf.DUMMYFUNCTION("IMPORTRANGE(""https://docs.google.com/spreadsheets/d/1IYY_tgx_IHuhSq3AJ5eI5OnqOPBNLWSHKh2a30DoXe8/edit?usp=sharing"",""ยะลา!I313"")"),30)</f>
        <v>30</v>
      </c>
      <c r="J418" s="380">
        <f ca="1">IFERROR(__xludf.DUMMYFUNCTION("IMPORTRANGE(""https://docs.google.com/spreadsheets/d/1IYY_tgx_IHuhSq3AJ5eI5OnqOPBNLWSHKh2a30DoXe8/edit?usp=sharing"",""ยะลา!J313"")"),0)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IFERROR(__xludf.DUMMYFUNCTION("IMPORTRANGE(""https://docs.google.com/spreadsheets/d/1IYY_tgx_IHuhSq3AJ5eI5OnqOPBNLWSHKh2a30DoXe8/edit?usp=sharing"",""ยะลา!I314"")"),10)</f>
        <v>10</v>
      </c>
      <c r="J419" s="275">
        <f ca="1">IFERROR(__xludf.DUMMYFUNCTION("IMPORTRANGE(""https://docs.google.com/spreadsheets/d/1IYY_tgx_IHuhSq3AJ5eI5OnqOPBNLWSHKh2a30DoXe8/edit?usp=sharing"",""ยะลา!J314"")"),0)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IFERROR(__xludf.DUMMYFUNCTION("IMPORTRANGE(""https://docs.google.com/spreadsheets/d/1IYY_tgx_IHuhSq3AJ5eI5OnqOPBNLWSHKh2a30DoXe8/edit?usp=sharing"",""ยะลา!I315"")"),10)</f>
        <v>10</v>
      </c>
      <c r="J420" s="275">
        <f ca="1">IFERROR(__xludf.DUMMYFUNCTION("IMPORTRANGE(""https://docs.google.com/spreadsheets/d/1IYY_tgx_IHuhSq3AJ5eI5OnqOPBNLWSHKh2a30DoXe8/edit?usp=sharing"",""ยะลา!J315"")"),0)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IFERROR(__xludf.DUMMYFUNCTION("IMPORTRANGE(""https://docs.google.com/spreadsheets/d/1IYY_tgx_IHuhSq3AJ5eI5OnqOPBNLWSHKh2a30DoXe8/edit?usp=sharing"",""ยะลา!I316"")"),15)</f>
        <v>15</v>
      </c>
      <c r="J421" s="379">
        <f ca="1">IFERROR(__xludf.DUMMYFUNCTION("IMPORTRANGE(""https://docs.google.com/spreadsheets/d/1IYY_tgx_IHuhSq3AJ5eI5OnqOPBNLWSHKh2a30DoXe8/edit?usp=sharing"",""ยะลา!J316"")"),0)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IFERROR(__xludf.DUMMYFUNCTION("IMPORTRANGE(""https://docs.google.com/spreadsheets/d/1IYY_tgx_IHuhSq3AJ5eI5OnqOPBNLWSHKh2a30DoXe8/edit?usp=sharing"",""ยะลา!I317"")"),45)</f>
        <v>45</v>
      </c>
      <c r="J422" s="380">
        <f ca="1">IFERROR(__xludf.DUMMYFUNCTION("IMPORTRANGE(""https://docs.google.com/spreadsheets/d/1IYY_tgx_IHuhSq3AJ5eI5OnqOPBNLWSHKh2a30DoXe8/edit?usp=sharing"",""ยะลา!J317"")"),0)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IFERROR(__xludf.DUMMYFUNCTION("IMPORTRANGE(""https://docs.google.com/spreadsheets/d/1IYY_tgx_IHuhSq3AJ5eI5OnqOPBNLWSHKh2a30DoXe8/edit?usp=sharing"",""ยะลา!I318"")"),15)</f>
        <v>15</v>
      </c>
      <c r="J423" s="275">
        <f ca="1">IFERROR(__xludf.DUMMYFUNCTION("IMPORTRANGE(""https://docs.google.com/spreadsheets/d/1IYY_tgx_IHuhSq3AJ5eI5OnqOPBNLWSHKh2a30DoXe8/edit?usp=sharing"",""ยะลา!J318"")"),0)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IFERROR(__xludf.DUMMYFUNCTION("IMPORTRANGE(""https://docs.google.com/spreadsheets/d/1IYY_tgx_IHuhSq3AJ5eI5OnqOPBNLWSHKh2a30DoXe8/edit?usp=sharing"",""ยะลา!I319"")"),15)</f>
        <v>15</v>
      </c>
      <c r="J424" s="275">
        <f ca="1">IFERROR(__xludf.DUMMYFUNCTION("IMPORTRANGE(""https://docs.google.com/spreadsheets/d/1IYY_tgx_IHuhSq3AJ5eI5OnqOPBNLWSHKh2a30DoXe8/edit?usp=sharing"",""ยะลา!J319"")"),0)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IFERROR(__xludf.DUMMYFUNCTION("IMPORTRANGE(""https://docs.google.com/spreadsheets/d/1IYY_tgx_IHuhSq3AJ5eI5OnqOPBNLWSHKh2a30DoXe8/edit?usp=sharing"",""ยะลา!I320"")"),15)</f>
        <v>15</v>
      </c>
      <c r="J425" s="275">
        <f ca="1">IFERROR(__xludf.DUMMYFUNCTION("IMPORTRANGE(""https://docs.google.com/spreadsheets/d/1IYY_tgx_IHuhSq3AJ5eI5OnqOPBNLWSHKh2a30DoXe8/edit?usp=sharing"",""ยะลา!J320"")"),0)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IFERROR(__xludf.DUMMYFUNCTION("IMPORTRANGE(""https://docs.google.com/spreadsheets/d/1IYY_tgx_IHuhSq3AJ5eI5OnqOPBNLWSHKh2a30DoXe8/edit?usp=sharing"",""ยะลา!I321"")"),10)</f>
        <v>10</v>
      </c>
      <c r="J426" s="379">
        <f ca="1">IFERROR(__xludf.DUMMYFUNCTION("IMPORTRANGE(""https://docs.google.com/spreadsheets/d/1IYY_tgx_IHuhSq3AJ5eI5OnqOPBNLWSHKh2a30DoXe8/edit?usp=sharing"",""ยะลา!J321"")"),10)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IFERROR(__xludf.DUMMYFUNCTION("IMPORTRANGE(""https://docs.google.com/spreadsheets/d/1IYY_tgx_IHuhSq3AJ5eI5OnqOPBNLWSHKh2a30DoXe8/edit?usp=sharing"",""ยะลา!I322"")"),30)</f>
        <v>30</v>
      </c>
      <c r="J427" s="380">
        <f ca="1">IFERROR(__xludf.DUMMYFUNCTION("IMPORTRANGE(""https://docs.google.com/spreadsheets/d/1IYY_tgx_IHuhSq3AJ5eI5OnqOPBNLWSHKh2a30DoXe8/edit?usp=sharing"",""ยะลา!J322"")"),0)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IFERROR(__xludf.DUMMYFUNCTION("IMPORTRANGE(""https://docs.google.com/spreadsheets/d/1IYY_tgx_IHuhSq3AJ5eI5OnqOPBNLWSHKh2a30DoXe8/edit?usp=sharing"",""ยะลา!I323"")"),10)</f>
        <v>10</v>
      </c>
      <c r="J428" s="275">
        <f ca="1">IFERROR(__xludf.DUMMYFUNCTION("IMPORTRANGE(""https://docs.google.com/spreadsheets/d/1IYY_tgx_IHuhSq3AJ5eI5OnqOPBNLWSHKh2a30DoXe8/edit?usp=sharing"",""ยะลา!J323"")"),10)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IFERROR(__xludf.DUMMYFUNCTION("IMPORTRANGE(""https://docs.google.com/spreadsheets/d/1IYY_tgx_IHuhSq3AJ5eI5OnqOPBNLWSHKh2a30DoXe8/edit?usp=sharing"",""ยะลา!I324"")"),10)</f>
        <v>10</v>
      </c>
      <c r="J429" s="275">
        <f ca="1">IFERROR(__xludf.DUMMYFUNCTION("IMPORTRANGE(""https://docs.google.com/spreadsheets/d/1IYY_tgx_IHuhSq3AJ5eI5OnqOPBNLWSHKh2a30DoXe8/edit?usp=sharing"",""ยะลา!J324"")"),10)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IFERROR(__xludf.DUMMYFUNCTION("IMPORTRANGE(""https://docs.google.com/spreadsheets/d/1IYY_tgx_IHuhSq3AJ5eI5OnqOPBNLWSHKh2a30DoXe8/edit?usp=sharing"",""ยะลา!I325"")"),25)</f>
        <v>25</v>
      </c>
      <c r="J430" s="379">
        <f ca="1">IFERROR(__xludf.DUMMYFUNCTION("IMPORTRANGE(""https://docs.google.com/spreadsheets/d/1IYY_tgx_IHuhSq3AJ5eI5OnqOPBNLWSHKh2a30DoXe8/edit?usp=sharing"",""ยะลา!J325"")"),0)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IFERROR(__xludf.DUMMYFUNCTION("IMPORTRANGE(""https://docs.google.com/spreadsheets/d/1IYY_tgx_IHuhSq3AJ5eI5OnqOPBNLWSHKh2a30DoXe8/edit?usp=sharing"",""ยะลา!I326"")"),10)</f>
        <v>10</v>
      </c>
      <c r="J431" s="275">
        <f ca="1">IFERROR(__xludf.DUMMYFUNCTION("IMPORTRANGE(""https://docs.google.com/spreadsheets/d/1IYY_tgx_IHuhSq3AJ5eI5OnqOPBNLWSHKh2a30DoXe8/edit?usp=sharing"",""ยะลา!J326"")"),0)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IFERROR(__xludf.DUMMYFUNCTION("IMPORTRANGE(""https://docs.google.com/spreadsheets/d/1IYY_tgx_IHuhSq3AJ5eI5OnqOPBNLWSHKh2a30DoXe8/edit?usp=sharing"",""ยะลา!I327"")"),15)</f>
        <v>15</v>
      </c>
      <c r="J432" s="275">
        <f ca="1">IFERROR(__xludf.DUMMYFUNCTION("IMPORTRANGE(""https://docs.google.com/spreadsheets/d/1IYY_tgx_IHuhSq3AJ5eI5OnqOPBNLWSHKh2a30DoXe8/edit?usp=sharing"",""ยะลา!J327"")"),0)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IFERROR(__xludf.DUMMYFUNCTION("IMPORTRANGE(""https://docs.google.com/spreadsheets/d/1IYY_tgx_IHuhSq3AJ5eI5OnqOPBNLWSHKh2a30DoXe8/edit?usp=sharing"",""ยะลา!J328"")"),0)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IFERROR(__xludf.DUMMYFUNCTION("IMPORTRANGE(""https://docs.google.com/spreadsheets/d/1IYY_tgx_IHuhSq3AJ5eI5OnqOPBNLWSHKh2a30DoXe8/edit?usp=sharing"",""ยะลา!J329"")"),0)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IFERROR(__xludf.DUMMYFUNCTION("IMPORTRANGE(""https://docs.google.com/spreadsheets/d/1IYY_tgx_IHuhSq3AJ5eI5OnqOPBNLWSHKh2a30DoXe8/edit?usp=sharing"",""ยะลา!I330"")"),10)</f>
        <v>10</v>
      </c>
      <c r="J435" s="393">
        <f ca="1">IFERROR(__xludf.DUMMYFUNCTION("IMPORTRANGE(""https://docs.google.com/spreadsheets/d/1IYY_tgx_IHuhSq3AJ5eI5OnqOPBNLWSHKh2a30DoXe8/edit?usp=sharing"",""ยะลา!J330"")"),10)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IFERROR(__xludf.DUMMYFUNCTION("IMPORTRANGE(""https://docs.google.com/spreadsheets/d/1IYY_tgx_IHuhSq3AJ5eI5OnqOPBNLWSHKh2a30DoXe8/edit?usp=sharing"",""ยะลา!L330"")"),71000)</f>
        <v>71000</v>
      </c>
      <c r="M435" s="395"/>
      <c r="N435" s="395">
        <f ca="1">IFERROR(__xludf.DUMMYFUNCTION("IMPORTRANGE(""https://docs.google.com/spreadsheets/d/1IYY_tgx_IHuhSq3AJ5eI5OnqOPBNLWSHKh2a30DoXe8/edit?usp=sharing"",""ยะลา!M330"")"),21105)</f>
        <v>21105</v>
      </c>
      <c r="O435" s="395">
        <f t="shared" ref="O435:O439" ca="1" si="114">+IF(L435&gt;0,N435*100/L435,0)</f>
        <v>29.725352112676056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IFERROR(__xludf.DUMMYFUNCTION("IMPORTRANGE(""https://docs.google.com/spreadsheets/d/1IYY_tgx_IHuhSq3AJ5eI5OnqOPBNLWSHKh2a30DoXe8/edit?usp=sharing"",""ยะลา!L331"")"),0)</f>
        <v>0</v>
      </c>
      <c r="M436" s="169"/>
      <c r="N436" s="171">
        <f ca="1">IFERROR(__xludf.DUMMYFUNCTION("IMPORTRANGE(""https://docs.google.com/spreadsheets/d/1IYY_tgx_IHuhSq3AJ5eI5OnqOPBNLWSHKh2a30DoXe8/edit?usp=sharing"",""ยะลา!M331"")"),0)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IFERROR(__xludf.DUMMYFUNCTION("IMPORTRANGE(""https://docs.google.com/spreadsheets/d/1IYY_tgx_IHuhSq3AJ5eI5OnqOPBNLWSHKh2a30DoXe8/edit?usp=sharing"",""ยะลา!L332"")"),71000)</f>
        <v>71000</v>
      </c>
      <c r="M437" s="169"/>
      <c r="N437" s="171">
        <f ca="1">IFERROR(__xludf.DUMMYFUNCTION("IMPORTRANGE(""https://docs.google.com/spreadsheets/d/1IYY_tgx_IHuhSq3AJ5eI5OnqOPBNLWSHKh2a30DoXe8/edit?usp=sharing"",""ยะลา!M332"")"),21105)</f>
        <v>21105</v>
      </c>
      <c r="O437" s="171">
        <f t="shared" ca="1" si="114"/>
        <v>29.725352112676056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IFERROR(__xludf.DUMMYFUNCTION("IMPORTRANGE(""https://docs.google.com/spreadsheets/d/1IYY_tgx_IHuhSq3AJ5eI5OnqOPBNLWSHKh2a30DoXe8/edit?usp=sharing"",""ยะลา!L333"")"),0)</f>
        <v>0</v>
      </c>
      <c r="M438" s="171"/>
      <c r="N438" s="171">
        <f ca="1">IFERROR(__xludf.DUMMYFUNCTION("IMPORTRANGE(""https://docs.google.com/spreadsheets/d/1IYY_tgx_IHuhSq3AJ5eI5OnqOPBNLWSHKh2a30DoXe8/edit?usp=sharing"",""ยะลา!M333"")"),0)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IFERROR(__xludf.DUMMYFUNCTION("IMPORTRANGE(""https://docs.google.com/spreadsheets/d/1IYY_tgx_IHuhSq3AJ5eI5OnqOPBNLWSHKh2a30DoXe8/edit?usp=sharing"",""ยะลา!L334"")"),71000)</f>
        <v>71000</v>
      </c>
      <c r="M439" s="171"/>
      <c r="N439" s="171">
        <f ca="1">IFERROR(__xludf.DUMMYFUNCTION("IMPORTRANGE(""https://docs.google.com/spreadsheets/d/1IYY_tgx_IHuhSq3AJ5eI5OnqOPBNLWSHKh2a30DoXe8/edit?usp=sharing"",""ยะลา!M334"")"),21105)</f>
        <v>21105</v>
      </c>
      <c r="O439" s="171">
        <f t="shared" ca="1" si="114"/>
        <v>29.725352112676056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IFERROR(__xludf.DUMMYFUNCTION("IMPORTRANGE(""https://docs.google.com/spreadsheets/d/1IYY_tgx_IHuhSq3AJ5eI5OnqOPBNLWSHKh2a30DoXe8/edit?usp=sharing"",""ยะลา!M335"")"),9105)</f>
        <v>9105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IFERROR(__xludf.DUMMYFUNCTION("IMPORTRANGE(""https://docs.google.com/spreadsheets/d/1IYY_tgx_IHuhSq3AJ5eI5OnqOPBNLWSHKh2a30DoXe8/edit?usp=sharing"",""ยะลา!M336"")"),0)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IFERROR(__xludf.DUMMYFUNCTION("IMPORTRANGE(""https://docs.google.com/spreadsheets/d/1IYY_tgx_IHuhSq3AJ5eI5OnqOPBNLWSHKh2a30DoXe8/edit?usp=sharing"",""ยะลา!M337"")"),0)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IFERROR(__xludf.DUMMYFUNCTION("IMPORTRANGE(""https://docs.google.com/spreadsheets/d/1IYY_tgx_IHuhSq3AJ5eI5OnqOPBNLWSHKh2a30DoXe8/edit?usp=sharing"",""ยะลา!M338"")"),12000)</f>
        <v>12000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IFERROR(__xludf.DUMMYFUNCTION("IMPORTRANGE(""https://docs.google.com/spreadsheets/d/1IYY_tgx_IHuhSq3AJ5eI5OnqOPBNLWSHKh2a30DoXe8/edit?usp=sharing"",""ยะลา!J340"")"),0)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IFERROR(__xludf.DUMMYFUNCTION("IMPORTRANGE(""https://docs.google.com/spreadsheets/d/1IYY_tgx_IHuhSq3AJ5eI5OnqOPBNLWSHKh2a30DoXe8/edit?usp=sharing"",""ยะลา!J341"")"),1)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IFERROR(__xludf.DUMMYFUNCTION("IMPORTRANGE(""https://docs.google.com/spreadsheets/d/1IYY_tgx_IHuhSq3AJ5eI5OnqOPBNLWSHKh2a30DoXe8/edit?usp=sharing"",""ยะลา!J342"")"),1)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IFERROR(__xludf.DUMMYFUNCTION("IMPORTRANGE(""https://docs.google.com/spreadsheets/d/1IYY_tgx_IHuhSq3AJ5eI5OnqOPBNLWSHKh2a30DoXe8/edit?usp=sharing"",""ยะลา!J343"")"),1)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IFERROR(__xludf.DUMMYFUNCTION("IMPORTRANGE(""https://docs.google.com/spreadsheets/d/1IYY_tgx_IHuhSq3AJ5eI5OnqOPBNLWSHKh2a30DoXe8/edit?usp=sharing"",""ยะลา!I344"")"),10)</f>
        <v>10</v>
      </c>
      <c r="J449" s="203">
        <f ca="1">IFERROR(__xludf.DUMMYFUNCTION("IMPORTRANGE(""https://docs.google.com/spreadsheets/d/1IYY_tgx_IHuhSq3AJ5eI5OnqOPBNLWSHKh2a30DoXe8/edit?usp=sharing"",""ยะลา!J344"")"),10)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IFERROR(__xludf.DUMMYFUNCTION("IMPORTRANGE(""https://docs.google.com/spreadsheets/d/1IYY_tgx_IHuhSq3AJ5eI5OnqOPBNLWSHKh2a30DoXe8/edit?usp=sharing"",""ยะลา!I345"")"),10)</f>
        <v>10</v>
      </c>
      <c r="J450" s="192">
        <f ca="1">IFERROR(__xludf.DUMMYFUNCTION("IMPORTRANGE(""https://docs.google.com/spreadsheets/d/1IYY_tgx_IHuhSq3AJ5eI5OnqOPBNLWSHKh2a30DoXe8/edit?usp=sharing"",""ยะลา!J345"")"),10)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IFERROR(__xludf.DUMMYFUNCTION("IMPORTRANGE(""https://docs.google.com/spreadsheets/d/1IYY_tgx_IHuhSq3AJ5eI5OnqOPBNLWSHKh2a30DoXe8/edit?usp=sharing"",""ยะลา!I346"")"),0)</f>
        <v>0</v>
      </c>
      <c r="J451" s="191">
        <f ca="1">IFERROR(__xludf.DUMMYFUNCTION("IMPORTRANGE(""https://docs.google.com/spreadsheets/d/1IYY_tgx_IHuhSq3AJ5eI5OnqOPBNLWSHKh2a30DoXe8/edit?usp=sharing"",""ยะลา!J346"")"),0)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IFERROR(__xludf.DUMMYFUNCTION("IMPORTRANGE(""https://docs.google.com/spreadsheets/d/1IYY_tgx_IHuhSq3AJ5eI5OnqOPBNLWSHKh2a30DoXe8/edit?usp=sharing"",""ยะลา!I347"")"),0)</f>
        <v>0</v>
      </c>
      <c r="J452" s="191">
        <f ca="1">IFERROR(__xludf.DUMMYFUNCTION("IMPORTRANGE(""https://docs.google.com/spreadsheets/d/1IYY_tgx_IHuhSq3AJ5eI5OnqOPBNLWSHKh2a30DoXe8/edit?usp=sharing"",""ยะลา!J347"")"),0)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IFERROR(__xludf.DUMMYFUNCTION("IMPORTRANGE(""https://docs.google.com/spreadsheets/d/1IYY_tgx_IHuhSq3AJ5eI5OnqOPBNLWSHKh2a30DoXe8/edit?usp=sharing"",""ยะลา!J348"")"),0)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IFERROR(__xludf.DUMMYFUNCTION("IMPORTRANGE(""https://docs.google.com/spreadsheets/d/1IYY_tgx_IHuhSq3AJ5eI5OnqOPBNLWSHKh2a30DoXe8/edit?usp=sharing"",""ยะลา!J349"")"),0)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IFERROR(__xludf.DUMMYFUNCTION("IMPORTRANGE(""https://docs.google.com/spreadsheets/d/1IYY_tgx_IHuhSq3AJ5eI5OnqOPBNLWSHKh2a30DoXe8/edit?usp=sharing"",""ยะลา!I350"")"),4728)</f>
        <v>4728</v>
      </c>
      <c r="J455" s="360">
        <f ca="1">IFERROR(__xludf.DUMMYFUNCTION("IMPORTRANGE(""https://docs.google.com/spreadsheets/d/1IYY_tgx_IHuhSq3AJ5eI5OnqOPBNLWSHKh2a30DoXe8/edit?usp=sharing"",""ยะลา!J350"")"),0)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IFERROR(__xludf.DUMMYFUNCTION("IMPORTRANGE(""https://docs.google.com/spreadsheets/d/1IYY_tgx_IHuhSq3AJ5eI5OnqOPBNLWSHKh2a30DoXe8/edit?usp=sharing"",""ยะลา!L350"")"),77877)</f>
        <v>77877</v>
      </c>
      <c r="M455" s="362"/>
      <c r="N455" s="362">
        <f ca="1">IFERROR(__xludf.DUMMYFUNCTION("IMPORTRANGE(""https://docs.google.com/spreadsheets/d/1IYY_tgx_IHuhSq3AJ5eI5OnqOPBNLWSHKh2a30DoXe8/edit?usp=sharing"",""ยะลา!M350"")"),0)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IFERROR(__xludf.DUMMYFUNCTION("IMPORTRANGE(""https://docs.google.com/spreadsheets/d/1IYY_tgx_IHuhSq3AJ5eI5OnqOPBNLWSHKh2a30DoXe8/edit?usp=sharing"",""ยะลา!L351"")"),0)</f>
        <v>0</v>
      </c>
      <c r="M456" s="169"/>
      <c r="N456" s="171">
        <f ca="1">IFERROR(__xludf.DUMMYFUNCTION("IMPORTRANGE(""https://docs.google.com/spreadsheets/d/1IYY_tgx_IHuhSq3AJ5eI5OnqOPBNLWSHKh2a30DoXe8/edit?usp=sharing"",""ยะลา!M351"")"),0)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1">
        <f ca="1">IFERROR(__xludf.DUMMYFUNCTION("IMPORTRANGE(""https://docs.google.com/spreadsheets/d/1IYY_tgx_IHuhSq3AJ5eI5OnqOPBNLWSHKh2a30DoXe8/edit?usp=sharing"",""ยะลา!M352"")"),0)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IFERROR(__xludf.DUMMYFUNCTION("IMPORTRANGE(""https://docs.google.com/spreadsheets/d/1IYY_tgx_IHuhSq3AJ5eI5OnqOPBNLWSHKh2a30DoXe8/edit?usp=sharing"",""ยะลา!L353"")"),0)</f>
        <v>0</v>
      </c>
      <c r="M458" s="171"/>
      <c r="N458" s="171">
        <f ca="1">IFERROR(__xludf.DUMMYFUNCTION("IMPORTRANGE(""https://docs.google.com/spreadsheets/d/1IYY_tgx_IHuhSq3AJ5eI5OnqOPBNLWSHKh2a30DoXe8/edit?usp=sharing"",""ยะลา!M353"")"),0)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IFERROR(__xludf.DUMMYFUNCTION("IMPORTRANGE(""https://docs.google.com/spreadsheets/d/1IYY_tgx_IHuhSq3AJ5eI5OnqOPBNLWSHKh2a30DoXe8/edit?usp=sharing"",""ยะลา!L354"")"),77877)</f>
        <v>77877</v>
      </c>
      <c r="M459" s="171"/>
      <c r="N459" s="171">
        <f ca="1">IFERROR(__xludf.DUMMYFUNCTION("IMPORTRANGE(""https://docs.google.com/spreadsheets/d/1IYY_tgx_IHuhSq3AJ5eI5OnqOPBNLWSHKh2a30DoXe8/edit?usp=sharing"",""ยะลา!M354"")"),0)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IFERROR(__xludf.DUMMYFUNCTION("IMPORTRANGE(""https://docs.google.com/spreadsheets/d/1IYY_tgx_IHuhSq3AJ5eI5OnqOPBNLWSHKh2a30DoXe8/edit?usp=sharing"",""ยะลา!M355"")"),0)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IFERROR(__xludf.DUMMYFUNCTION("IMPORTRANGE(""https://docs.google.com/spreadsheets/d/1IYY_tgx_IHuhSq3AJ5eI5OnqOPBNLWSHKh2a30DoXe8/edit?usp=sharing"",""ยะลา!M356"")"),0)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IFERROR(__xludf.DUMMYFUNCTION("IMPORTRANGE(""https://docs.google.com/spreadsheets/d/1IYY_tgx_IHuhSq3AJ5eI5OnqOPBNLWSHKh2a30DoXe8/edit?usp=sharing"",""ยะลา!M357"")"),0)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IFERROR(__xludf.DUMMYFUNCTION("IMPORTRANGE(""https://docs.google.com/spreadsheets/d/1IYY_tgx_IHuhSq3AJ5eI5OnqOPBNLWSHKh2a30DoXe8/edit?usp=sharing"",""ยะลา!M358"")"),0)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IFERROR(__xludf.DUMMYFUNCTION("IMPORTRANGE(""https://docs.google.com/spreadsheets/d/1IYY_tgx_IHuhSq3AJ5eI5OnqOPBNLWSHKh2a30DoXe8/edit?usp=sharing"",""ยะลา!I359"")"),4728)</f>
        <v>4728</v>
      </c>
      <c r="J464" s="264">
        <f ca="1">IFERROR(__xludf.DUMMYFUNCTION("IMPORTRANGE(""https://docs.google.com/spreadsheets/d/1IYY_tgx_IHuhSq3AJ5eI5OnqOPBNLWSHKh2a30DoXe8/edit?usp=sharing"",""ยะลา!J359"")"),0)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IFERROR(__xludf.DUMMYFUNCTION("IMPORTRANGE(""https://docs.google.com/spreadsheets/d/1IYY_tgx_IHuhSq3AJ5eI5OnqOPBNLWSHKh2a30DoXe8/edit?usp=sharing"",""ยะลา!I360"")"),4728)</f>
        <v>4728</v>
      </c>
      <c r="J465" s="401">
        <f ca="1">IFERROR(__xludf.DUMMYFUNCTION("IMPORTRANGE(""https://docs.google.com/spreadsheets/d/1IYY_tgx_IHuhSq3AJ5eI5OnqOPBNLWSHKh2a30DoXe8/edit?usp=sharing"",""ยะลา!J360"")"),0)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IFERROR(__xludf.DUMMYFUNCTION("IMPORTRANGE(""https://docs.google.com/spreadsheets/d/1IYY_tgx_IHuhSq3AJ5eI5OnqOPBNLWSHKh2a30DoXe8/edit?usp=sharing"",""ยะลา!I361"")"),1357)</f>
        <v>1357</v>
      </c>
      <c r="J466" s="401">
        <f ca="1">IFERROR(__xludf.DUMMYFUNCTION("IMPORTRANGE(""https://docs.google.com/spreadsheets/d/1IYY_tgx_IHuhSq3AJ5eI5OnqOPBNLWSHKh2a30DoXe8/edit?usp=sharing"",""ยะลา!J361"")"),0)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IFERROR(__xludf.DUMMYFUNCTION("IMPORTRANGE(""https://docs.google.com/spreadsheets/d/1IYY_tgx_IHuhSq3AJ5eI5OnqOPBNLWSHKh2a30DoXe8/edit?usp=sharing"",""ยะลา!I362"")"),0)</f>
        <v>0</v>
      </c>
      <c r="J467" s="192">
        <f ca="1">IFERROR(__xludf.DUMMYFUNCTION("IMPORTRANGE(""https://docs.google.com/spreadsheets/d/1IYY_tgx_IHuhSq3AJ5eI5OnqOPBNLWSHKh2a30DoXe8/edit?usp=sharing"",""ยะลา!J362"")"),0)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IFERROR(__xludf.DUMMYFUNCTION("IMPORTRANGE(""https://docs.google.com/spreadsheets/d/1IYY_tgx_IHuhSq3AJ5eI5OnqOPBNLWSHKh2a30DoXe8/edit?usp=sharing"",""ยะลา!I363"")"),0)</f>
        <v>0</v>
      </c>
      <c r="J468" s="192">
        <f ca="1">IFERROR(__xludf.DUMMYFUNCTION("IMPORTRANGE(""https://docs.google.com/spreadsheets/d/1IYY_tgx_IHuhSq3AJ5eI5OnqOPBNLWSHKh2a30DoXe8/edit?usp=sharing"",""ยะลา!J363"")"),0)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IFERROR(__xludf.DUMMYFUNCTION("IMPORTRANGE(""https://docs.google.com/spreadsheets/d/1IYY_tgx_IHuhSq3AJ5eI5OnqOPBNLWSHKh2a30DoXe8/edit?usp=sharing"",""ยะลา!I364"")"),0)</f>
        <v>0</v>
      </c>
      <c r="J469" s="192">
        <f ca="1">IFERROR(__xludf.DUMMYFUNCTION("IMPORTRANGE(""https://docs.google.com/spreadsheets/d/1IYY_tgx_IHuhSq3AJ5eI5OnqOPBNLWSHKh2a30DoXe8/edit?usp=sharing"",""ยะลา!J364"")"),0)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IFERROR(__xludf.DUMMYFUNCTION("IMPORTRANGE(""https://docs.google.com/spreadsheets/d/1IYY_tgx_IHuhSq3AJ5eI5OnqOPBNLWSHKh2a30DoXe8/edit?usp=sharing"",""ยะลา!I365"")"),0)</f>
        <v>0</v>
      </c>
      <c r="J470" s="192">
        <f ca="1">IFERROR(__xludf.DUMMYFUNCTION("IMPORTRANGE(""https://docs.google.com/spreadsheets/d/1IYY_tgx_IHuhSq3AJ5eI5OnqOPBNLWSHKh2a30DoXe8/edit?usp=sharing"",""ยะลา!J365"")"),0)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IFERROR(__xludf.DUMMYFUNCTION("IMPORTRANGE(""https://docs.google.com/spreadsheets/d/1IYY_tgx_IHuhSq3AJ5eI5OnqOPBNLWSHKh2a30DoXe8/edit?usp=sharing"",""ยะลา!I366"")"),0)</f>
        <v>0</v>
      </c>
      <c r="J471" s="192">
        <f ca="1">IFERROR(__xludf.DUMMYFUNCTION("IMPORTRANGE(""https://docs.google.com/spreadsheets/d/1IYY_tgx_IHuhSq3AJ5eI5OnqOPBNLWSHKh2a30DoXe8/edit?usp=sharing"",""ยะลา!J366"")"),0)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IFERROR(__xludf.DUMMYFUNCTION("IMPORTRANGE(""https://docs.google.com/spreadsheets/d/1IYY_tgx_IHuhSq3AJ5eI5OnqOPBNLWSHKh2a30DoXe8/edit?usp=sharing"",""ยะลา!I367"")"),0)</f>
        <v>0</v>
      </c>
      <c r="J472" s="192">
        <f ca="1">IFERROR(__xludf.DUMMYFUNCTION("IMPORTRANGE(""https://docs.google.com/spreadsheets/d/1IYY_tgx_IHuhSq3AJ5eI5OnqOPBNLWSHKh2a30DoXe8/edit?usp=sharing"",""ยะลา!J367"")"),0)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IFERROR(__xludf.DUMMYFUNCTION("IMPORTRANGE(""https://docs.google.com/spreadsheets/d/1IYY_tgx_IHuhSq3AJ5eI5OnqOPBNLWSHKh2a30DoXe8/edit?usp=sharing"",""ยะลา!I368"")"),4728)</f>
        <v>4728</v>
      </c>
      <c r="J473" s="401">
        <f ca="1">IFERROR(__xludf.DUMMYFUNCTION("IMPORTRANGE(""https://docs.google.com/spreadsheets/d/1IYY_tgx_IHuhSq3AJ5eI5OnqOPBNLWSHKh2a30DoXe8/edit?usp=sharing"",""ยะลา!J368"")"),0)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IFERROR(__xludf.DUMMYFUNCTION("IMPORTRANGE(""https://docs.google.com/spreadsheets/d/1IYY_tgx_IHuhSq3AJ5eI5OnqOPBNLWSHKh2a30DoXe8/edit?usp=sharing"",""ยะลา!I369"")"),1357)</f>
        <v>1357</v>
      </c>
      <c r="J474" s="401">
        <f ca="1">IFERROR(__xludf.DUMMYFUNCTION("IMPORTRANGE(""https://docs.google.com/spreadsheets/d/1IYY_tgx_IHuhSq3AJ5eI5OnqOPBNLWSHKh2a30DoXe8/edit?usp=sharing"",""ยะลา!J369"")"),0)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IFERROR(__xludf.DUMMYFUNCTION("IMPORTRANGE(""https://docs.google.com/spreadsheets/d/1IYY_tgx_IHuhSq3AJ5eI5OnqOPBNLWSHKh2a30DoXe8/edit?usp=sharing"",""ยะลา!I370"")"),0)</f>
        <v>0</v>
      </c>
      <c r="J475" s="192">
        <f ca="1">IFERROR(__xludf.DUMMYFUNCTION("IMPORTRANGE(""https://docs.google.com/spreadsheets/d/1IYY_tgx_IHuhSq3AJ5eI5OnqOPBNLWSHKh2a30DoXe8/edit?usp=sharing"",""ยะลา!J370"")"),0)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IFERROR(__xludf.DUMMYFUNCTION("IMPORTRANGE(""https://docs.google.com/spreadsheets/d/1IYY_tgx_IHuhSq3AJ5eI5OnqOPBNLWSHKh2a30DoXe8/edit?usp=sharing"",""ยะลา!I371"")"),0)</f>
        <v>0</v>
      </c>
      <c r="J476" s="192">
        <f ca="1">IFERROR(__xludf.DUMMYFUNCTION("IMPORTRANGE(""https://docs.google.com/spreadsheets/d/1IYY_tgx_IHuhSq3AJ5eI5OnqOPBNLWSHKh2a30DoXe8/edit?usp=sharing"",""ยะลา!J371"")"),0)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IFERROR(__xludf.DUMMYFUNCTION("IMPORTRANGE(""https://docs.google.com/spreadsheets/d/1IYY_tgx_IHuhSq3AJ5eI5OnqOPBNLWSHKh2a30DoXe8/edit?usp=sharing"",""ยะลา!I372"")"),0)</f>
        <v>0</v>
      </c>
      <c r="J477" s="192">
        <f ca="1">IFERROR(__xludf.DUMMYFUNCTION("IMPORTRANGE(""https://docs.google.com/spreadsheets/d/1IYY_tgx_IHuhSq3AJ5eI5OnqOPBNLWSHKh2a30DoXe8/edit?usp=sharing"",""ยะลา!J372"")"),0)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IFERROR(__xludf.DUMMYFUNCTION("IMPORTRANGE(""https://docs.google.com/spreadsheets/d/1IYY_tgx_IHuhSq3AJ5eI5OnqOPBNLWSHKh2a30DoXe8/edit?usp=sharing"",""ยะลา!I373"")"),0)</f>
        <v>0</v>
      </c>
      <c r="J478" s="192">
        <f ca="1">IFERROR(__xludf.DUMMYFUNCTION("IMPORTRANGE(""https://docs.google.com/spreadsheets/d/1IYY_tgx_IHuhSq3AJ5eI5OnqOPBNLWSHKh2a30DoXe8/edit?usp=sharing"",""ยะลา!J373"")"),0)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IFERROR(__xludf.DUMMYFUNCTION("IMPORTRANGE(""https://docs.google.com/spreadsheets/d/1IYY_tgx_IHuhSq3AJ5eI5OnqOPBNLWSHKh2a30DoXe8/edit?usp=sharing"",""ยะลา!I374"")"),0)</f>
        <v>0</v>
      </c>
      <c r="J479" s="192">
        <f ca="1">IFERROR(__xludf.DUMMYFUNCTION("IMPORTRANGE(""https://docs.google.com/spreadsheets/d/1IYY_tgx_IHuhSq3AJ5eI5OnqOPBNLWSHKh2a30DoXe8/edit?usp=sharing"",""ยะลา!J374"")"),0)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IFERROR(__xludf.DUMMYFUNCTION("IMPORTRANGE(""https://docs.google.com/spreadsheets/d/1IYY_tgx_IHuhSq3AJ5eI5OnqOPBNLWSHKh2a30DoXe8/edit?usp=sharing"",""ยะลา!I375"")"),0)</f>
        <v>0</v>
      </c>
      <c r="J480" s="192">
        <f ca="1">IFERROR(__xludf.DUMMYFUNCTION("IMPORTRANGE(""https://docs.google.com/spreadsheets/d/1IYY_tgx_IHuhSq3AJ5eI5OnqOPBNLWSHKh2a30DoXe8/edit?usp=sharing"",""ยะลา!J375"")"),0)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IFERROR(__xludf.DUMMYFUNCTION("IMPORTRANGE(""https://docs.google.com/spreadsheets/d/1IYY_tgx_IHuhSq3AJ5eI5OnqOPBNLWSHKh2a30DoXe8/edit?usp=sharing"",""ยะลา!I376"")"),4728)</f>
        <v>4728</v>
      </c>
      <c r="J481" s="401">
        <f ca="1">IFERROR(__xludf.DUMMYFUNCTION("IMPORTRANGE(""https://docs.google.com/spreadsheets/d/1IYY_tgx_IHuhSq3AJ5eI5OnqOPBNLWSHKh2a30DoXe8/edit?usp=sharing"",""ยะลา!J376"")"),0)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IFERROR(__xludf.DUMMYFUNCTION("IMPORTRANGE(""https://docs.google.com/spreadsheets/d/1IYY_tgx_IHuhSq3AJ5eI5OnqOPBNLWSHKh2a30DoXe8/edit?usp=sharing"",""ยะลา!I377"")"),1357)</f>
        <v>1357</v>
      </c>
      <c r="J482" s="401">
        <f ca="1">IFERROR(__xludf.DUMMYFUNCTION("IMPORTRANGE(""https://docs.google.com/spreadsheets/d/1IYY_tgx_IHuhSq3AJ5eI5OnqOPBNLWSHKh2a30DoXe8/edit?usp=sharing"",""ยะลา!J377"")"),0)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IFERROR(__xludf.DUMMYFUNCTION("IMPORTRANGE(""https://docs.google.com/spreadsheets/d/1IYY_tgx_IHuhSq3AJ5eI5OnqOPBNLWSHKh2a30DoXe8/edit?usp=sharing"",""ยะลา!I378"")"),0)</f>
        <v>0</v>
      </c>
      <c r="J483" s="192">
        <f ca="1">IFERROR(__xludf.DUMMYFUNCTION("IMPORTRANGE(""https://docs.google.com/spreadsheets/d/1IYY_tgx_IHuhSq3AJ5eI5OnqOPBNLWSHKh2a30DoXe8/edit?usp=sharing"",""ยะลา!J378"")"),0)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IFERROR(__xludf.DUMMYFUNCTION("IMPORTRANGE(""https://docs.google.com/spreadsheets/d/1IYY_tgx_IHuhSq3AJ5eI5OnqOPBNLWSHKh2a30DoXe8/edit?usp=sharing"",""ยะลา!I379"")"),0)</f>
        <v>0</v>
      </c>
      <c r="J484" s="192">
        <f ca="1">IFERROR(__xludf.DUMMYFUNCTION("IMPORTRANGE(""https://docs.google.com/spreadsheets/d/1IYY_tgx_IHuhSq3AJ5eI5OnqOPBNLWSHKh2a30DoXe8/edit?usp=sharing"",""ยะลา!J379"")"),0)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IFERROR(__xludf.DUMMYFUNCTION("IMPORTRANGE(""https://docs.google.com/spreadsheets/d/1IYY_tgx_IHuhSq3AJ5eI5OnqOPBNLWSHKh2a30DoXe8/edit?usp=sharing"",""ยะลา!I380"")"),0)</f>
        <v>0</v>
      </c>
      <c r="J485" s="192">
        <f ca="1">IFERROR(__xludf.DUMMYFUNCTION("IMPORTRANGE(""https://docs.google.com/spreadsheets/d/1IYY_tgx_IHuhSq3AJ5eI5OnqOPBNLWSHKh2a30DoXe8/edit?usp=sharing"",""ยะลา!J380"")"),0)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IFERROR(__xludf.DUMMYFUNCTION("IMPORTRANGE(""https://docs.google.com/spreadsheets/d/1IYY_tgx_IHuhSq3AJ5eI5OnqOPBNLWSHKh2a30DoXe8/edit?usp=sharing"",""ยะลา!I381"")"),0)</f>
        <v>0</v>
      </c>
      <c r="J486" s="192">
        <f ca="1">IFERROR(__xludf.DUMMYFUNCTION("IMPORTRANGE(""https://docs.google.com/spreadsheets/d/1IYY_tgx_IHuhSq3AJ5eI5OnqOPBNLWSHKh2a30DoXe8/edit?usp=sharing"",""ยะลา!J381"")"),0)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IFERROR(__xludf.DUMMYFUNCTION("IMPORTRANGE(""https://docs.google.com/spreadsheets/d/1IYY_tgx_IHuhSq3AJ5eI5OnqOPBNLWSHKh2a30DoXe8/edit?usp=sharing"",""ยะลา!I382"")"),0)</f>
        <v>0</v>
      </c>
      <c r="J487" s="401">
        <f ca="1">IFERROR(__xludf.DUMMYFUNCTION("IMPORTRANGE(""https://docs.google.com/spreadsheets/d/1IYY_tgx_IHuhSq3AJ5eI5OnqOPBNLWSHKh2a30DoXe8/edit?usp=sharing"",""ยะลา!J382"")"),0)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IFERROR(__xludf.DUMMYFUNCTION("IMPORTRANGE(""https://docs.google.com/spreadsheets/d/1IYY_tgx_IHuhSq3AJ5eI5OnqOPBNLWSHKh2a30DoXe8/edit?usp=sharing"",""ยะลา!I383"")"),0)</f>
        <v>0</v>
      </c>
      <c r="J488" s="401">
        <f ca="1">IFERROR(__xludf.DUMMYFUNCTION("IMPORTRANGE(""https://docs.google.com/spreadsheets/d/1IYY_tgx_IHuhSq3AJ5eI5OnqOPBNLWSHKh2a30DoXe8/edit?usp=sharing"",""ยะลา!J383"")"),0)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IFERROR(__xludf.DUMMYFUNCTION("IMPORTRANGE(""https://docs.google.com/spreadsheets/d/1IYY_tgx_IHuhSq3AJ5eI5OnqOPBNLWSHKh2a30DoXe8/edit?usp=sharing"",""ยะลา!I384"")"),0)</f>
        <v>0</v>
      </c>
      <c r="J489" s="192">
        <f ca="1">IFERROR(__xludf.DUMMYFUNCTION("IMPORTRANGE(""https://docs.google.com/spreadsheets/d/1IYY_tgx_IHuhSq3AJ5eI5OnqOPBNLWSHKh2a30DoXe8/edit?usp=sharing"",""ยะลา!J384"")"),0)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IFERROR(__xludf.DUMMYFUNCTION("IMPORTRANGE(""https://docs.google.com/spreadsheets/d/1IYY_tgx_IHuhSq3AJ5eI5OnqOPBNLWSHKh2a30DoXe8/edit?usp=sharing"",""ยะลา!I385"")"),0)</f>
        <v>0</v>
      </c>
      <c r="J490" s="192">
        <f ca="1">IFERROR(__xludf.DUMMYFUNCTION("IMPORTRANGE(""https://docs.google.com/spreadsheets/d/1IYY_tgx_IHuhSq3AJ5eI5OnqOPBNLWSHKh2a30DoXe8/edit?usp=sharing"",""ยะลา!J385"")"),0)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IFERROR(__xludf.DUMMYFUNCTION("IMPORTRANGE(""https://docs.google.com/spreadsheets/d/1IYY_tgx_IHuhSq3AJ5eI5OnqOPBNLWSHKh2a30DoXe8/edit?usp=sharing"",""ยะลา!I386"")"),0)</f>
        <v>0</v>
      </c>
      <c r="J491" s="192">
        <f ca="1">IFERROR(__xludf.DUMMYFUNCTION("IMPORTRANGE(""https://docs.google.com/spreadsheets/d/1IYY_tgx_IHuhSq3AJ5eI5OnqOPBNLWSHKh2a30DoXe8/edit?usp=sharing"",""ยะลา!J386"")"),0)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IFERROR(__xludf.DUMMYFUNCTION("IMPORTRANGE(""https://docs.google.com/spreadsheets/d/1IYY_tgx_IHuhSq3AJ5eI5OnqOPBNLWSHKh2a30DoXe8/edit?usp=sharing"",""ยะลา!I387"")"),0)</f>
        <v>0</v>
      </c>
      <c r="J492" s="192">
        <f ca="1">IFERROR(__xludf.DUMMYFUNCTION("IMPORTRANGE(""https://docs.google.com/spreadsheets/d/1IYY_tgx_IHuhSq3AJ5eI5OnqOPBNLWSHKh2a30DoXe8/edit?usp=sharing"",""ยะลา!J387"")"),0)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IFERROR(__xludf.DUMMYFUNCTION("IMPORTRANGE(""https://docs.google.com/spreadsheets/d/1IYY_tgx_IHuhSq3AJ5eI5OnqOPBNLWSHKh2a30DoXe8/edit?usp=sharing"",""ยะลา!I388"")"),0)</f>
        <v>0</v>
      </c>
      <c r="J493" s="192">
        <f ca="1">IFERROR(__xludf.DUMMYFUNCTION("IMPORTRANGE(""https://docs.google.com/spreadsheets/d/1IYY_tgx_IHuhSq3AJ5eI5OnqOPBNLWSHKh2a30DoXe8/edit?usp=sharing"",""ยะลา!J388"")"),0)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IFERROR(__xludf.DUMMYFUNCTION("IMPORTRANGE(""https://docs.google.com/spreadsheets/d/1IYY_tgx_IHuhSq3AJ5eI5OnqOPBNLWSHKh2a30DoXe8/edit?usp=sharing"",""ยะลา!I389"")"),0)</f>
        <v>0</v>
      </c>
      <c r="J494" s="417">
        <f ca="1">IFERROR(__xludf.DUMMYFUNCTION("IMPORTRANGE(""https://docs.google.com/spreadsheets/d/1IYY_tgx_IHuhSq3AJ5eI5OnqOPBNLWSHKh2a30DoXe8/edit?usp=sharing"",""ยะลา!J389"")"),0)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IFERROR(__xludf.DUMMYFUNCTION("IMPORTRANGE(""https://docs.google.com/spreadsheets/d/1IYY_tgx_IHuhSq3AJ5eI5OnqOPBNLWSHKh2a30DoXe8/edit?usp=sharing"",""ยะลา!I390"")"),0)</f>
        <v>0</v>
      </c>
      <c r="J495" s="417">
        <f ca="1">IFERROR(__xludf.DUMMYFUNCTION("IMPORTRANGE(""https://docs.google.com/spreadsheets/d/1IYY_tgx_IHuhSq3AJ5eI5OnqOPBNLWSHKh2a30DoXe8/edit?usp=sharing"",""ยะลา!J390"")"),0)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IFERROR(__xludf.DUMMYFUNCTION("IMPORTRANGE(""https://docs.google.com/spreadsheets/d/1IYY_tgx_IHuhSq3AJ5eI5OnqOPBNLWSHKh2a30DoXe8/edit?usp=sharing"",""ยะลา!I391"")"),0)</f>
        <v>0</v>
      </c>
      <c r="J496" s="417">
        <f ca="1">IFERROR(__xludf.DUMMYFUNCTION("IMPORTRANGE(""https://docs.google.com/spreadsheets/d/1IYY_tgx_IHuhSq3AJ5eI5OnqOPBNLWSHKh2a30DoXe8/edit?usp=sharing"",""ยะลา!J391"")"),0)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IFERROR(__xludf.DUMMYFUNCTION("IMPORTRANGE(""https://docs.google.com/spreadsheets/d/1IYY_tgx_IHuhSq3AJ5eI5OnqOPBNLWSHKh2a30DoXe8/edit?usp=sharing"",""ยะลา!I392"")"),0)</f>
        <v>0</v>
      </c>
      <c r="J497" s="424">
        <f ca="1">IFERROR(__xludf.DUMMYFUNCTION("IMPORTRANGE(""https://docs.google.com/spreadsheets/d/1IYY_tgx_IHuhSq3AJ5eI5OnqOPBNLWSHKh2a30DoXe8/edit?usp=sharing"",""ยะลา!J392"")"),0)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IFERROR(__xludf.DUMMYFUNCTION("IMPORTRANGE(""https://docs.google.com/spreadsheets/d/1IYY_tgx_IHuhSq3AJ5eI5OnqOPBNLWSHKh2a30DoXe8/edit?usp=sharing"",""ยะลา!I393"")"),0)</f>
        <v>0</v>
      </c>
      <c r="J498" s="401">
        <f ca="1">IFERROR(__xludf.DUMMYFUNCTION("IMPORTRANGE(""https://docs.google.com/spreadsheets/d/1IYY_tgx_IHuhSq3AJ5eI5OnqOPBNLWSHKh2a30DoXe8/edit?usp=sharing"",""ยะลา!J393"")"),0)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IFERROR(__xludf.DUMMYFUNCTION("IMPORTRANGE(""https://docs.google.com/spreadsheets/d/1IYY_tgx_IHuhSq3AJ5eI5OnqOPBNLWSHKh2a30DoXe8/edit?usp=sharing"",""ยะลา!I394"")"),0)</f>
        <v>0</v>
      </c>
      <c r="J499" s="401">
        <f ca="1">IFERROR(__xludf.DUMMYFUNCTION("IMPORTRANGE(""https://docs.google.com/spreadsheets/d/1IYY_tgx_IHuhSq3AJ5eI5OnqOPBNLWSHKh2a30DoXe8/edit?usp=sharing"",""ยะลา!J394"")"),0)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IFERROR(__xludf.DUMMYFUNCTION("IMPORTRANGE(""https://docs.google.com/spreadsheets/d/1IYY_tgx_IHuhSq3AJ5eI5OnqOPBNLWSHKh2a30DoXe8/edit?usp=sharing"",""ยะลา!I395"")"),0)</f>
        <v>0</v>
      </c>
      <c r="J500" s="167">
        <f ca="1">IFERROR(__xludf.DUMMYFUNCTION("IMPORTRANGE(""https://docs.google.com/spreadsheets/d/1IYY_tgx_IHuhSq3AJ5eI5OnqOPBNLWSHKh2a30DoXe8/edit?usp=sharing"",""ยะลา!J395"")"),0)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IFERROR(__xludf.DUMMYFUNCTION("IMPORTRANGE(""https://docs.google.com/spreadsheets/d/1IYY_tgx_IHuhSq3AJ5eI5OnqOPBNLWSHKh2a30DoXe8/edit?usp=sharing"",""ยะลา!I396"")"),0)</f>
        <v>0</v>
      </c>
      <c r="J501" s="167">
        <f ca="1">IFERROR(__xludf.DUMMYFUNCTION("IMPORTRANGE(""https://docs.google.com/spreadsheets/d/1IYY_tgx_IHuhSq3AJ5eI5OnqOPBNLWSHKh2a30DoXe8/edit?usp=sharing"",""ยะลา!J396"")"),0)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IFERROR(__xludf.DUMMYFUNCTION("IMPORTRANGE(""https://docs.google.com/spreadsheets/d/1IYY_tgx_IHuhSq3AJ5eI5OnqOPBNLWSHKh2a30DoXe8/edit?usp=sharing"",""ยะลา!I397"")"),0)</f>
        <v>0</v>
      </c>
      <c r="J502" s="192">
        <f ca="1">IFERROR(__xludf.DUMMYFUNCTION("IMPORTRANGE(""https://docs.google.com/spreadsheets/d/1IYY_tgx_IHuhSq3AJ5eI5OnqOPBNLWSHKh2a30DoXe8/edit?usp=sharing"",""ยะลา!J397"")"),0)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IFERROR(__xludf.DUMMYFUNCTION("IMPORTRANGE(""https://docs.google.com/spreadsheets/d/1IYY_tgx_IHuhSq3AJ5eI5OnqOPBNLWSHKh2a30DoXe8/edit?usp=sharing"",""ยะลา!I398"")"),0)</f>
        <v>0</v>
      </c>
      <c r="J503" s="192">
        <f ca="1">IFERROR(__xludf.DUMMYFUNCTION("IMPORTRANGE(""https://docs.google.com/spreadsheets/d/1IYY_tgx_IHuhSq3AJ5eI5OnqOPBNLWSHKh2a30DoXe8/edit?usp=sharing"",""ยะลา!J398"")"),0)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IFERROR(__xludf.DUMMYFUNCTION("IMPORTRANGE(""https://docs.google.com/spreadsheets/d/1IYY_tgx_IHuhSq3AJ5eI5OnqOPBNLWSHKh2a30DoXe8/edit?usp=sharing"",""ยะลา!I399"")"),0)</f>
        <v>0</v>
      </c>
      <c r="J504" s="192">
        <f ca="1">IFERROR(__xludf.DUMMYFUNCTION("IMPORTRANGE(""https://docs.google.com/spreadsheets/d/1IYY_tgx_IHuhSq3AJ5eI5OnqOPBNLWSHKh2a30DoXe8/edit?usp=sharing"",""ยะลา!J399"")"),0)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IFERROR(__xludf.DUMMYFUNCTION("IMPORTRANGE(""https://docs.google.com/spreadsheets/d/1IYY_tgx_IHuhSq3AJ5eI5OnqOPBNLWSHKh2a30DoXe8/edit?usp=sharing"",""ยะลา!I400"")"),0)</f>
        <v>0</v>
      </c>
      <c r="J505" s="192">
        <f ca="1">IFERROR(__xludf.DUMMYFUNCTION("IMPORTRANGE(""https://docs.google.com/spreadsheets/d/1IYY_tgx_IHuhSq3AJ5eI5OnqOPBNLWSHKh2a30DoXe8/edit?usp=sharing"",""ยะลา!J400"")"),0)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IFERROR(__xludf.DUMMYFUNCTION("IMPORTRANGE(""https://docs.google.com/spreadsheets/d/1IYY_tgx_IHuhSq3AJ5eI5OnqOPBNLWSHKh2a30DoXe8/edit?usp=sharing"",""ยะลา!I401"")"),0)</f>
        <v>0</v>
      </c>
      <c r="J506" s="192">
        <f ca="1">IFERROR(__xludf.DUMMYFUNCTION("IMPORTRANGE(""https://docs.google.com/spreadsheets/d/1IYY_tgx_IHuhSq3AJ5eI5OnqOPBNLWSHKh2a30DoXe8/edit?usp=sharing"",""ยะลา!J401"")"),0)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IFERROR(__xludf.DUMMYFUNCTION("IMPORTRANGE(""https://docs.google.com/spreadsheets/d/1IYY_tgx_IHuhSq3AJ5eI5OnqOPBNLWSHKh2a30DoXe8/edit?usp=sharing"",""ยะลา!I402"")"),0)</f>
        <v>0</v>
      </c>
      <c r="J507" s="192">
        <f ca="1">IFERROR(__xludf.DUMMYFUNCTION("IMPORTRANGE(""https://docs.google.com/spreadsheets/d/1IYY_tgx_IHuhSq3AJ5eI5OnqOPBNLWSHKh2a30DoXe8/edit?usp=sharing"",""ยะลา!J402"")"),0)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IFERROR(__xludf.DUMMYFUNCTION("IMPORTRANGE(""https://docs.google.com/spreadsheets/d/1IYY_tgx_IHuhSq3AJ5eI5OnqOPBNLWSHKh2a30DoXe8/edit?usp=sharing"",""ยะลา!I403"")"),0)</f>
        <v>0</v>
      </c>
      <c r="J508" s="167">
        <f ca="1">IFERROR(__xludf.DUMMYFUNCTION("IMPORTRANGE(""https://docs.google.com/spreadsheets/d/1IYY_tgx_IHuhSq3AJ5eI5OnqOPBNLWSHKh2a30DoXe8/edit?usp=sharing"",""ยะลา!J403"")"),0)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IFERROR(__xludf.DUMMYFUNCTION("IMPORTRANGE(""https://docs.google.com/spreadsheets/d/1IYY_tgx_IHuhSq3AJ5eI5OnqOPBNLWSHKh2a30DoXe8/edit?usp=sharing"",""ยะลา!I404"")"),0)</f>
        <v>0</v>
      </c>
      <c r="J509" s="167">
        <f ca="1">IFERROR(__xludf.DUMMYFUNCTION("IMPORTRANGE(""https://docs.google.com/spreadsheets/d/1IYY_tgx_IHuhSq3AJ5eI5OnqOPBNLWSHKh2a30DoXe8/edit?usp=sharing"",""ยะลา!J404"")"),0)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IFERROR(__xludf.DUMMYFUNCTION("IMPORTRANGE(""https://docs.google.com/spreadsheets/d/1IYY_tgx_IHuhSq3AJ5eI5OnqOPBNLWSHKh2a30DoXe8/edit?usp=sharing"",""ยะลา!I405"")"),0)</f>
        <v>0</v>
      </c>
      <c r="J510" s="192">
        <f ca="1">IFERROR(__xludf.DUMMYFUNCTION("IMPORTRANGE(""https://docs.google.com/spreadsheets/d/1IYY_tgx_IHuhSq3AJ5eI5OnqOPBNLWSHKh2a30DoXe8/edit?usp=sharing"",""ยะลา!J405"")"),0)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IFERROR(__xludf.DUMMYFUNCTION("IMPORTRANGE(""https://docs.google.com/spreadsheets/d/1IYY_tgx_IHuhSq3AJ5eI5OnqOPBNLWSHKh2a30DoXe8/edit?usp=sharing"",""ยะลา!I406"")"),0)</f>
        <v>0</v>
      </c>
      <c r="J511" s="192">
        <f ca="1">IFERROR(__xludf.DUMMYFUNCTION("IMPORTRANGE(""https://docs.google.com/spreadsheets/d/1IYY_tgx_IHuhSq3AJ5eI5OnqOPBNLWSHKh2a30DoXe8/edit?usp=sharing"",""ยะลา!J406"")"),0)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IFERROR(__xludf.DUMMYFUNCTION("IMPORTRANGE(""https://docs.google.com/spreadsheets/d/1IYY_tgx_IHuhSq3AJ5eI5OnqOPBNLWSHKh2a30DoXe8/edit?usp=sharing"",""ยะลา!I407"")"),0)</f>
        <v>0</v>
      </c>
      <c r="J512" s="192">
        <f ca="1">IFERROR(__xludf.DUMMYFUNCTION("IMPORTRANGE(""https://docs.google.com/spreadsheets/d/1IYY_tgx_IHuhSq3AJ5eI5OnqOPBNLWSHKh2a30DoXe8/edit?usp=sharing"",""ยะลา!J407"")"),0)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IFERROR(__xludf.DUMMYFUNCTION("IMPORTRANGE(""https://docs.google.com/spreadsheets/d/1IYY_tgx_IHuhSq3AJ5eI5OnqOPBNLWSHKh2a30DoXe8/edit?usp=sharing"",""ยะลา!I408"")"),0)</f>
        <v>0</v>
      </c>
      <c r="J513" s="192">
        <f ca="1">IFERROR(__xludf.DUMMYFUNCTION("IMPORTRANGE(""https://docs.google.com/spreadsheets/d/1IYY_tgx_IHuhSq3AJ5eI5OnqOPBNLWSHKh2a30DoXe8/edit?usp=sharing"",""ยะลา!J408"")"),0)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IFERROR(__xludf.DUMMYFUNCTION("IMPORTRANGE(""https://docs.google.com/spreadsheets/d/1IYY_tgx_IHuhSq3AJ5eI5OnqOPBNLWSHKh2a30DoXe8/edit?usp=sharing"",""ยะลา!I409"")"),0)</f>
        <v>0</v>
      </c>
      <c r="J514" s="192">
        <f ca="1">IFERROR(__xludf.DUMMYFUNCTION("IMPORTRANGE(""https://docs.google.com/spreadsheets/d/1IYY_tgx_IHuhSq3AJ5eI5OnqOPBNLWSHKh2a30DoXe8/edit?usp=sharing"",""ยะลา!J409"")"),0)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IFERROR(__xludf.DUMMYFUNCTION("IMPORTRANGE(""https://docs.google.com/spreadsheets/d/1IYY_tgx_IHuhSq3AJ5eI5OnqOPBNLWSHKh2a30DoXe8/edit?usp=sharing"",""ยะลา!I410"")"),0)</f>
        <v>0</v>
      </c>
      <c r="J515" s="192">
        <f ca="1">IFERROR(__xludf.DUMMYFUNCTION("IMPORTRANGE(""https://docs.google.com/spreadsheets/d/1IYY_tgx_IHuhSq3AJ5eI5OnqOPBNLWSHKh2a30DoXe8/edit?usp=sharing"",""ยะลา!J410"")"),0)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IFERROR(__xludf.DUMMYFUNCTION("IMPORTRANGE(""https://docs.google.com/spreadsheets/d/1IYY_tgx_IHuhSq3AJ5eI5OnqOPBNLWSHKh2a30DoXe8/edit?usp=sharing"",""ยะลา!I411"")"),0)</f>
        <v>0</v>
      </c>
      <c r="J516" s="264">
        <f ca="1">IFERROR(__xludf.DUMMYFUNCTION("IMPORTRANGE(""https://docs.google.com/spreadsheets/d/1IYY_tgx_IHuhSq3AJ5eI5OnqOPBNLWSHKh2a30DoXe8/edit?usp=sharing"",""ยะลา!J411"")"),0)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IFERROR(__xludf.DUMMYFUNCTION("IMPORTRANGE(""https://docs.google.com/spreadsheets/d/1IYY_tgx_IHuhSq3AJ5eI5OnqOPBNLWSHKh2a30DoXe8/edit?usp=sharing"",""ยะลา!I412"")"),0)</f>
        <v>0</v>
      </c>
      <c r="J517" s="277">
        <f ca="1">IFERROR(__xludf.DUMMYFUNCTION("IMPORTRANGE(""https://docs.google.com/spreadsheets/d/1IYY_tgx_IHuhSq3AJ5eI5OnqOPBNLWSHKh2a30DoXe8/edit?usp=sharing"",""ยะลา!J412"")"),0)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IFERROR(__xludf.DUMMYFUNCTION("IMPORTRANGE(""https://docs.google.com/spreadsheets/d/1IYY_tgx_IHuhSq3AJ5eI5OnqOPBNLWSHKh2a30DoXe8/edit?usp=sharing"",""ยะลา!I413"")"),0)</f>
        <v>0</v>
      </c>
      <c r="J518" s="277">
        <f ca="1">IFERROR(__xludf.DUMMYFUNCTION("IMPORTRANGE(""https://docs.google.com/spreadsheets/d/1IYY_tgx_IHuhSq3AJ5eI5OnqOPBNLWSHKh2a30DoXe8/edit?usp=sharing"",""ยะลา!J413"")"),0)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IFERROR(__xludf.DUMMYFUNCTION("IMPORTRANGE(""https://docs.google.com/spreadsheets/d/1IYY_tgx_IHuhSq3AJ5eI5OnqOPBNLWSHKh2a30DoXe8/edit?usp=sharing"",""ยะลา!I414"")"),0)</f>
        <v>0</v>
      </c>
      <c r="J519" s="191">
        <f ca="1">IFERROR(__xludf.DUMMYFUNCTION("IMPORTRANGE(""https://docs.google.com/spreadsheets/d/1IYY_tgx_IHuhSq3AJ5eI5OnqOPBNLWSHKh2a30DoXe8/edit?usp=sharing"",""ยะลา!J414"")"),0)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IFERROR(__xludf.DUMMYFUNCTION("IMPORTRANGE(""https://docs.google.com/spreadsheets/d/1IYY_tgx_IHuhSq3AJ5eI5OnqOPBNLWSHKh2a30DoXe8/edit?usp=sharing"",""ยะลา!I415"")"),0)</f>
        <v>0</v>
      </c>
      <c r="J520" s="191">
        <f ca="1">IFERROR(__xludf.DUMMYFUNCTION("IMPORTRANGE(""https://docs.google.com/spreadsheets/d/1IYY_tgx_IHuhSq3AJ5eI5OnqOPBNLWSHKh2a30DoXe8/edit?usp=sharing"",""ยะลา!J415"")"),0)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IFERROR(__xludf.DUMMYFUNCTION("IMPORTRANGE(""https://docs.google.com/spreadsheets/d/1IYY_tgx_IHuhSq3AJ5eI5OnqOPBNLWSHKh2a30DoXe8/edit?usp=sharing"",""ยะลา!I416"")"),0)</f>
        <v>0</v>
      </c>
      <c r="J521" s="191">
        <f ca="1">IFERROR(__xludf.DUMMYFUNCTION("IMPORTRANGE(""https://docs.google.com/spreadsheets/d/1IYY_tgx_IHuhSq3AJ5eI5OnqOPBNLWSHKh2a30DoXe8/edit?usp=sharing"",""ยะลา!J416"")"),0)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IFERROR(__xludf.DUMMYFUNCTION("IMPORTRANGE(""https://docs.google.com/spreadsheets/d/1IYY_tgx_IHuhSq3AJ5eI5OnqOPBNLWSHKh2a30DoXe8/edit?usp=sharing"",""ยะลา!I417"")"),0)</f>
        <v>0</v>
      </c>
      <c r="J522" s="191">
        <f ca="1">IFERROR(__xludf.DUMMYFUNCTION("IMPORTRANGE(""https://docs.google.com/spreadsheets/d/1IYY_tgx_IHuhSq3AJ5eI5OnqOPBNLWSHKh2a30DoXe8/edit?usp=sharing"",""ยะลา!J417"")"),0)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IFERROR(__xludf.DUMMYFUNCTION("IMPORTRANGE(""https://docs.google.com/spreadsheets/d/1IYY_tgx_IHuhSq3AJ5eI5OnqOPBNLWSHKh2a30DoXe8/edit?usp=sharing"",""ยะลา!I418"")"),0)</f>
        <v>0</v>
      </c>
      <c r="J523" s="191">
        <f ca="1">IFERROR(__xludf.DUMMYFUNCTION("IMPORTRANGE(""https://docs.google.com/spreadsheets/d/1IYY_tgx_IHuhSq3AJ5eI5OnqOPBNLWSHKh2a30DoXe8/edit?usp=sharing"",""ยะลา!J418"")"),0)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IFERROR(__xludf.DUMMYFUNCTION("IMPORTRANGE(""https://docs.google.com/spreadsheets/d/1IYY_tgx_IHuhSq3AJ5eI5OnqOPBNLWSHKh2a30DoXe8/edit?usp=sharing"",""ยะลา!I419"")"),0)</f>
        <v>0</v>
      </c>
      <c r="J524" s="191">
        <f ca="1">IFERROR(__xludf.DUMMYFUNCTION("IMPORTRANGE(""https://docs.google.com/spreadsheets/d/1IYY_tgx_IHuhSq3AJ5eI5OnqOPBNLWSHKh2a30DoXe8/edit?usp=sharing"",""ยะลา!J419"")"),0)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IFERROR(__xludf.DUMMYFUNCTION("IMPORTRANGE(""https://docs.google.com/spreadsheets/d/1IYY_tgx_IHuhSq3AJ5eI5OnqOPBNLWSHKh2a30DoXe8/edit?usp=sharing"",""ยะลา!I420"")"),0)</f>
        <v>0</v>
      </c>
      <c r="J525" s="277">
        <f ca="1">IFERROR(__xludf.DUMMYFUNCTION("IMPORTRANGE(""https://docs.google.com/spreadsheets/d/1IYY_tgx_IHuhSq3AJ5eI5OnqOPBNLWSHKh2a30DoXe8/edit?usp=sharing"",""ยะลา!J420"")"),0)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IFERROR(__xludf.DUMMYFUNCTION("IMPORTRANGE(""https://docs.google.com/spreadsheets/d/1IYY_tgx_IHuhSq3AJ5eI5OnqOPBNLWSHKh2a30DoXe8/edit?usp=sharing"",""ยะลา!I421"")"),0)</f>
        <v>0</v>
      </c>
      <c r="J526" s="277">
        <f ca="1">IFERROR(__xludf.DUMMYFUNCTION("IMPORTRANGE(""https://docs.google.com/spreadsheets/d/1IYY_tgx_IHuhSq3AJ5eI5OnqOPBNLWSHKh2a30DoXe8/edit?usp=sharing"",""ยะลา!J421"")"),0)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IFERROR(__xludf.DUMMYFUNCTION("IMPORTRANGE(""https://docs.google.com/spreadsheets/d/1IYY_tgx_IHuhSq3AJ5eI5OnqOPBNLWSHKh2a30DoXe8/edit?usp=sharing"",""ยะลา!I422"")"),0)</f>
        <v>0</v>
      </c>
      <c r="J527" s="192">
        <f ca="1">IFERROR(__xludf.DUMMYFUNCTION("IMPORTRANGE(""https://docs.google.com/spreadsheets/d/1IYY_tgx_IHuhSq3AJ5eI5OnqOPBNLWSHKh2a30DoXe8/edit?usp=sharing"",""ยะลา!J422"")"),0)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IFERROR(__xludf.DUMMYFUNCTION("IMPORTRANGE(""https://docs.google.com/spreadsheets/d/1IYY_tgx_IHuhSq3AJ5eI5OnqOPBNLWSHKh2a30DoXe8/edit?usp=sharing"",""ยะลา!I423"")"),0)</f>
        <v>0</v>
      </c>
      <c r="J528" s="192">
        <f ca="1">IFERROR(__xludf.DUMMYFUNCTION("IMPORTRANGE(""https://docs.google.com/spreadsheets/d/1IYY_tgx_IHuhSq3AJ5eI5OnqOPBNLWSHKh2a30DoXe8/edit?usp=sharing"",""ยะลา!J423"")"),0)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IFERROR(__xludf.DUMMYFUNCTION("IMPORTRANGE(""https://docs.google.com/spreadsheets/d/1IYY_tgx_IHuhSq3AJ5eI5OnqOPBNLWSHKh2a30DoXe8/edit?usp=sharing"",""ยะลา!I424"")"),0)</f>
        <v>0</v>
      </c>
      <c r="J529" s="192">
        <f ca="1">IFERROR(__xludf.DUMMYFUNCTION("IMPORTRANGE(""https://docs.google.com/spreadsheets/d/1IYY_tgx_IHuhSq3AJ5eI5OnqOPBNLWSHKh2a30DoXe8/edit?usp=sharing"",""ยะลา!J424"")"),0)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IFERROR(__xludf.DUMMYFUNCTION("IMPORTRANGE(""https://docs.google.com/spreadsheets/d/1IYY_tgx_IHuhSq3AJ5eI5OnqOPBNLWSHKh2a30DoXe8/edit?usp=sharing"",""ยะลา!I425"")"),0)</f>
        <v>0</v>
      </c>
      <c r="J530" s="192">
        <f ca="1">IFERROR(__xludf.DUMMYFUNCTION("IMPORTRANGE(""https://docs.google.com/spreadsheets/d/1IYY_tgx_IHuhSq3AJ5eI5OnqOPBNLWSHKh2a30DoXe8/edit?usp=sharing"",""ยะลา!J425"")"),0)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IFERROR(__xludf.DUMMYFUNCTION("IMPORTRANGE(""https://docs.google.com/spreadsheets/d/1IYY_tgx_IHuhSq3AJ5eI5OnqOPBNLWSHKh2a30DoXe8/edit?usp=sharing"",""ยะลา!I426"")"),0)</f>
        <v>0</v>
      </c>
      <c r="J531" s="192">
        <f ca="1">IFERROR(__xludf.DUMMYFUNCTION("IMPORTRANGE(""https://docs.google.com/spreadsheets/d/1IYY_tgx_IHuhSq3AJ5eI5OnqOPBNLWSHKh2a30DoXe8/edit?usp=sharing"",""ยะลา!J426"")"),0)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IFERROR(__xludf.DUMMYFUNCTION("IMPORTRANGE(""https://docs.google.com/spreadsheets/d/1IYY_tgx_IHuhSq3AJ5eI5OnqOPBNLWSHKh2a30DoXe8/edit?usp=sharing"",""ยะลา!I427"")"),0)</f>
        <v>0</v>
      </c>
      <c r="J532" s="445">
        <f ca="1">IFERROR(__xludf.DUMMYFUNCTION("IMPORTRANGE(""https://docs.google.com/spreadsheets/d/1IYY_tgx_IHuhSq3AJ5eI5OnqOPBNLWSHKh2a30DoXe8/edit?usp=sharing"",""ยะลา!J427"")"),0)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IFERROR(__xludf.DUMMYFUNCTION("IMPORTRANGE(""https://docs.google.com/spreadsheets/d/1IYY_tgx_IHuhSq3AJ5eI5OnqOPBNLWSHKh2a30DoXe8/edit?usp=sharing"",""ยะลา!I428"")"),16)</f>
        <v>16</v>
      </c>
      <c r="J533" s="393">
        <f ca="1">IFERROR(__xludf.DUMMYFUNCTION("IMPORTRANGE(""https://docs.google.com/spreadsheets/d/1IYY_tgx_IHuhSq3AJ5eI5OnqOPBNLWSHKh2a30DoXe8/edit?usp=sharing"",""ยะลา!J428"")"),16)</f>
        <v>16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IFERROR(__xludf.DUMMYFUNCTION("IMPORTRANGE(""https://docs.google.com/spreadsheets/d/1IYY_tgx_IHuhSq3AJ5eI5OnqOPBNLWSHKh2a30DoXe8/edit?usp=sharing"",""ยะลา!L428"")"),29240)</f>
        <v>29240</v>
      </c>
      <c r="M533" s="395"/>
      <c r="N533" s="395">
        <f ca="1">IFERROR(__xludf.DUMMYFUNCTION("IMPORTRANGE(""https://docs.google.com/spreadsheets/d/1IYY_tgx_IHuhSq3AJ5eI5OnqOPBNLWSHKh2a30DoXe8/edit?usp=sharing"",""ยะลา!M428"")"),16350)</f>
        <v>16350</v>
      </c>
      <c r="O533" s="395">
        <f t="shared" ref="O533:O537" ca="1" si="118">+IF(L533&gt;0,N533*100/L533,0)</f>
        <v>55.916552667578657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IFERROR(__xludf.DUMMYFUNCTION("IMPORTRANGE(""https://docs.google.com/spreadsheets/d/1IYY_tgx_IHuhSq3AJ5eI5OnqOPBNLWSHKh2a30DoXe8/edit?usp=sharing"",""ยะลา!L429"")"),0)</f>
        <v>0</v>
      </c>
      <c r="M534" s="169"/>
      <c r="N534" s="171">
        <f ca="1">IFERROR(__xludf.DUMMYFUNCTION("IMPORTRANGE(""https://docs.google.com/spreadsheets/d/1IYY_tgx_IHuhSq3AJ5eI5OnqOPBNLWSHKh2a30DoXe8/edit?usp=sharing"",""ยะลา!M429"")"),0)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1">
        <f ca="1">IFERROR(__xludf.DUMMYFUNCTION("IMPORTRANGE(""https://docs.google.com/spreadsheets/d/1IYY_tgx_IHuhSq3AJ5eI5OnqOPBNLWSHKh2a30DoXe8/edit?usp=sharing"",""ยะลา!M430"")"),16350)</f>
        <v>16350</v>
      </c>
      <c r="O535" s="171">
        <f t="shared" ca="1" si="118"/>
        <v>55.916552667578657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IFERROR(__xludf.DUMMYFUNCTION("IMPORTRANGE(""https://docs.google.com/spreadsheets/d/1IYY_tgx_IHuhSq3AJ5eI5OnqOPBNLWSHKh2a30DoXe8/edit?usp=sharing"",""ยะลา!L431"")"),0)</f>
        <v>0</v>
      </c>
      <c r="M536" s="171"/>
      <c r="N536" s="171">
        <f ca="1">IFERROR(__xludf.DUMMYFUNCTION("IMPORTRANGE(""https://docs.google.com/spreadsheets/d/1IYY_tgx_IHuhSq3AJ5eI5OnqOPBNLWSHKh2a30DoXe8/edit?usp=sharing"",""ยะลา!M431"")"),0)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IFERROR(__xludf.DUMMYFUNCTION("IMPORTRANGE(""https://docs.google.com/spreadsheets/d/1IYY_tgx_IHuhSq3AJ5eI5OnqOPBNLWSHKh2a30DoXe8/edit?usp=sharing"",""ยะลา!L432"")"),29240)</f>
        <v>29240</v>
      </c>
      <c r="M537" s="171"/>
      <c r="N537" s="171">
        <f ca="1">IFERROR(__xludf.DUMMYFUNCTION("IMPORTRANGE(""https://docs.google.com/spreadsheets/d/1IYY_tgx_IHuhSq3AJ5eI5OnqOPBNLWSHKh2a30DoXe8/edit?usp=sharing"",""ยะลา!M432"")"),16350)</f>
        <v>16350</v>
      </c>
      <c r="O537" s="171">
        <f t="shared" ca="1" si="118"/>
        <v>55.916552667578657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IFERROR(__xludf.DUMMYFUNCTION("IMPORTRANGE(""https://docs.google.com/spreadsheets/d/1IYY_tgx_IHuhSq3AJ5eI5OnqOPBNLWSHKh2a30DoXe8/edit?usp=sharing"",""ยะลา!M433"")"),11010)</f>
        <v>11010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IFERROR(__xludf.DUMMYFUNCTION("IMPORTRANGE(""https://docs.google.com/spreadsheets/d/1IYY_tgx_IHuhSq3AJ5eI5OnqOPBNLWSHKh2a30DoXe8/edit?usp=sharing"",""ยะลา!M434"")"),0)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IFERROR(__xludf.DUMMYFUNCTION("IMPORTRANGE(""https://docs.google.com/spreadsheets/d/1IYY_tgx_IHuhSq3AJ5eI5OnqOPBNLWSHKh2a30DoXe8/edit?usp=sharing"",""ยะลา!M435"")"),0)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IFERROR(__xludf.DUMMYFUNCTION("IMPORTRANGE(""https://docs.google.com/spreadsheets/d/1IYY_tgx_IHuhSq3AJ5eI5OnqOPBNLWSHKh2a30DoXe8/edit?usp=sharing"",""ยะลา!M436"")"),5340)</f>
        <v>5340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IFERROR(__xludf.DUMMYFUNCTION("IMPORTRANGE(""https://docs.google.com/spreadsheets/d/1IYY_tgx_IHuhSq3AJ5eI5OnqOPBNLWSHKh2a30DoXe8/edit?usp=sharing"",""ยะลา!J438"")"),0)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IFERROR(__xludf.DUMMYFUNCTION("IMPORTRANGE(""https://docs.google.com/spreadsheets/d/1IYY_tgx_IHuhSq3AJ5eI5OnqOPBNLWSHKh2a30DoXe8/edit?usp=sharing"",""ยะลา!J439"")"),1)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IFERROR(__xludf.DUMMYFUNCTION("IMPORTRANGE(""https://docs.google.com/spreadsheets/d/1IYY_tgx_IHuhSq3AJ5eI5OnqOPBNLWSHKh2a30DoXe8/edit?usp=sharing"",""ยะลา!J440"")"),1)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IFERROR(__xludf.DUMMYFUNCTION("IMPORTRANGE(""https://docs.google.com/spreadsheets/d/1IYY_tgx_IHuhSq3AJ5eI5OnqOPBNLWSHKh2a30DoXe8/edit?usp=sharing"",""ยะลา!J441"")"),1)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IFERROR(__xludf.DUMMYFUNCTION("IMPORTRANGE(""https://docs.google.com/spreadsheets/d/1IYY_tgx_IHuhSq3AJ5eI5OnqOPBNLWSHKh2a30DoXe8/edit?usp=sharing"",""ยะลา!I442"")"),16)</f>
        <v>16</v>
      </c>
      <c r="J547" s="192">
        <f ca="1">IFERROR(__xludf.DUMMYFUNCTION("IMPORTRANGE(""https://docs.google.com/spreadsheets/d/1IYY_tgx_IHuhSq3AJ5eI5OnqOPBNLWSHKh2a30DoXe8/edit?usp=sharing"",""ยะลา!J442"")"),16)</f>
        <v>16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IFERROR(__xludf.DUMMYFUNCTION("IMPORTRANGE(""https://docs.google.com/spreadsheets/d/1IYY_tgx_IHuhSq3AJ5eI5OnqOPBNLWSHKh2a30DoXe8/edit?usp=sharing"",""ยะลา!J166"")"),0)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IFERROR(__xludf.DUMMYFUNCTION("IMPORTRANGE(""https://docs.google.com/spreadsheets/d/1IYY_tgx_IHuhSq3AJ5eI5OnqOPBNLWSHKh2a30DoXe8/edit?usp=sharing"",""ยะลา!J444"")"),0)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IFERROR(__xludf.DUMMYFUNCTION("IMPORTRANGE(""https://docs.google.com/spreadsheets/d/1IYY_tgx_IHuhSq3AJ5eI5OnqOPBNLWSHKh2a30DoXe8/edit?usp=sharing"",""ยะลา!J445"")"),0)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IFERROR(__xludf.DUMMYFUNCTION("IMPORTRANGE(""https://docs.google.com/spreadsheets/d/1IYY_tgx_IHuhSq3AJ5eI5OnqOPBNLWSHKh2a30DoXe8/edit?usp=sharing"",""ยะลา!I446"")"),0)</f>
        <v>0</v>
      </c>
      <c r="J551" s="393">
        <f ca="1">IFERROR(__xludf.DUMMYFUNCTION("IMPORTRANGE(""https://docs.google.com/spreadsheets/d/1IYY_tgx_IHuhSq3AJ5eI5OnqOPBNLWSHKh2a30DoXe8/edit?usp=sharing"",""ยะลา!J446"")"),0)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IFERROR(__xludf.DUMMYFUNCTION("IMPORTRANGE(""https://docs.google.com/spreadsheets/d/1IYY_tgx_IHuhSq3AJ5eI5OnqOPBNLWSHKh2a30DoXe8/edit?usp=sharing"",""ยะลา!L446"")"),0)</f>
        <v>0</v>
      </c>
      <c r="M551" s="395"/>
      <c r="N551" s="395">
        <f ca="1">IFERROR(__xludf.DUMMYFUNCTION("IMPORTRANGE(""https://docs.google.com/spreadsheets/d/1IYY_tgx_IHuhSq3AJ5eI5OnqOPBNLWSHKh2a30DoXe8/edit?usp=sharing"",""ยะลา!M446"")"),0)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IFERROR(__xludf.DUMMYFUNCTION("IMPORTRANGE(""https://docs.google.com/spreadsheets/d/1IYY_tgx_IHuhSq3AJ5eI5OnqOPBNLWSHKh2a30DoXe8/edit?usp=sharing"",""ยะลา!L447"")"),0)</f>
        <v>0</v>
      </c>
      <c r="M552" s="169"/>
      <c r="N552" s="171">
        <f ca="1">IFERROR(__xludf.DUMMYFUNCTION("IMPORTRANGE(""https://docs.google.com/spreadsheets/d/1IYY_tgx_IHuhSq3AJ5eI5OnqOPBNLWSHKh2a30DoXe8/edit?usp=sharing"",""ยะลา!M447"")"),0)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1">
        <f ca="1">IFERROR(__xludf.DUMMYFUNCTION("IMPORTRANGE(""https://docs.google.com/spreadsheets/d/1IYY_tgx_IHuhSq3AJ5eI5OnqOPBNLWSHKh2a30DoXe8/edit?usp=sharing"",""ยะลา!M448"")"),0)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IFERROR(__xludf.DUMMYFUNCTION("IMPORTRANGE(""https://docs.google.com/spreadsheets/d/1IYY_tgx_IHuhSq3AJ5eI5OnqOPBNLWSHKh2a30DoXe8/edit?usp=sharing"",""ยะลา!L449"")"),0)</f>
        <v>0</v>
      </c>
      <c r="M554" s="171"/>
      <c r="N554" s="171">
        <f ca="1">IFERROR(__xludf.DUMMYFUNCTION("IMPORTRANGE(""https://docs.google.com/spreadsheets/d/1IYY_tgx_IHuhSq3AJ5eI5OnqOPBNLWSHKh2a30DoXe8/edit?usp=sharing"",""ยะลา!M449"")"),0)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IFERROR(__xludf.DUMMYFUNCTION("IMPORTRANGE(""https://docs.google.com/spreadsheets/d/1IYY_tgx_IHuhSq3AJ5eI5OnqOPBNLWSHKh2a30DoXe8/edit?usp=sharing"",""ยะลา!L450"")"),0)</f>
        <v>0</v>
      </c>
      <c r="M555" s="171"/>
      <c r="N555" s="171">
        <f ca="1">IFERROR(__xludf.DUMMYFUNCTION("IMPORTRANGE(""https://docs.google.com/spreadsheets/d/1IYY_tgx_IHuhSq3AJ5eI5OnqOPBNLWSHKh2a30DoXe8/edit?usp=sharing"",""ยะลา!M450"")"),0)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IFERROR(__xludf.DUMMYFUNCTION("IMPORTRANGE(""https://docs.google.com/spreadsheets/d/1IYY_tgx_IHuhSq3AJ5eI5OnqOPBNLWSHKh2a30DoXe8/edit?usp=sharing"",""ยะลา!M451"")"),0)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IFERROR(__xludf.DUMMYFUNCTION("IMPORTRANGE(""https://docs.google.com/spreadsheets/d/1IYY_tgx_IHuhSq3AJ5eI5OnqOPBNLWSHKh2a30DoXe8/edit?usp=sharing"",""ยะลา!M452"")"),0)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IFERROR(__xludf.DUMMYFUNCTION("IMPORTRANGE(""https://docs.google.com/spreadsheets/d/1IYY_tgx_IHuhSq3AJ5eI5OnqOPBNLWSHKh2a30DoXe8/edit?usp=sharing"",""ยะลา!M453"")"),0)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IFERROR(__xludf.DUMMYFUNCTION("IMPORTRANGE(""https://docs.google.com/spreadsheets/d/1IYY_tgx_IHuhSq3AJ5eI5OnqOPBNLWSHKh2a30DoXe8/edit?usp=sharing"",""ยะลา!M454"")"),0)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IFERROR(__xludf.DUMMYFUNCTION("IMPORTRANGE(""https://docs.google.com/spreadsheets/d/1IYY_tgx_IHuhSq3AJ5eI5OnqOPBNLWSHKh2a30DoXe8/edit?usp=sharing"",""ยะลา!I455"")"),0)</f>
        <v>0</v>
      </c>
      <c r="J560" s="167">
        <f ca="1">IFERROR(__xludf.DUMMYFUNCTION("IMPORTRANGE(""https://docs.google.com/spreadsheets/d/1IYY_tgx_IHuhSq3AJ5eI5OnqOPBNLWSHKh2a30DoXe8/edit?usp=sharing"",""ยะลา!J455"")"),0)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IFERROR(__xludf.DUMMYFUNCTION("IMPORTRANGE(""https://docs.google.com/spreadsheets/d/1IYY_tgx_IHuhSq3AJ5eI5OnqOPBNLWSHKh2a30DoXe8/edit?usp=sharing"",""ยะลา!I456"")"),0)</f>
        <v>0</v>
      </c>
      <c r="J561" s="191">
        <f ca="1">IFERROR(__xludf.DUMMYFUNCTION("IMPORTRANGE(""https://docs.google.com/spreadsheets/d/1IYY_tgx_IHuhSq3AJ5eI5OnqOPBNLWSHKh2a30DoXe8/edit?usp=sharing"",""ยะลา!J456"")"),0)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IFERROR(__xludf.DUMMYFUNCTION("IMPORTRANGE(""https://docs.google.com/spreadsheets/d/1IYY_tgx_IHuhSq3AJ5eI5OnqOPBNLWSHKh2a30DoXe8/edit?usp=sharing"",""ยะลา!I457"")"),"")</f>
        <v/>
      </c>
      <c r="J562" s="191" t="str">
        <f ca="1">IFERROR(__xludf.DUMMYFUNCTION("IMPORTRANGE(""https://docs.google.com/spreadsheets/d/1IYY_tgx_IHuhSq3AJ5eI5OnqOPBNLWSHKh2a30DoXe8/edit?usp=sharing"",""ยะลา!J457"")"),"")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IFERROR(__xludf.DUMMYFUNCTION("IMPORTRANGE(""https://docs.google.com/spreadsheets/d/1IYY_tgx_IHuhSq3AJ5eI5OnqOPBNLWSHKh2a30DoXe8/edit?usp=sharing"",""ยะลา!I458"")"),"")</f>
        <v/>
      </c>
      <c r="J563" s="191" t="str">
        <f ca="1">IFERROR(__xludf.DUMMYFUNCTION("IMPORTRANGE(""https://docs.google.com/spreadsheets/d/1IYY_tgx_IHuhSq3AJ5eI5OnqOPBNLWSHKh2a30DoXe8/edit?usp=sharing"",""ยะลา!J458"")"),"")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IFERROR(__xludf.DUMMYFUNCTION("IMPORTRANGE(""https://docs.google.com/spreadsheets/d/1IYY_tgx_IHuhSq3AJ5eI5OnqOPBNLWSHKh2a30DoXe8/edit?usp=sharing"",""ยะลา!I459"")"),150)</f>
        <v>150</v>
      </c>
      <c r="J564" s="360">
        <f ca="1">IFERROR(__xludf.DUMMYFUNCTION("IMPORTRANGE(""https://docs.google.com/spreadsheets/d/1IYY_tgx_IHuhSq3AJ5eI5OnqOPBNLWSHKh2a30DoXe8/edit?usp=sharing"",""ยะลา!J459"")"),205)</f>
        <v>205</v>
      </c>
      <c r="K564" s="361">
        <f t="shared" ca="1" si="121"/>
        <v>136.66666666666666</v>
      </c>
      <c r="L564" s="362">
        <f ca="1">IFERROR(__xludf.DUMMYFUNCTION("IMPORTRANGE(""https://docs.google.com/spreadsheets/d/1IYY_tgx_IHuhSq3AJ5eI5OnqOPBNLWSHKh2a30DoXe8/edit?usp=sharing"",""ยะลา!L459"")"),123680)</f>
        <v>123680</v>
      </c>
      <c r="M564" s="362"/>
      <c r="N564" s="362">
        <f ca="1">IFERROR(__xludf.DUMMYFUNCTION("IMPORTRANGE(""https://docs.google.com/spreadsheets/d/1IYY_tgx_IHuhSq3AJ5eI5OnqOPBNLWSHKh2a30DoXe8/edit?usp=sharing"",""ยะลา!M459"")"),12755.46)</f>
        <v>12755.46</v>
      </c>
      <c r="O564" s="362">
        <f t="shared" ref="O564:O568" ca="1" si="122">+IF(L564&gt;0,N564*100/L564,0)</f>
        <v>10.313276196636481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IFERROR(__xludf.DUMMYFUNCTION("IMPORTRANGE(""https://docs.google.com/spreadsheets/d/1IYY_tgx_IHuhSq3AJ5eI5OnqOPBNLWSHKh2a30DoXe8/edit?usp=sharing"",""ยะลา!L460"")"),0)</f>
        <v>0</v>
      </c>
      <c r="M565" s="169"/>
      <c r="N565" s="171">
        <f ca="1">IFERROR(__xludf.DUMMYFUNCTION("IMPORTRANGE(""https://docs.google.com/spreadsheets/d/1IYY_tgx_IHuhSq3AJ5eI5OnqOPBNLWSHKh2a30DoXe8/edit?usp=sharing"",""ยะลา!M460"")"),0)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1">
        <f ca="1">IFERROR(__xludf.DUMMYFUNCTION("IMPORTRANGE(""https://docs.google.com/spreadsheets/d/1IYY_tgx_IHuhSq3AJ5eI5OnqOPBNLWSHKh2a30DoXe8/edit?usp=sharing"",""ยะลา!M461"")"),12755.46)</f>
        <v>12755.46</v>
      </c>
      <c r="O566" s="171">
        <f t="shared" ca="1" si="122"/>
        <v>10.313276196636481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IFERROR(__xludf.DUMMYFUNCTION("IMPORTRANGE(""https://docs.google.com/spreadsheets/d/1IYY_tgx_IHuhSq3AJ5eI5OnqOPBNLWSHKh2a30DoXe8/edit?usp=sharing"",""ยะลา!L462"")"),0)</f>
        <v>0</v>
      </c>
      <c r="M567" s="171"/>
      <c r="N567" s="171">
        <f ca="1">IFERROR(__xludf.DUMMYFUNCTION("IMPORTRANGE(""https://docs.google.com/spreadsheets/d/1IYY_tgx_IHuhSq3AJ5eI5OnqOPBNLWSHKh2a30DoXe8/edit?usp=sharing"",""ยะลา!M462"")"),0)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IFERROR(__xludf.DUMMYFUNCTION("IMPORTRANGE(""https://docs.google.com/spreadsheets/d/1IYY_tgx_IHuhSq3AJ5eI5OnqOPBNLWSHKh2a30DoXe8/edit?usp=sharing"",""ยะลา!L463"")"),123680)</f>
        <v>123680</v>
      </c>
      <c r="M568" s="171"/>
      <c r="N568" s="171">
        <f ca="1">IFERROR(__xludf.DUMMYFUNCTION("IMPORTRANGE(""https://docs.google.com/spreadsheets/d/1IYY_tgx_IHuhSq3AJ5eI5OnqOPBNLWSHKh2a30DoXe8/edit?usp=sharing"",""ยะลา!M463"")"),12755.46)</f>
        <v>12755.46</v>
      </c>
      <c r="O568" s="171">
        <f t="shared" ca="1" si="122"/>
        <v>10.313276196636481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IFERROR(__xludf.DUMMYFUNCTION("IMPORTRANGE(""https://docs.google.com/spreadsheets/d/1IYY_tgx_IHuhSq3AJ5eI5OnqOPBNLWSHKh2a30DoXe8/edit?usp=sharing"",""ยะลา!M464"")"),0)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IFERROR(__xludf.DUMMYFUNCTION("IMPORTRANGE(""https://docs.google.com/spreadsheets/d/1IYY_tgx_IHuhSq3AJ5eI5OnqOPBNLWSHKh2a30DoXe8/edit?usp=sharing"",""ยะลา!M465"")"),0)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IFERROR(__xludf.DUMMYFUNCTION("IMPORTRANGE(""https://docs.google.com/spreadsheets/d/1IYY_tgx_IHuhSq3AJ5eI5OnqOPBNLWSHKh2a30DoXe8/edit?usp=sharing"",""ยะลา!M466"")"),9935.46)</f>
        <v>9935.4599999999991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IFERROR(__xludf.DUMMYFUNCTION("IMPORTRANGE(""https://docs.google.com/spreadsheets/d/1IYY_tgx_IHuhSq3AJ5eI5OnqOPBNLWSHKh2a30DoXe8/edit?usp=sharing"",""ยะลา!M467"")"),2820)</f>
        <v>2820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IFERROR(__xludf.DUMMYFUNCTION("IMPORTRANGE(""https://docs.google.com/spreadsheets/d/1IYY_tgx_IHuhSq3AJ5eI5OnqOPBNLWSHKh2a30DoXe8/edit?usp=sharing"",""ยะลา!I468"")"),150)</f>
        <v>150</v>
      </c>
      <c r="J573" s="401">
        <f ca="1">IFERROR(__xludf.DUMMYFUNCTION("IMPORTRANGE(""https://docs.google.com/spreadsheets/d/1IYY_tgx_IHuhSq3AJ5eI5OnqOPBNLWSHKh2a30DoXe8/edit?usp=sharing"",""ยะลา!J468"")"),205)</f>
        <v>205</v>
      </c>
      <c r="K573" s="204">
        <f ca="1">IF(I573&gt;0,J573*100/I573,0)</f>
        <v>136.66666666666666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IFERROR(__xludf.DUMMYFUNCTION("IMPORTRANGE(""https://docs.google.com/spreadsheets/d/1IYY_tgx_IHuhSq3AJ5eI5OnqOPBNLWSHKh2a30DoXe8/edit?usp=sharing"",""ยะลา!I470"")"),0)</f>
        <v>0</v>
      </c>
      <c r="J575" s="192">
        <f ca="1">IFERROR(__xludf.DUMMYFUNCTION("IMPORTRANGE(""https://docs.google.com/spreadsheets/d/1IYY_tgx_IHuhSq3AJ5eI5OnqOPBNLWSHKh2a30DoXe8/edit?usp=sharing"",""ยะลา!J470"")"),2)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IFERROR(__xludf.DUMMYFUNCTION("IMPORTRANGE(""https://docs.google.com/spreadsheets/d/1IYY_tgx_IHuhSq3AJ5eI5OnqOPBNLWSHKh2a30DoXe8/edit?usp=sharing"",""ยะลา!I471"")"),0)</f>
        <v>0</v>
      </c>
      <c r="J576" s="192">
        <f ca="1">IFERROR(__xludf.DUMMYFUNCTION("IMPORTRANGE(""https://docs.google.com/spreadsheets/d/1IYY_tgx_IHuhSq3AJ5eI5OnqOPBNLWSHKh2a30DoXe8/edit?usp=sharing"",""ยะลา!J471"")"),88)</f>
        <v>88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IFERROR(__xludf.DUMMYFUNCTION("IMPORTRANGE(""https://docs.google.com/spreadsheets/d/1IYY_tgx_IHuhSq3AJ5eI5OnqOPBNLWSHKh2a30DoXe8/edit?usp=sharing"",""ยะลา!I472"")"),0)</f>
        <v>0</v>
      </c>
      <c r="J577" s="192">
        <f ca="1">IFERROR(__xludf.DUMMYFUNCTION("IMPORTRANGE(""https://docs.google.com/spreadsheets/d/1IYY_tgx_IHuhSq3AJ5eI5OnqOPBNLWSHKh2a30DoXe8/edit?usp=sharing"",""ยะลา!J472"")"),117)</f>
        <v>117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IFERROR(__xludf.DUMMYFUNCTION("IMPORTRANGE(""https://docs.google.com/spreadsheets/d/1IYY_tgx_IHuhSq3AJ5eI5OnqOPBNLWSHKh2a30DoXe8/edit?usp=sharing"",""ยะลา!I473"")"),0)</f>
        <v>0</v>
      </c>
      <c r="J578" s="192">
        <f ca="1">IFERROR(__xludf.DUMMYFUNCTION("IMPORTRANGE(""https://docs.google.com/spreadsheets/d/1IYY_tgx_IHuhSq3AJ5eI5OnqOPBNLWSHKh2a30DoXe8/edit?usp=sharing"",""ยะลา!J473"")"),0)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IFERROR(__xludf.DUMMYFUNCTION("IMPORTRANGE(""https://docs.google.com/spreadsheets/d/1IYY_tgx_IHuhSq3AJ5eI5OnqOPBNLWSHKh2a30DoXe8/edit?usp=sharing"",""ยะลา!I474"")"),0)</f>
        <v>0</v>
      </c>
      <c r="J579" s="192">
        <f ca="1">IFERROR(__xludf.DUMMYFUNCTION("IMPORTRANGE(""https://docs.google.com/spreadsheets/d/1IYY_tgx_IHuhSq3AJ5eI5OnqOPBNLWSHKh2a30DoXe8/edit?usp=sharing"",""ยะลา!J474"")"),0)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IFERROR(__xludf.DUMMYFUNCTION("IMPORTRANGE(""https://docs.google.com/spreadsheets/d/1IYY_tgx_IHuhSq3AJ5eI5OnqOPBNLWSHKh2a30DoXe8/edit?usp=sharing"",""ยะลา!I475"")"),0)</f>
        <v>0</v>
      </c>
      <c r="J580" s="360">
        <f ca="1">IFERROR(__xludf.DUMMYFUNCTION("IMPORTRANGE(""https://docs.google.com/spreadsheets/d/1IYY_tgx_IHuhSq3AJ5eI5OnqOPBNLWSHKh2a30DoXe8/edit?usp=sharing"",""ยะลา!J475"")"),0)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IFERROR(__xludf.DUMMYFUNCTION("IMPORTRANGE(""https://docs.google.com/spreadsheets/d/1IYY_tgx_IHuhSq3AJ5eI5OnqOPBNLWSHKh2a30DoXe8/edit?usp=sharing"",""ยะลา!L475"")"),0)</f>
        <v>0</v>
      </c>
      <c r="M580" s="362"/>
      <c r="N580" s="362">
        <f ca="1">IFERROR(__xludf.DUMMYFUNCTION("IMPORTRANGE(""https://docs.google.com/spreadsheets/d/1IYY_tgx_IHuhSq3AJ5eI5OnqOPBNLWSHKh2a30DoXe8/edit?usp=sharing"",""ยะลา!M475"")"),0)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IFERROR(__xludf.DUMMYFUNCTION("IMPORTRANGE(""https://docs.google.com/spreadsheets/d/1IYY_tgx_IHuhSq3AJ5eI5OnqOPBNLWSHKh2a30DoXe8/edit?usp=sharing"",""ยะลา!L476"")"),0)</f>
        <v>0</v>
      </c>
      <c r="M581" s="169"/>
      <c r="N581" s="171">
        <f ca="1">IFERROR(__xludf.DUMMYFUNCTION("IMPORTRANGE(""https://docs.google.com/spreadsheets/d/1IYY_tgx_IHuhSq3AJ5eI5OnqOPBNLWSHKh2a30DoXe8/edit?usp=sharing"",""ยะลา!M476"")"),0)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1">
        <f ca="1">IFERROR(__xludf.DUMMYFUNCTION("IMPORTRANGE(""https://docs.google.com/spreadsheets/d/1IYY_tgx_IHuhSq3AJ5eI5OnqOPBNLWSHKh2a30DoXe8/edit?usp=sharing"",""ยะลา!M477"")"),0)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IFERROR(__xludf.DUMMYFUNCTION("IMPORTRANGE(""https://docs.google.com/spreadsheets/d/1IYY_tgx_IHuhSq3AJ5eI5OnqOPBNLWSHKh2a30DoXe8/edit?usp=sharing"",""ยะลา!L478"")"),0)</f>
        <v>0</v>
      </c>
      <c r="M583" s="171"/>
      <c r="N583" s="171">
        <f ca="1">IFERROR(__xludf.DUMMYFUNCTION("IMPORTRANGE(""https://docs.google.com/spreadsheets/d/1IYY_tgx_IHuhSq3AJ5eI5OnqOPBNLWSHKh2a30DoXe8/edit?usp=sharing"",""ยะลา!M478"")"),0)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IFERROR(__xludf.DUMMYFUNCTION("IMPORTRANGE(""https://docs.google.com/spreadsheets/d/1IYY_tgx_IHuhSq3AJ5eI5OnqOPBNLWSHKh2a30DoXe8/edit?usp=sharing"",""ยะลา!L479"")"),0)</f>
        <v>0</v>
      </c>
      <c r="M584" s="171"/>
      <c r="N584" s="171">
        <f ca="1">IFERROR(__xludf.DUMMYFUNCTION("IMPORTRANGE(""https://docs.google.com/spreadsheets/d/1IYY_tgx_IHuhSq3AJ5eI5OnqOPBNLWSHKh2a30DoXe8/edit?usp=sharing"",""ยะลา!M479"")"),0)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IFERROR(__xludf.DUMMYFUNCTION("IMPORTRANGE(""https://docs.google.com/spreadsheets/d/1IYY_tgx_IHuhSq3AJ5eI5OnqOPBNLWSHKh2a30DoXe8/edit?usp=sharing"",""ยะลา!M480"")"),0)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IFERROR(__xludf.DUMMYFUNCTION("IMPORTRANGE(""https://docs.google.com/spreadsheets/d/1IYY_tgx_IHuhSq3AJ5eI5OnqOPBNLWSHKh2a30DoXe8/edit?usp=sharing"",""ยะลา!M481"")"),0)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IFERROR(__xludf.DUMMYFUNCTION("IMPORTRANGE(""https://docs.google.com/spreadsheets/d/1IYY_tgx_IHuhSq3AJ5eI5OnqOPBNLWSHKh2a30DoXe8/edit?usp=sharing"",""ยะลา!M482"")"),0)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IFERROR(__xludf.DUMMYFUNCTION("IMPORTRANGE(""https://docs.google.com/spreadsheets/d/1IYY_tgx_IHuhSq3AJ5eI5OnqOPBNLWSHKh2a30DoXe8/edit?usp=sharing"",""ยะลา!M483"")"),0)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IFERROR(__xludf.DUMMYFUNCTION("IMPORTRANGE(""https://docs.google.com/spreadsheets/d/1IYY_tgx_IHuhSq3AJ5eI5OnqOPBNLWSHKh2a30DoXe8/edit?usp=sharing"",""ยะลา!I484"")"),0)</f>
        <v>0</v>
      </c>
      <c r="J589" s="191">
        <f ca="1">IFERROR(__xludf.DUMMYFUNCTION("IMPORTRANGE(""https://docs.google.com/spreadsheets/d/1IYY_tgx_IHuhSq3AJ5eI5OnqOPBNLWSHKh2a30DoXe8/edit?usp=sharing"",""ยะลา!J484"")"),0)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IFERROR(__xludf.DUMMYFUNCTION("IMPORTRANGE(""https://docs.google.com/spreadsheets/d/1IYY_tgx_IHuhSq3AJ5eI5OnqOPBNLWSHKh2a30DoXe8/edit?usp=sharing"",""ยะลา!I485"")"),0)</f>
        <v>0</v>
      </c>
      <c r="J590" s="191">
        <f ca="1">IFERROR(__xludf.DUMMYFUNCTION("IMPORTRANGE(""https://docs.google.com/spreadsheets/d/1IYY_tgx_IHuhSq3AJ5eI5OnqOPBNLWSHKh2a30DoXe8/edit?usp=sharing"",""ยะลา!J485"")"),0)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IFERROR(__xludf.DUMMYFUNCTION("IMPORTRANGE(""https://docs.google.com/spreadsheets/d/1IYY_tgx_IHuhSq3AJ5eI5OnqOPBNLWSHKh2a30DoXe8/edit?usp=sharing"",""ยะลา!I486"")"),0)</f>
        <v>0</v>
      </c>
      <c r="J591" s="191">
        <f ca="1">IFERROR(__xludf.DUMMYFUNCTION("IMPORTRANGE(""https://docs.google.com/spreadsheets/d/1IYY_tgx_IHuhSq3AJ5eI5OnqOPBNLWSHKh2a30DoXe8/edit?usp=sharing"",""ยะลา!J486"")"),0)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IFERROR(__xludf.DUMMYFUNCTION("IMPORTRANGE(""https://docs.google.com/spreadsheets/d/1IYY_tgx_IHuhSq3AJ5eI5OnqOPBNLWSHKh2a30DoXe8/edit?usp=sharing"",""ยะลา!I487"")"),0)</f>
        <v>0</v>
      </c>
      <c r="J592" s="191">
        <f ca="1">IFERROR(__xludf.DUMMYFUNCTION("IMPORTRANGE(""https://docs.google.com/spreadsheets/d/1IYY_tgx_IHuhSq3AJ5eI5OnqOPBNLWSHKh2a30DoXe8/edit?usp=sharing"",""ยะลา!J487"")"),0)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IFERROR(__xludf.DUMMYFUNCTION("IMPORTRANGE(""https://docs.google.com/spreadsheets/d/1IYY_tgx_IHuhSq3AJ5eI5OnqOPBNLWSHKh2a30DoXe8/edit?usp=sharing"",""ยะลา!I488"")"),0)</f>
        <v>0</v>
      </c>
      <c r="J593" s="191">
        <f ca="1">IFERROR(__xludf.DUMMYFUNCTION("IMPORTRANGE(""https://docs.google.com/spreadsheets/d/1IYY_tgx_IHuhSq3AJ5eI5OnqOPBNLWSHKh2a30DoXe8/edit?usp=sharing"",""ยะลา!J488"")"),0)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IFERROR(__xludf.DUMMYFUNCTION("IMPORTRANGE(""https://docs.google.com/spreadsheets/d/1IYY_tgx_IHuhSq3AJ5eI5OnqOPBNLWSHKh2a30DoXe8/edit?usp=sharing"",""ยะลา!I489"")"),0)</f>
        <v>0</v>
      </c>
      <c r="J594" s="191">
        <f ca="1">IFERROR(__xludf.DUMMYFUNCTION("IMPORTRANGE(""https://docs.google.com/spreadsheets/d/1IYY_tgx_IHuhSq3AJ5eI5OnqOPBNLWSHKh2a30DoXe8/edit?usp=sharing"",""ยะลา!J489"")"),0)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IFERROR(__xludf.DUMMYFUNCTION("IMPORTRANGE(""https://docs.google.com/spreadsheets/d/1IYY_tgx_IHuhSq3AJ5eI5OnqOPBNLWSHKh2a30DoXe8/edit?usp=sharing"",""ยะลา!I490"")"),0)</f>
        <v>0</v>
      </c>
      <c r="J595" s="191">
        <f ca="1">IFERROR(__xludf.DUMMYFUNCTION("IMPORTRANGE(""https://docs.google.com/spreadsheets/d/1IYY_tgx_IHuhSq3AJ5eI5OnqOPBNLWSHKh2a30DoXe8/edit?usp=sharing"",""ยะลา!J490"")"),0)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IFERROR(__xludf.DUMMYFUNCTION("IMPORTRANGE(""https://docs.google.com/spreadsheets/d/1IYY_tgx_IHuhSq3AJ5eI5OnqOPBNLWSHKh2a30DoXe8/edit?usp=sharing"",""ยะลา!I491"")"),0)</f>
        <v>0</v>
      </c>
      <c r="J596" s="238">
        <f ca="1">IFERROR(__xludf.DUMMYFUNCTION("IMPORTRANGE(""https://docs.google.com/spreadsheets/d/1IYY_tgx_IHuhSq3AJ5eI5OnqOPBNLWSHKh2a30DoXe8/edit?usp=sharing"",""ยะลา!J491"")"),0)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IFERROR(__xludf.DUMMYFUNCTION("IMPORTRANGE(""https://docs.google.com/spreadsheets/d/1IYY_tgx_IHuhSq3AJ5eI5OnqOPBNLWSHKh2a30DoXe8/edit?usp=sharing"",""ยะลา!I492"")"),50)</f>
        <v>50</v>
      </c>
      <c r="J597" s="464">
        <f ca="1">IFERROR(__xludf.DUMMYFUNCTION("IMPORTRANGE(""https://docs.google.com/spreadsheets/d/1IYY_tgx_IHuhSq3AJ5eI5OnqOPBNLWSHKh2a30DoXe8/edit?usp=sharing"",""ยะลา!J492"")"),0)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IFERROR(__xludf.DUMMYFUNCTION("IMPORTRANGE(""https://docs.google.com/spreadsheets/d/1IYY_tgx_IHuhSq3AJ5eI5OnqOPBNLWSHKh2a30DoXe8/edit?usp=sharing"",""ยะลา!L492"")"),4550)</f>
        <v>4550</v>
      </c>
      <c r="M597" s="395"/>
      <c r="N597" s="395">
        <f ca="1">IFERROR(__xludf.DUMMYFUNCTION("IMPORTRANGE(""https://docs.google.com/spreadsheets/d/1IYY_tgx_IHuhSq3AJ5eI5OnqOPBNLWSHKh2a30DoXe8/edit?usp=sharing"",""ยะลา!M492"")"),0)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IFERROR(__xludf.DUMMYFUNCTION("IMPORTRANGE(""https://docs.google.com/spreadsheets/d/1IYY_tgx_IHuhSq3AJ5eI5OnqOPBNLWSHKh2a30DoXe8/edit?usp=sharing"",""ยะลา!L493"")"),0)</f>
        <v>0</v>
      </c>
      <c r="M598" s="169"/>
      <c r="N598" s="171">
        <f ca="1">IFERROR(__xludf.DUMMYFUNCTION("IMPORTRANGE(""https://docs.google.com/spreadsheets/d/1IYY_tgx_IHuhSq3AJ5eI5OnqOPBNLWSHKh2a30DoXe8/edit?usp=sharing"",""ยะลา!M493"")"),0)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1">
        <f ca="1">IFERROR(__xludf.DUMMYFUNCTION("IMPORTRANGE(""https://docs.google.com/spreadsheets/d/1IYY_tgx_IHuhSq3AJ5eI5OnqOPBNLWSHKh2a30DoXe8/edit?usp=sharing"",""ยะลา!M494"")"),0)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IFERROR(__xludf.DUMMYFUNCTION("IMPORTRANGE(""https://docs.google.com/spreadsheets/d/1IYY_tgx_IHuhSq3AJ5eI5OnqOPBNLWSHKh2a30DoXe8/edit?usp=sharing"",""ยะลา!L495"")"),0)</f>
        <v>0</v>
      </c>
      <c r="M600" s="171"/>
      <c r="N600" s="171">
        <f ca="1">IFERROR(__xludf.DUMMYFUNCTION("IMPORTRANGE(""https://docs.google.com/spreadsheets/d/1IYY_tgx_IHuhSq3AJ5eI5OnqOPBNLWSHKh2a30DoXe8/edit?usp=sharing"",""ยะลา!M495"")"),0)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IFERROR(__xludf.DUMMYFUNCTION("IMPORTRANGE(""https://docs.google.com/spreadsheets/d/1IYY_tgx_IHuhSq3AJ5eI5OnqOPBNLWSHKh2a30DoXe8/edit?usp=sharing"",""ยะลา!L496"")"),4550)</f>
        <v>4550</v>
      </c>
      <c r="M601" s="171"/>
      <c r="N601" s="171">
        <f ca="1">IFERROR(__xludf.DUMMYFUNCTION("IMPORTRANGE(""https://docs.google.com/spreadsheets/d/1IYY_tgx_IHuhSq3AJ5eI5OnqOPBNLWSHKh2a30DoXe8/edit?usp=sharing"",""ยะลา!M496"")"),0)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IFERROR(__xludf.DUMMYFUNCTION("IMPORTRANGE(""https://docs.google.com/spreadsheets/d/1IYY_tgx_IHuhSq3AJ5eI5OnqOPBNLWSHKh2a30DoXe8/edit?usp=sharing"",""ยะลา!M497"")"),0)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IFERROR(__xludf.DUMMYFUNCTION("IMPORTRANGE(""https://docs.google.com/spreadsheets/d/1IYY_tgx_IHuhSq3AJ5eI5OnqOPBNLWSHKh2a30DoXe8/edit?usp=sharing"",""ยะลา!M498"")"),0)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IFERROR(__xludf.DUMMYFUNCTION("IMPORTRANGE(""https://docs.google.com/spreadsheets/d/1IYY_tgx_IHuhSq3AJ5eI5OnqOPBNLWSHKh2a30DoXe8/edit?usp=sharing"",""ยะลา!M499"")"),0)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IFERROR(__xludf.DUMMYFUNCTION("IMPORTRANGE(""https://docs.google.com/spreadsheets/d/1IYY_tgx_IHuhSq3AJ5eI5OnqOPBNLWSHKh2a30DoXe8/edit?usp=sharing"",""ยะลา!M500"")"),0)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IFERROR(__xludf.DUMMYFUNCTION("IMPORTRANGE(""https://docs.google.com/spreadsheets/d/1IYY_tgx_IHuhSq3AJ5eI5OnqOPBNLWSHKh2a30DoXe8/edit?usp=sharing"",""ยะลา!J502"")"),0)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IFERROR(__xludf.DUMMYFUNCTION("IMPORTRANGE(""https://docs.google.com/spreadsheets/d/1IYY_tgx_IHuhSq3AJ5eI5OnqOPBNLWSHKh2a30DoXe8/edit?usp=sharing"",""ยะลา!J503"")"),1)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IFERROR(__xludf.DUMMYFUNCTION("IMPORTRANGE(""https://docs.google.com/spreadsheets/d/1IYY_tgx_IHuhSq3AJ5eI5OnqOPBNLWSHKh2a30DoXe8/edit?usp=sharing"",""ยะลา!J166"")"),0)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IFERROR(__xludf.DUMMYFUNCTION("IMPORTRANGE(""https://docs.google.com/spreadsheets/d/1IYY_tgx_IHuhSq3AJ5eI5OnqOPBNLWSHKh2a30DoXe8/edit?usp=sharing"",""ยะลา!J166"")"),0)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IFERROR(__xludf.DUMMYFUNCTION("IMPORTRANGE(""https://docs.google.com/spreadsheets/d/1IYY_tgx_IHuhSq3AJ5eI5OnqOPBNLWSHKh2a30DoXe8/edit?usp=sharing"",""ยะลา!I506"")"),50)</f>
        <v>50</v>
      </c>
      <c r="J611" s="167">
        <f ca="1">IFERROR(__xludf.DUMMYFUNCTION("IMPORTRANGE(""https://docs.google.com/spreadsheets/d/1IYY_tgx_IHuhSq3AJ5eI5OnqOPBNLWSHKh2a30DoXe8/edit?usp=sharing"",""ยะลา!J506"")"),0)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IFERROR(__xludf.DUMMYFUNCTION("IMPORTRANGE(""https://docs.google.com/spreadsheets/d/1IYY_tgx_IHuhSq3AJ5eI5OnqOPBNLWSHKh2a30DoXe8/edit?usp=sharing"",""ยะลา!I507"")"),0)</f>
        <v>0</v>
      </c>
      <c r="J612" s="192">
        <f ca="1">IFERROR(__xludf.DUMMYFUNCTION("IMPORTRANGE(""https://docs.google.com/spreadsheets/d/1IYY_tgx_IHuhSq3AJ5eI5OnqOPBNLWSHKh2a30DoXe8/edit?usp=sharing"",""ยะลา!J507"")"),0)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IFERROR(__xludf.DUMMYFUNCTION("IMPORTRANGE(""https://docs.google.com/spreadsheets/d/1IYY_tgx_IHuhSq3AJ5eI5OnqOPBNLWSHKh2a30DoXe8/edit?usp=sharing"",""ยะลา!I508"")"),0)</f>
        <v>0</v>
      </c>
      <c r="J613" s="192">
        <f ca="1">IFERROR(__xludf.DUMMYFUNCTION("IMPORTRANGE(""https://docs.google.com/spreadsheets/d/1IYY_tgx_IHuhSq3AJ5eI5OnqOPBNLWSHKh2a30DoXe8/edit?usp=sharing"",""ยะลา!J508"")"),0)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IFERROR(__xludf.DUMMYFUNCTION("IMPORTRANGE(""https://docs.google.com/spreadsheets/d/1IYY_tgx_IHuhSq3AJ5eI5OnqOPBNLWSHKh2a30DoXe8/edit?usp=sharing"",""ยะลา!I509"")"),0)</f>
        <v>0</v>
      </c>
      <c r="J614" s="192">
        <f ca="1">IFERROR(__xludf.DUMMYFUNCTION("IMPORTRANGE(""https://docs.google.com/spreadsheets/d/1IYY_tgx_IHuhSq3AJ5eI5OnqOPBNLWSHKh2a30DoXe8/edit?usp=sharing"",""ยะลา!J509"")"),0)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IFERROR(__xludf.DUMMYFUNCTION("IMPORTRANGE(""https://docs.google.com/spreadsheets/d/1IYY_tgx_IHuhSq3AJ5eI5OnqOPBNLWSHKh2a30DoXe8/edit?usp=sharing"",""ยะลา!I510"")"),0)</f>
        <v>0</v>
      </c>
      <c r="J615" s="192">
        <f ca="1">IFERROR(__xludf.DUMMYFUNCTION("IMPORTRANGE(""https://docs.google.com/spreadsheets/d/1IYY_tgx_IHuhSq3AJ5eI5OnqOPBNLWSHKh2a30DoXe8/edit?usp=sharing"",""ยะลา!J510"")"),0)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IFERROR(__xludf.DUMMYFUNCTION("IMPORTRANGE(""https://docs.google.com/spreadsheets/d/1IYY_tgx_IHuhSq3AJ5eI5OnqOPBNLWSHKh2a30DoXe8/edit?usp=sharing"",""ยะลา!I511"")"),0)</f>
        <v>0</v>
      </c>
      <c r="J616" s="192">
        <f ca="1">IFERROR(__xludf.DUMMYFUNCTION("IMPORTRANGE(""https://docs.google.com/spreadsheets/d/1IYY_tgx_IHuhSq3AJ5eI5OnqOPBNLWSHKh2a30DoXe8/edit?usp=sharing"",""ยะลา!J511"")"),0)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IFERROR(__xludf.DUMMYFUNCTION("IMPORTRANGE(""https://docs.google.com/spreadsheets/d/1IYY_tgx_IHuhSq3AJ5eI5OnqOPBNLWSHKh2a30DoXe8/edit?usp=sharing"",""ยะลา!I512"")"),0)</f>
        <v>0</v>
      </c>
      <c r="J617" s="191">
        <f ca="1">IFERROR(__xludf.DUMMYFUNCTION("IMPORTRANGE(""https://docs.google.com/spreadsheets/d/1IYY_tgx_IHuhSq3AJ5eI5OnqOPBNLWSHKh2a30DoXe8/edit?usp=sharing"",""ยะลา!J512"")"),0)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IFERROR(__xludf.DUMMYFUNCTION("IMPORTRANGE(""https://docs.google.com/spreadsheets/d/1IYY_tgx_IHuhSq3AJ5eI5OnqOPBNLWSHKh2a30DoXe8/edit?usp=sharing"",""ยะลา!I513"")"),0)</f>
        <v>0</v>
      </c>
      <c r="J618" s="192">
        <f ca="1">IFERROR(__xludf.DUMMYFUNCTION("IMPORTRANGE(""https://docs.google.com/spreadsheets/d/1IYY_tgx_IHuhSq3AJ5eI5OnqOPBNLWSHKh2a30DoXe8/edit?usp=sharing"",""ยะลา!J513"")"),0)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IFERROR(__xludf.DUMMYFUNCTION("IMPORTRANGE(""https://docs.google.com/spreadsheets/d/1IYY_tgx_IHuhSq3AJ5eI5OnqOPBNLWSHKh2a30DoXe8/edit?usp=sharing"",""ยะลา!I514"")"),0)</f>
        <v>0</v>
      </c>
      <c r="J619" s="192">
        <f ca="1">IFERROR(__xludf.DUMMYFUNCTION("IMPORTRANGE(""https://docs.google.com/spreadsheets/d/1IYY_tgx_IHuhSq3AJ5eI5OnqOPBNLWSHKh2a30DoXe8/edit?usp=sharing"",""ยะลา!J514"")"),0)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IFERROR(__xludf.DUMMYFUNCTION("IMPORTRANGE(""https://docs.google.com/spreadsheets/d/1IYY_tgx_IHuhSq3AJ5eI5OnqOPBNLWSHKh2a30DoXe8/edit?usp=sharing"",""ยะลา!I515"")"),0)</f>
        <v>0</v>
      </c>
      <c r="J620" s="167">
        <f ca="1">IFERROR(__xludf.DUMMYFUNCTION("IMPORTRANGE(""https://docs.google.com/spreadsheets/d/1IYY_tgx_IHuhSq3AJ5eI5OnqOPBNLWSHKh2a30DoXe8/edit?usp=sharing"",""ยะลา!J515"")"),0)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IFERROR(__xludf.DUMMYFUNCTION("IMPORTRANGE(""https://docs.google.com/spreadsheets/d/1IYY_tgx_IHuhSq3AJ5eI5OnqOPBNLWSHKh2a30DoXe8/edit?usp=sharing"",""ยะลา!I516"")"),0)</f>
        <v>0</v>
      </c>
      <c r="J621" s="167">
        <f ca="1">IFERROR(__xludf.DUMMYFUNCTION("IMPORTRANGE(""https://docs.google.com/spreadsheets/d/1IYY_tgx_IHuhSq3AJ5eI5OnqOPBNLWSHKh2a30DoXe8/edit?usp=sharing"",""ยะลา!J516"")"),0)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IFERROR(__xludf.DUMMYFUNCTION("IMPORTRANGE(""https://docs.google.com/spreadsheets/d/1IYY_tgx_IHuhSq3AJ5eI5OnqOPBNLWSHKh2a30DoXe8/edit?usp=sharing"",""ยะลา!I517"")"),0)</f>
        <v>0</v>
      </c>
      <c r="J622" s="192">
        <f ca="1">IFERROR(__xludf.DUMMYFUNCTION("IMPORTRANGE(""https://docs.google.com/spreadsheets/d/1IYY_tgx_IHuhSq3AJ5eI5OnqOPBNLWSHKh2a30DoXe8/edit?usp=sharing"",""ยะลา!J517"")"),0)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IFERROR(__xludf.DUMMYFUNCTION("IMPORTRANGE(""https://docs.google.com/spreadsheets/d/1IYY_tgx_IHuhSq3AJ5eI5OnqOPBNLWSHKh2a30DoXe8/edit?usp=sharing"",""ยะลา!I518"")"),0)</f>
        <v>0</v>
      </c>
      <c r="J623" s="192">
        <f ca="1">IFERROR(__xludf.DUMMYFUNCTION("IMPORTRANGE(""https://docs.google.com/spreadsheets/d/1IYY_tgx_IHuhSq3AJ5eI5OnqOPBNLWSHKh2a30DoXe8/edit?usp=sharing"",""ยะลา!J518"")"),0)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IFERROR(__xludf.DUMMYFUNCTION("IMPORTRANGE(""https://docs.google.com/spreadsheets/d/1IYY_tgx_IHuhSq3AJ5eI5OnqOPBNLWSHKh2a30DoXe8/edit?usp=sharing"",""ยะลา!I519"")"),0)</f>
        <v>0</v>
      </c>
      <c r="J624" s="191">
        <f ca="1">IFERROR(__xludf.DUMMYFUNCTION("IMPORTRANGE(""https://docs.google.com/spreadsheets/d/1IYY_tgx_IHuhSq3AJ5eI5OnqOPBNLWSHKh2a30DoXe8/edit?usp=sharing"",""ยะลา!J519"")"),0)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IFERROR(__xludf.DUMMYFUNCTION("IMPORTRANGE(""https://docs.google.com/spreadsheets/d/1IYY_tgx_IHuhSq3AJ5eI5OnqOPBNLWSHKh2a30DoXe8/edit?usp=sharing"",""ยะลา!I520"")"),0)</f>
        <v>0</v>
      </c>
      <c r="J625" s="192">
        <f ca="1">IFERROR(__xludf.DUMMYFUNCTION("IMPORTRANGE(""https://docs.google.com/spreadsheets/d/1IYY_tgx_IHuhSq3AJ5eI5OnqOPBNLWSHKh2a30DoXe8/edit?usp=sharing"",""ยะลา!J520"")"),0)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IFERROR(__xludf.DUMMYFUNCTION("IMPORTRANGE(""https://docs.google.com/spreadsheets/d/1IYY_tgx_IHuhSq3AJ5eI5OnqOPBNLWSHKh2a30DoXe8/edit?usp=sharing"",""ยะลา!I521"")"),0)</f>
        <v>0</v>
      </c>
      <c r="J626" s="192">
        <f ca="1">IFERROR(__xludf.DUMMYFUNCTION("IMPORTRANGE(""https://docs.google.com/spreadsheets/d/1IYY_tgx_IHuhSq3AJ5eI5OnqOPBNLWSHKh2a30DoXe8/edit?usp=sharing"",""ยะลา!J521"")"),0)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IFERROR(__xludf.DUMMYFUNCTION("IMPORTRANGE(""https://docs.google.com/spreadsheets/d/1IYY_tgx_IHuhSq3AJ5eI5OnqOPBNLWSHKh2a30DoXe8/edit?usp=sharing"",""ยะลา!I523"")"),598614.42)</f>
        <v>598614.42000000004</v>
      </c>
      <c r="J628" s="332">
        <f ca="1">IFERROR(__xludf.DUMMYFUNCTION("IMPORTRANGE(""https://docs.google.com/spreadsheets/d/1IYY_tgx_IHuhSq3AJ5eI5OnqOPBNLWSHKh2a30DoXe8/edit?usp=sharing"",""ยะลา!J523"")"),21898.15)</f>
        <v>21898.15</v>
      </c>
      <c r="K628" s="333">
        <f t="shared" ref="K628:K635" ca="1" si="129">IF(I628&gt;0,J628*100/I628,0)</f>
        <v>3.6581394080015643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IFERROR(__xludf.DUMMYFUNCTION("IMPORTRANGE(""https://docs.google.com/spreadsheets/d/1IYY_tgx_IHuhSq3AJ5eI5OnqOPBNLWSHKh2a30DoXe8/edit?usp=sharing"",""ยะลา!I524"")"),52)</f>
        <v>52</v>
      </c>
      <c r="J629" s="332">
        <f ca="1">IFERROR(__xludf.DUMMYFUNCTION("IMPORTRANGE(""https://docs.google.com/spreadsheets/d/1IYY_tgx_IHuhSq3AJ5eI5OnqOPBNLWSHKh2a30DoXe8/edit?usp=sharing"",""ยะลา!J524"")"),5)</f>
        <v>5</v>
      </c>
      <c r="K629" s="333">
        <f t="shared" ca="1" si="129"/>
        <v>9.615384615384615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IFERROR(__xludf.DUMMYFUNCTION("IMPORTRANGE(""https://docs.google.com/spreadsheets/d/1IYY_tgx_IHuhSq3AJ5eI5OnqOPBNLWSHKh2a30DoXe8/edit?usp=sharing"",""ยะลา!I525"")"),17653.7)</f>
        <v>17653.7</v>
      </c>
      <c r="J630" s="332">
        <f ca="1">IFERROR(__xludf.DUMMYFUNCTION("IMPORTRANGE(""https://docs.google.com/spreadsheets/d/1IYY_tgx_IHuhSq3AJ5eI5OnqOPBNLWSHKh2a30DoXe8/edit?usp=sharing"",""ยะลา!J525"")"),5610.01)</f>
        <v>5610.01</v>
      </c>
      <c r="K630" s="333">
        <f t="shared" ca="1" si="129"/>
        <v>31.778097509303997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IFERROR(__xludf.DUMMYFUNCTION("IMPORTRANGE(""https://docs.google.com/spreadsheets/d/1IYY_tgx_IHuhSq3AJ5eI5OnqOPBNLWSHKh2a30DoXe8/edit?usp=sharing"",""ยะลา!I526"")"),1)</f>
        <v>1</v>
      </c>
      <c r="J631" s="332">
        <f ca="1">IFERROR(__xludf.DUMMYFUNCTION("IMPORTRANGE(""https://docs.google.com/spreadsheets/d/1IYY_tgx_IHuhSq3AJ5eI5OnqOPBNLWSHKh2a30DoXe8/edit?usp=sharing"",""ยะลา!J526"")"),2)</f>
        <v>2</v>
      </c>
      <c r="K631" s="333">
        <f t="shared" ca="1" si="129"/>
        <v>200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IFERROR(__xludf.DUMMYFUNCTION("IMPORTRANGE(""https://docs.google.com/spreadsheets/d/1IYY_tgx_IHuhSq3AJ5eI5OnqOPBNLWSHKh2a30DoXe8/edit?usp=sharing"",""ยะลา!I527"")"),52342.67)</f>
        <v>52342.67</v>
      </c>
      <c r="J632" s="332">
        <f ca="1">IFERROR(__xludf.DUMMYFUNCTION("IMPORTRANGE(""https://docs.google.com/spreadsheets/d/1IYY_tgx_IHuhSq3AJ5eI5OnqOPBNLWSHKh2a30DoXe8/edit?usp=sharing"",""ยะลา!J527"")"),2630.79)</f>
        <v>2630.79</v>
      </c>
      <c r="K632" s="333">
        <f t="shared" ca="1" si="129"/>
        <v>5.0260905681731565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IFERROR(__xludf.DUMMYFUNCTION("IMPORTRANGE(""https://docs.google.com/spreadsheets/d/1IYY_tgx_IHuhSq3AJ5eI5OnqOPBNLWSHKh2a30DoXe8/edit?usp=sharing"",""ยะลา!I528"")"),149)</f>
        <v>149</v>
      </c>
      <c r="J633" s="332">
        <f ca="1">IFERROR(__xludf.DUMMYFUNCTION("IMPORTRANGE(""https://docs.google.com/spreadsheets/d/1IYY_tgx_IHuhSq3AJ5eI5OnqOPBNLWSHKh2a30DoXe8/edit?usp=sharing"",""ยะลา!J528"")"),7)</f>
        <v>7</v>
      </c>
      <c r="K633" s="333">
        <f t="shared" ca="1" si="129"/>
        <v>4.6979865771812079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IFERROR(__xludf.DUMMYFUNCTION("IMPORTRANGE(""https://docs.google.com/spreadsheets/d/1IYY_tgx_IHuhSq3AJ5eI5OnqOPBNLWSHKh2a30DoXe8/edit?usp=sharing"",""ยะลา!I529"")"),0)</f>
        <v>0</v>
      </c>
      <c r="J634" s="332">
        <f ca="1">IFERROR(__xludf.DUMMYFUNCTION("IMPORTRANGE(""https://docs.google.com/spreadsheets/d/1IYY_tgx_IHuhSq3AJ5eI5OnqOPBNLWSHKh2a30DoXe8/edit?usp=sharing"",""ยะลา!J529"")"),0)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IFERROR(__xludf.DUMMYFUNCTION("IMPORTRANGE(""https://docs.google.com/spreadsheets/d/1IYY_tgx_IHuhSq3AJ5eI5OnqOPBNLWSHKh2a30DoXe8/edit?usp=sharing"",""ยะลา!I530"")"),0)</f>
        <v>0</v>
      </c>
      <c r="J635" s="462">
        <f ca="1">IFERROR(__xludf.DUMMYFUNCTION("IMPORTRANGE(""https://docs.google.com/spreadsheets/d/1IYY_tgx_IHuhSq3AJ5eI5OnqOPBNLWSHKh2a30DoXe8/edit?usp=sharing"",""ยะลา!J530"")"),0)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4249072</v>
      </c>
      <c r="M8" s="25">
        <f t="shared" ca="1" si="0"/>
        <v>1055415</v>
      </c>
      <c r="N8" s="25">
        <f t="shared" ca="1" si="0"/>
        <v>974196</v>
      </c>
      <c r="O8" s="24">
        <f t="shared" ref="O8:O16" ca="1" si="1">IF(L8&gt;0,N8*100/L8,0)</f>
        <v>22.927265059288239</v>
      </c>
      <c r="P8" s="24">
        <f t="shared" ref="P8:P16" ca="1" si="2">IF(M8&gt;0,N8*100/M8,0)</f>
        <v>92.304543710294055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4249072</v>
      </c>
      <c r="M10" s="32">
        <f t="shared" ca="1" si="4"/>
        <v>1055415</v>
      </c>
      <c r="N10" s="32">
        <f t="shared" ca="1" si="4"/>
        <v>974196</v>
      </c>
      <c r="O10" s="31">
        <f t="shared" ca="1" si="1"/>
        <v>22.927265059288239</v>
      </c>
      <c r="P10" s="31">
        <f t="shared" ca="1" si="2"/>
        <v>92.304543710294055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3566672</v>
      </c>
      <c r="M12" s="40">
        <f t="shared" ca="1" si="6"/>
        <v>1055415</v>
      </c>
      <c r="N12" s="40">
        <f t="shared" ca="1" si="6"/>
        <v>974196</v>
      </c>
      <c r="O12" s="40">
        <f t="shared" ca="1" si="1"/>
        <v>27.313865698892414</v>
      </c>
      <c r="P12" s="40">
        <f t="shared" ca="1" si="2"/>
        <v>92.304543710294055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1565000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2001672</v>
      </c>
      <c r="M14" s="40">
        <f t="shared" si="8"/>
        <v>0</v>
      </c>
      <c r="N14" s="40">
        <f t="shared" ca="1" si="8"/>
        <v>327317</v>
      </c>
      <c r="O14" s="43">
        <f t="shared" ca="1" si="1"/>
        <v>16.352179577872899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682400</v>
      </c>
      <c r="M16" s="40">
        <f t="shared" si="10"/>
        <v>0</v>
      </c>
      <c r="N16" s="40">
        <f t="shared" ca="1" si="10"/>
        <v>0</v>
      </c>
      <c r="O16" s="52">
        <f t="shared" ca="1" si="1"/>
        <v>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2684745</v>
      </c>
      <c r="M18" s="25">
        <f t="shared" ca="1" si="11"/>
        <v>1055415</v>
      </c>
      <c r="N18" s="25">
        <f t="shared" ca="1" si="11"/>
        <v>646879</v>
      </c>
      <c r="O18" s="24">
        <f t="shared" ref="O18:O20" ca="1" si="12">IF(L18&gt;0,N18*100/L18,0)</f>
        <v>24.094616062233097</v>
      </c>
      <c r="P18" s="24">
        <f t="shared" ref="P18:P26" ca="1" si="13">IF(M18&gt;0,N18*100/M18,0)</f>
        <v>61.291435122676859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2684745</v>
      </c>
      <c r="M20" s="32">
        <f t="shared" ca="1" si="15"/>
        <v>1055415</v>
      </c>
      <c r="N20" s="32">
        <f t="shared" ca="1" si="15"/>
        <v>646879</v>
      </c>
      <c r="O20" s="31">
        <f t="shared" ca="1" si="12"/>
        <v>24.094616062233097</v>
      </c>
      <c r="P20" s="31">
        <f t="shared" ca="1" si="13"/>
        <v>61.291435122676859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2002345</v>
      </c>
      <c r="M22" s="44">
        <f t="shared" ca="1" si="18"/>
        <v>1055415</v>
      </c>
      <c r="N22" s="43">
        <f t="shared" ca="1" si="18"/>
        <v>646879</v>
      </c>
      <c r="O22" s="43">
        <f t="shared" ca="1" si="17"/>
        <v>32.306071131598202</v>
      </c>
      <c r="P22" s="43">
        <f t="shared" ca="1" si="13"/>
        <v>61.291435122676859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1565000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437345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682400</v>
      </c>
      <c r="M26" s="52">
        <f t="shared" si="22"/>
        <v>0</v>
      </c>
      <c r="N26" s="52">
        <f t="shared" ca="1" si="22"/>
        <v>0</v>
      </c>
      <c r="O26" s="52">
        <f t="shared" ca="1" si="17"/>
        <v>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1564327</v>
      </c>
      <c r="M28" s="25">
        <f t="shared" si="23"/>
        <v>0</v>
      </c>
      <c r="N28" s="25">
        <f t="shared" ca="1" si="23"/>
        <v>327317</v>
      </c>
      <c r="O28" s="24">
        <f t="shared" ref="O28:O30" ca="1" si="24">IF(L28&gt;0,N28*100/L28,0)</f>
        <v>20.923822193185952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1564327</v>
      </c>
      <c r="M30" s="32">
        <f t="shared" si="27"/>
        <v>0</v>
      </c>
      <c r="N30" s="32">
        <f t="shared" ca="1" si="27"/>
        <v>327317</v>
      </c>
      <c r="O30" s="31">
        <f t="shared" ca="1" si="24"/>
        <v>20.923822193185952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1564327</v>
      </c>
      <c r="M32" s="43">
        <f t="shared" si="30"/>
        <v>0</v>
      </c>
      <c r="N32" s="43">
        <f t="shared" ca="1" si="30"/>
        <v>327317</v>
      </c>
      <c r="O32" s="43">
        <f t="shared" ca="1" si="29"/>
        <v>20.923822193185952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1564327</v>
      </c>
      <c r="M34" s="43">
        <f t="shared" si="32"/>
        <v>0</v>
      </c>
      <c r="N34" s="43">
        <f t="shared" ca="1" si="32"/>
        <v>327317</v>
      </c>
      <c r="O34" s="43">
        <f t="shared" ca="1" si="29"/>
        <v>20.923822193185952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2684745</v>
      </c>
      <c r="M37" s="55">
        <f t="shared" ca="1" si="33"/>
        <v>1055415</v>
      </c>
      <c r="N37" s="55">
        <f t="shared" ca="1" si="33"/>
        <v>646879</v>
      </c>
      <c r="O37" s="56">
        <f t="shared" ca="1" si="29"/>
        <v>24.094616062233097</v>
      </c>
      <c r="P37" s="56">
        <f t="shared" ca="1" si="25"/>
        <v>61.291435122676859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1228000</v>
      </c>
      <c r="M41" s="79">
        <f t="shared" ca="1" si="34"/>
        <v>318900</v>
      </c>
      <c r="N41" s="79">
        <f t="shared" ca="1" si="34"/>
        <v>237820</v>
      </c>
      <c r="O41" s="78">
        <f t="shared" ref="O41:O43" ca="1" si="35">IF(L41&gt;0,N41*100/L41,0)</f>
        <v>19.366449511400653</v>
      </c>
      <c r="P41" s="78">
        <f t="shared" ref="P41:P43" ca="1" si="36">IF(M41&gt;0,N41*100/M41,0)</f>
        <v>74.575101912825332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1228000</v>
      </c>
      <c r="M43" s="79">
        <f t="shared" ca="1" si="38"/>
        <v>318900</v>
      </c>
      <c r="N43" s="79">
        <f t="shared" ca="1" si="38"/>
        <v>237820</v>
      </c>
      <c r="O43" s="78">
        <f t="shared" ca="1" si="35"/>
        <v>19.366449511400653</v>
      </c>
      <c r="P43" s="78">
        <f t="shared" ca="1" si="36"/>
        <v>74.575101912825332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638000</v>
      </c>
      <c r="M45" s="91">
        <f ca="1">IFERROR(__xludf.DUMMYFUNCTION("IMPORTRANGE(""https://docs.google.com/spreadsheets/d/1Yj_ptqi66GCucihVvJfMjLAmec39IyEx_6qawtMGysU/edit?usp=sharing"",""สบก!Q91"")"),318900)</f>
        <v>318900</v>
      </c>
      <c r="N45" s="91">
        <f ca="1">IFERROR(__xludf.DUMMYFUNCTION("IMPORTRANGE(""https://docs.google.com/spreadsheets/d/1Yj_ptqi66GCucihVvJfMjLAmec39IyEx_6qawtMGysU/edit?usp=sharing"",""สบก!R91"")"),237820)</f>
        <v>237820</v>
      </c>
      <c r="O45" s="92">
        <f ca="1">IF(L45&gt;0,N45*100/L45,0)</f>
        <v>37.275862068965516</v>
      </c>
      <c r="P45" s="92">
        <f ca="1">IF(M45&gt;0,N45*100/M45,0)</f>
        <v>74.575101912825332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IFERROR(__xludf.DUMMYFUNCTION("IMPORTRANGE(""https://docs.google.com/spreadsheets/d/1Yj_ptqi66GCucihVvJfMjLAmec39IyEx_6qawtMGysU/edit?usp=sharing"",""สบก!O91"")"),590000)</f>
        <v>590000</v>
      </c>
      <c r="M49" s="101"/>
      <c r="N49" s="91">
        <f ca="1">IFERROR(__xludf.DUMMYFUNCTION("IMPORTRANGE(""https://docs.google.com/spreadsheets/d/1Yj_ptqi66GCucihVvJfMjLAmec39IyEx_6qawtMGysU/edit?usp=sharing"",""สบก!S91"")"),0)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93000</v>
      </c>
      <c r="N53" s="125">
        <f t="shared" ca="1" si="39"/>
        <v>68946</v>
      </c>
      <c r="O53" s="124">
        <f t="shared" ref="O53:O55" ca="1" si="40">IF(L53&gt;0,N53*100/L53,0)</f>
        <v>45.963999999999999</v>
      </c>
      <c r="P53" s="124">
        <f t="shared" ref="P53:P55" ca="1" si="41">IF(M53&gt;0,N53*100/M53,0)</f>
        <v>74.135483870967747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93000</v>
      </c>
      <c r="N55" s="125">
        <f t="shared" ca="1" si="43"/>
        <v>68946</v>
      </c>
      <c r="O55" s="124">
        <f t="shared" ca="1" si="40"/>
        <v>45.963999999999999</v>
      </c>
      <c r="P55" s="124">
        <f t="shared" ca="1" si="41"/>
        <v>74.135483870967747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150000</v>
      </c>
      <c r="M57" s="91">
        <f ca="1">IFERROR(__xludf.DUMMYFUNCTION("IMPORTRANGE(""https://docs.google.com/spreadsheets/d/1Yj_ptqi66GCucihVvJfMjLAmec39IyEx_6qawtMGysU/edit?usp=sharing"",""สบก!Z91"")"),93000)</f>
        <v>93000</v>
      </c>
      <c r="N57" s="91">
        <f ca="1">IFERROR(__xludf.DUMMYFUNCTION("IMPORTRANGE(""https://docs.google.com/spreadsheets/d/1Yj_ptqi66GCucihVvJfMjLAmec39IyEx_6qawtMGysU/edit?usp=sharing"",""สบก!AA91"")"),68946)</f>
        <v>68946</v>
      </c>
      <c r="O57" s="92">
        <f ca="1">IF(L57&gt;0,N57*100/L57,0)</f>
        <v>45.963999999999999</v>
      </c>
      <c r="P57" s="92">
        <f ca="1">IF(M57&gt;0,N57*100/M57,0)</f>
        <v>74.135483870967747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IFERROR(__xludf.DUMMYFUNCTION("IMPORTRANGE(""https://docs.google.com/spreadsheets/d/1Yj_ptqi66GCucihVvJfMjLAmec39IyEx_6qawtMGysU/edit?usp=sharing"",""สบก!AI91"")"),0)</f>
        <v>0</v>
      </c>
      <c r="N70" s="172">
        <f ca="1">IFERROR(__xludf.DUMMYFUNCTION("IMPORTRANGE(""https://docs.google.com/spreadsheets/d/1Yj_ptqi66GCucihVvJfMjLAmec39IyEx_6qawtMGysU/edit?usp=sharing"",""สบก!AJ91"")"),0)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IFERROR(__xludf.DUMMYFUNCTION("IMPORTRANGE(""https://docs.google.com/spreadsheets/d/1Yj_ptqi66GCucihVvJfMjLAmec39IyEx_6qawtMGysU/edit?usp=sharing"",""สบก!AE91"")"),0)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IFERROR(__xludf.DUMMYFUNCTION("IMPORTRANGE(""https://docs.google.com/spreadsheets/d/1Yj_ptqi66GCucihVvJfMjLAmec39IyEx_6qawtMGysU/edit?usp=sharing"",""สบก!AF91"")"),0)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IFERROR(__xludf.DUMMYFUNCTION("IMPORTRANGE(""https://docs.google.com/spreadsheets/d/1IYY_tgx_IHuhSq3AJ5eI5OnqOPBNLWSHKh2a30DoXe8/edit?usp=sharing"",""ระนอง!J16"")"),0)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IFERROR(__xludf.DUMMYFUNCTION("IMPORTRANGE(""https://docs.google.com/spreadsheets/d/1IYY_tgx_IHuhSq3AJ5eI5OnqOPBNLWSHKh2a30DoXe8/edit?usp=sharing"",""ระนอง!J17"")"),0)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IFERROR(__xludf.DUMMYFUNCTION("IMPORTRANGE(""https://docs.google.com/spreadsheets/d/1IYY_tgx_IHuhSq3AJ5eI5OnqOPBNLWSHKh2a30DoXe8/edit?usp=sharing"",""ระนอง!J18"")"),0)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IFERROR(__xludf.DUMMYFUNCTION("IMPORTRANGE(""https://docs.google.com/spreadsheets/d/1IYY_tgx_IHuhSq3AJ5eI5OnqOPBNLWSHKh2a30DoXe8/edit?usp=sharing"",""ระนอง!J19"")"),0)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IFERROR(__xludf.DUMMYFUNCTION("IMPORTRANGE(""https://docs.google.com/spreadsheets/d/1IYY_tgx_IHuhSq3AJ5eI5OnqOPBNLWSHKh2a30DoXe8/edit?usp=sharing"",""ระนอง!I20"")"),0)</f>
        <v>0</v>
      </c>
      <c r="J80" s="203">
        <f ca="1">IFERROR(__xludf.DUMMYFUNCTION("IMPORTRANGE(""https://docs.google.com/spreadsheets/d/1IYY_tgx_IHuhSq3AJ5eI5OnqOPBNLWSHKh2a30DoXe8/edit?usp=sharing"",""ระนอง!J20"")"),0)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IFERROR(__xludf.DUMMYFUNCTION("IMPORTRANGE(""https://docs.google.com/spreadsheets/d/1IYY_tgx_IHuhSq3AJ5eI5OnqOPBNLWSHKh2a30DoXe8/edit?usp=sharing"",""ระนอง!I21"")"),0)</f>
        <v>0</v>
      </c>
      <c r="J81" s="203">
        <f ca="1">IFERROR(__xludf.DUMMYFUNCTION("IMPORTRANGE(""https://docs.google.com/spreadsheets/d/1IYY_tgx_IHuhSq3AJ5eI5OnqOPBNLWSHKh2a30DoXe8/edit?usp=sharing"",""ระนอง!J21"")"),0)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IFERROR(__xludf.DUMMYFUNCTION("IMPORTRANGE(""https://docs.google.com/spreadsheets/d/1IYY_tgx_IHuhSq3AJ5eI5OnqOPBNLWSHKh2a30DoXe8/edit?usp=sharing"",""ระนอง!I22"")"),0)</f>
        <v>0</v>
      </c>
      <c r="J82" s="191">
        <f ca="1">IFERROR(__xludf.DUMMYFUNCTION("IMPORTRANGE(""https://docs.google.com/spreadsheets/d/1IYY_tgx_IHuhSq3AJ5eI5OnqOPBNLWSHKh2a30DoXe8/edit?usp=sharing"",""ระนอง!J22"")"),0)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IFERROR(__xludf.DUMMYFUNCTION("IMPORTRANGE(""https://docs.google.com/spreadsheets/d/1IYY_tgx_IHuhSq3AJ5eI5OnqOPBNLWSHKh2a30DoXe8/edit?usp=sharing"",""ระนอง!I23"")"),0)</f>
        <v>0</v>
      </c>
      <c r="J83" s="191">
        <f ca="1">IFERROR(__xludf.DUMMYFUNCTION("IMPORTRANGE(""https://docs.google.com/spreadsheets/d/1IYY_tgx_IHuhSq3AJ5eI5OnqOPBNLWSHKh2a30DoXe8/edit?usp=sharing"",""ระนอง!J23"")"),0)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IFERROR(__xludf.DUMMYFUNCTION("IMPORTRANGE(""https://docs.google.com/spreadsheets/d/1IYY_tgx_IHuhSq3AJ5eI5OnqOPBNLWSHKh2a30DoXe8/edit?usp=sharing"",""ระนอง!I24"")"),0)</f>
        <v>0</v>
      </c>
      <c r="J84" s="192">
        <f ca="1">IFERROR(__xludf.DUMMYFUNCTION("IMPORTRANGE(""https://docs.google.com/spreadsheets/d/1IYY_tgx_IHuhSq3AJ5eI5OnqOPBNLWSHKh2a30DoXe8/edit?usp=sharing"",""ระนอง!J24"")"),0)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IFERROR(__xludf.DUMMYFUNCTION("IMPORTRANGE(""https://docs.google.com/spreadsheets/d/1IYY_tgx_IHuhSq3AJ5eI5OnqOPBNLWSHKh2a30DoXe8/edit?usp=sharing"",""ระนอง!I25"")"),0)</f>
        <v>0</v>
      </c>
      <c r="J85" s="192">
        <f ca="1">IFERROR(__xludf.DUMMYFUNCTION("IMPORTRANGE(""https://docs.google.com/spreadsheets/d/1IYY_tgx_IHuhSq3AJ5eI5OnqOPBNLWSHKh2a30DoXe8/edit?usp=sharing"",""ระนอง!J25"")"),0)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IFERROR(__xludf.DUMMYFUNCTION("IMPORTRANGE(""https://docs.google.com/spreadsheets/d/1IYY_tgx_IHuhSq3AJ5eI5OnqOPBNLWSHKh2a30DoXe8/edit?usp=sharing"",""ระนอง!I26"")"),0)</f>
        <v>0</v>
      </c>
      <c r="J86" s="191">
        <f ca="1">IFERROR(__xludf.DUMMYFUNCTION("IMPORTRANGE(""https://docs.google.com/spreadsheets/d/1IYY_tgx_IHuhSq3AJ5eI5OnqOPBNLWSHKh2a30DoXe8/edit?usp=sharing"",""ระนอง!J26"")"),0)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IFERROR(__xludf.DUMMYFUNCTION("IMPORTRANGE(""https://docs.google.com/spreadsheets/d/1IYY_tgx_IHuhSq3AJ5eI5OnqOPBNLWSHKh2a30DoXe8/edit?usp=sharing"",""ระนอง!I27"")"),0)</f>
        <v>0</v>
      </c>
      <c r="J87" s="191">
        <f ca="1">IFERROR(__xludf.DUMMYFUNCTION("IMPORTRANGE(""https://docs.google.com/spreadsheets/d/1IYY_tgx_IHuhSq3AJ5eI5OnqOPBNLWSHKh2a30DoXe8/edit?usp=sharing"",""ระนอง!J27"")"),0)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IFERROR(__xludf.DUMMYFUNCTION("IMPORTRANGE(""https://docs.google.com/spreadsheets/d/1IYY_tgx_IHuhSq3AJ5eI5OnqOPBNLWSHKh2a30DoXe8/edit?usp=sharing"",""ระนอง!I28"")"),0)</f>
        <v>0</v>
      </c>
      <c r="J88" s="191">
        <f ca="1">IFERROR(__xludf.DUMMYFUNCTION("IMPORTRANGE(""https://docs.google.com/spreadsheets/d/1IYY_tgx_IHuhSq3AJ5eI5OnqOPBNLWSHKh2a30DoXe8/edit?usp=sharing"",""ระนอง!J28"")"),0)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IFERROR(__xludf.DUMMYFUNCTION("IMPORTRANGE(""https://docs.google.com/spreadsheets/d/1IYY_tgx_IHuhSq3AJ5eI5OnqOPBNLWSHKh2a30DoXe8/edit?usp=sharing"",""ระนอง!J29"")"),0)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IFERROR(__xludf.DUMMYFUNCTION("IMPORTRANGE(""https://docs.google.com/spreadsheets/d/1IYY_tgx_IHuhSq3AJ5eI5OnqOPBNLWSHKh2a30DoXe8/edit?usp=sharing"",""ระนอง!J30"")"),0)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6340</v>
      </c>
      <c r="O94" s="154">
        <f t="shared" ref="O94:O96" ca="1" si="53">IF(L94&gt;0,N94*100/L94,0)</f>
        <v>2.9557109557109555</v>
      </c>
      <c r="P94" s="154">
        <f t="shared" ref="P94:P96" ca="1" si="54">IF(M94&gt;0,N94*100/M94,0)</f>
        <v>9.224501673214025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6340</v>
      </c>
      <c r="O96" s="159">
        <f t="shared" ca="1" si="53"/>
        <v>2.9557109557109555</v>
      </c>
      <c r="P96" s="159">
        <f t="shared" ca="1" si="54"/>
        <v>9.224501673214025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IFERROR(__xludf.DUMMYFUNCTION("IMPORTRANGE(""https://docs.google.com/spreadsheets/d/1Yj_ptqi66GCucihVvJfMjLAmec39IyEx_6qawtMGysU/edit?usp=sharing"",""สบก!AR91"")"),68730)</f>
        <v>68730</v>
      </c>
      <c r="N98" s="172">
        <f ca="1">IFERROR(__xludf.DUMMYFUNCTION("IMPORTRANGE(""https://docs.google.com/spreadsheets/d/1Yj_ptqi66GCucihVvJfMjLAmec39IyEx_6qawtMGysU/edit?usp=sharing"",""สบก!AS91"")"),6340)</f>
        <v>6340</v>
      </c>
      <c r="O98" s="171">
        <f ca="1">IF(L98&gt;0,N98*100/L98,0)</f>
        <v>5.1924651924651926</v>
      </c>
      <c r="P98" s="171">
        <f ca="1">IF(M98&gt;0,N98*100/M98,0)</f>
        <v>9.224501673214025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IFERROR(__xludf.DUMMYFUNCTION("IMPORTRANGE(""https://docs.google.com/spreadsheets/d/1Yj_ptqi66GCucihVvJfMjLAmec39IyEx_6qawtMGysU/edit?usp=sharing"",""สบก!AN91"")"),0)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IFERROR(__xludf.DUMMYFUNCTION("IMPORTRANGE(""https://docs.google.com/spreadsheets/d/1Yj_ptqi66GCucihVvJfMjLAmec39IyEx_6qawtMGysU/edit?usp=sharing"",""สบก!AO91"")"),122100)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IFERROR(__xludf.DUMMYFUNCTION("IMPORTRANGE(""https://docs.google.com/spreadsheets/d/1Yj_ptqi66GCucihVvJfMjLAmec39IyEx_6qawtMGysU/edit?usp=sharing"",""สบก!AT91"")"),0)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IFERROR(__xludf.DUMMYFUNCTION("IMPORTRANGE(""https://docs.google.com/spreadsheets/d/1IYY_tgx_IHuhSq3AJ5eI5OnqOPBNLWSHKh2a30DoXe8/edit?usp=sharing"",""ระนอง!J39"")"),0)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IFERROR(__xludf.DUMMYFUNCTION("IMPORTRANGE(""https://docs.google.com/spreadsheets/d/1IYY_tgx_IHuhSq3AJ5eI5OnqOPBNLWSHKh2a30DoXe8/edit?usp=sharing"",""ระนอง!J40"")"),1)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IFERROR(__xludf.DUMMYFUNCTION("IMPORTRANGE(""https://docs.google.com/spreadsheets/d/1IYY_tgx_IHuhSq3AJ5eI5OnqOPBNLWSHKh2a30DoXe8/edit?usp=sharing"",""ระนอง!J41"")"),1)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IFERROR(__xludf.DUMMYFUNCTION("IMPORTRANGE(""https://docs.google.com/spreadsheets/d/1IYY_tgx_IHuhSq3AJ5eI5OnqOPBNLWSHKh2a30DoXe8/edit?usp=sharing"",""ระนอง!J42"")"),1)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IFERROR(__xludf.DUMMYFUNCTION("IMPORTRANGE(""https://docs.google.com/spreadsheets/d/1IYY_tgx_IHuhSq3AJ5eI5OnqOPBNLWSHKh2a30DoXe8/edit?usp=sharing"",""ระนอง!I43"")"),1)</f>
        <v>1</v>
      </c>
      <c r="J108" s="191">
        <f ca="1">IFERROR(__xludf.DUMMYFUNCTION("IMPORTRANGE(""https://docs.google.com/spreadsheets/d/1IYY_tgx_IHuhSq3AJ5eI5OnqOPBNLWSHKh2a30DoXe8/edit?usp=sharing"",""ระนอง!J43"")"),1)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IFERROR(__xludf.DUMMYFUNCTION("IMPORTRANGE(""https://docs.google.com/spreadsheets/d/1IYY_tgx_IHuhSq3AJ5eI5OnqOPBNLWSHKh2a30DoXe8/edit?usp=sharing"",""ระนอง!I44"")"),4)</f>
        <v>4</v>
      </c>
      <c r="J109" s="191">
        <f ca="1">IFERROR(__xludf.DUMMYFUNCTION("IMPORTRANGE(""https://docs.google.com/spreadsheets/d/1IYY_tgx_IHuhSq3AJ5eI5OnqOPBNLWSHKh2a30DoXe8/edit?usp=sharing"",""ระนอง!J44"")"),0)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IFERROR(__xludf.DUMMYFUNCTION("IMPORTRANGE(""https://docs.google.com/spreadsheets/d/1IYY_tgx_IHuhSq3AJ5eI5OnqOPBNLWSHKh2a30DoXe8/edit?usp=sharing"",""ระนอง!I45"")"),4)</f>
        <v>4</v>
      </c>
      <c r="J110" s="191">
        <f ca="1">IFERROR(__xludf.DUMMYFUNCTION("IMPORTRANGE(""https://docs.google.com/spreadsheets/d/1IYY_tgx_IHuhSq3AJ5eI5OnqOPBNLWSHKh2a30DoXe8/edit?usp=sharing"",""ระนอง!J45"")"),4)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IFERROR(__xludf.DUMMYFUNCTION("IMPORTRANGE(""https://docs.google.com/spreadsheets/d/1IYY_tgx_IHuhSq3AJ5eI5OnqOPBNLWSHKh2a30DoXe8/edit?usp=sharing"",""ระนอง!I46"")"),4)</f>
        <v>4</v>
      </c>
      <c r="J111" s="191">
        <f ca="1">IFERROR(__xludf.DUMMYFUNCTION("IMPORTRANGE(""https://docs.google.com/spreadsheets/d/1IYY_tgx_IHuhSq3AJ5eI5OnqOPBNLWSHKh2a30DoXe8/edit?usp=sharing"",""ระนอง!J46"")"),0)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IFERROR(__xludf.DUMMYFUNCTION("IMPORTRANGE(""https://docs.google.com/spreadsheets/d/1IYY_tgx_IHuhSq3AJ5eI5OnqOPBNLWSHKh2a30DoXe8/edit?usp=sharing"",""ระนอง!I47"")"),4)</f>
        <v>4</v>
      </c>
      <c r="J112" s="191">
        <f ca="1">IFERROR(__xludf.DUMMYFUNCTION("IMPORTRANGE(""https://docs.google.com/spreadsheets/d/1IYY_tgx_IHuhSq3AJ5eI5OnqOPBNLWSHKh2a30DoXe8/edit?usp=sharing"",""ระนอง!J47"")"),0)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IFERROR(__xludf.DUMMYFUNCTION("IMPORTRANGE(""https://docs.google.com/spreadsheets/d/1IYY_tgx_IHuhSq3AJ5eI5OnqOPBNLWSHKh2a30DoXe8/edit?usp=sharing"",""ระนอง!I48"")"),1)</f>
        <v>1</v>
      </c>
      <c r="J113" s="191">
        <f ca="1">IFERROR(__xludf.DUMMYFUNCTION("IMPORTRANGE(""https://docs.google.com/spreadsheets/d/1IYY_tgx_IHuhSq3AJ5eI5OnqOPBNLWSHKh2a30DoXe8/edit?usp=sharing"",""ระนอง!J48"")"),0)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IFERROR(__xludf.DUMMYFUNCTION("IMPORTRANGE(""https://docs.google.com/spreadsheets/d/1IYY_tgx_IHuhSq3AJ5eI5OnqOPBNLWSHKh2a30DoXe8/edit?usp=sharing"",""ระนอง!J49"")"),0)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IFERROR(__xludf.DUMMYFUNCTION("IMPORTRANGE(""https://docs.google.com/spreadsheets/d/1IYY_tgx_IHuhSq3AJ5eI5OnqOPBNLWSHKh2a30DoXe8/edit?usp=sharing"",""ระนอง!J50"")"),0)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IFERROR(__xludf.DUMMYFUNCTION("IMPORTRANGE(""https://docs.google.com/spreadsheets/d/1Yj_ptqi66GCucihVvJfMjLAmec39IyEx_6qawtMGysU/edit?usp=sharing"",""สบก!BA91"")"),0)</f>
        <v>0</v>
      </c>
      <c r="N122" s="172">
        <f ca="1">IFERROR(__xludf.DUMMYFUNCTION("IMPORTRANGE(""https://docs.google.com/spreadsheets/d/1Yj_ptqi66GCucihVvJfMjLAmec39IyEx_6qawtMGysU/edit?usp=sharing"",""สบก!BB91"")"),0)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IFERROR(__xludf.DUMMYFUNCTION("IMPORTRANGE(""https://docs.google.com/spreadsheets/d/1Yj_ptqi66GCucihVvJfMjLAmec39IyEx_6qawtMGysU/edit?usp=sharing"",""สบก!AW91"")"),0)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IFERROR(__xludf.DUMMYFUNCTION("IMPORTRANGE(""https://docs.google.com/spreadsheets/d/1Yj_ptqi66GCucihVvJfMjLAmec39IyEx_6qawtMGysU/edit?usp=sharing"",""สบก!AX91"")"),0)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IFERROR(__xludf.DUMMYFUNCTION("IMPORTRANGE(""https://docs.google.com/spreadsheets/d/1IYY_tgx_IHuhSq3AJ5eI5OnqOPBNLWSHKh2a30DoXe8/edit?usp=sharing"",""ระนอง!J58"")"),0)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IFERROR(__xludf.DUMMYFUNCTION("IMPORTRANGE(""https://docs.google.com/spreadsheets/d/1IYY_tgx_IHuhSq3AJ5eI5OnqOPBNLWSHKh2a30DoXe8/edit?usp=sharing"",""ระนอง!J59"")"),0)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IFERROR(__xludf.DUMMYFUNCTION("IMPORTRANGE(""https://docs.google.com/spreadsheets/d/1IYY_tgx_IHuhSq3AJ5eI5OnqOPBNLWSHKh2a30DoXe8/edit?usp=sharing"",""ระนอง!J60"")"),0)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IFERROR(__xludf.DUMMYFUNCTION("IMPORTRANGE(""https://docs.google.com/spreadsheets/d/1IYY_tgx_IHuhSq3AJ5eI5OnqOPBNLWSHKh2a30DoXe8/edit?usp=sharing"",""ระนอง!J61"")"),0)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IFERROR(__xludf.DUMMYFUNCTION("IMPORTRANGE(""https://docs.google.com/spreadsheets/d/1IYY_tgx_IHuhSq3AJ5eI5OnqOPBNLWSHKh2a30DoXe8/edit?usp=sharing"",""ระนอง!I62"")"),0)</f>
        <v>0</v>
      </c>
      <c r="J132" s="191">
        <f ca="1">IFERROR(__xludf.DUMMYFUNCTION("IMPORTRANGE(""https://docs.google.com/spreadsheets/d/1IYY_tgx_IHuhSq3AJ5eI5OnqOPBNLWSHKh2a30DoXe8/edit?usp=sharing"",""ระนอง!J62"")"),0)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IFERROR(__xludf.DUMMYFUNCTION("IMPORTRANGE(""https://docs.google.com/spreadsheets/d/1IYY_tgx_IHuhSq3AJ5eI5OnqOPBNLWSHKh2a30DoXe8/edit?usp=sharing"",""ระนอง!I63"")"),0)</f>
        <v>0</v>
      </c>
      <c r="J133" s="191">
        <f ca="1">IFERROR(__xludf.DUMMYFUNCTION("IMPORTRANGE(""https://docs.google.com/spreadsheets/d/1IYY_tgx_IHuhSq3AJ5eI5OnqOPBNLWSHKh2a30DoXe8/edit?usp=sharing"",""ระนอง!J63"")"),0)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IFERROR(__xludf.DUMMYFUNCTION("IMPORTRANGE(""https://docs.google.com/spreadsheets/d/1IYY_tgx_IHuhSq3AJ5eI5OnqOPBNLWSHKh2a30DoXe8/edit?usp=sharing"",""ระนอง!J64"")"),0)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IFERROR(__xludf.DUMMYFUNCTION("IMPORTRANGE(""https://docs.google.com/spreadsheets/d/1IYY_tgx_IHuhSq3AJ5eI5OnqOPBNLWSHKh2a30DoXe8/edit?usp=sharing"",""ระนอง!J65"")"),0)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IFERROR(__xludf.DUMMYFUNCTION("IMPORTRANGE(""https://docs.google.com/spreadsheets/d/1IYY_tgx_IHuhSq3AJ5eI5OnqOPBNLWSHKh2a30DoXe8/edit?usp=sharing"",""ระนอง!I68"")"),0)</f>
        <v>0</v>
      </c>
      <c r="J138" s="264">
        <f ca="1">IFERROR(__xludf.DUMMYFUNCTION("IMPORTRANGE(""https://docs.google.com/spreadsheets/d/1IYY_tgx_IHuhSq3AJ5eI5OnqOPBNLWSHKh2a30DoXe8/edit?usp=sharing"",""ระนอง!J68"")"),0)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43600</v>
      </c>
      <c r="M140" s="155">
        <f t="shared" ca="1" si="64"/>
        <v>31750</v>
      </c>
      <c r="N140" s="155">
        <f t="shared" ca="1" si="64"/>
        <v>27000</v>
      </c>
      <c r="O140" s="154">
        <f t="shared" ref="O140:O142" ca="1" si="65">IF(L140&gt;0,N140*100/L140,0)</f>
        <v>61.926605504587158</v>
      </c>
      <c r="P140" s="154">
        <f t="shared" ref="P140:P142" ca="1" si="66">IF(M140&gt;0,N140*100/M140,0)</f>
        <v>85.039370078740163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43600</v>
      </c>
      <c r="M142" s="160">
        <f t="shared" ca="1" si="68"/>
        <v>31750</v>
      </c>
      <c r="N142" s="160">
        <f t="shared" ca="1" si="68"/>
        <v>27000</v>
      </c>
      <c r="O142" s="159">
        <f t="shared" ca="1" si="65"/>
        <v>61.926605504587158</v>
      </c>
      <c r="P142" s="159">
        <f t="shared" ca="1" si="66"/>
        <v>85.039370078740163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43600</v>
      </c>
      <c r="M144" s="172">
        <f ca="1">IFERROR(__xludf.DUMMYFUNCTION("IMPORTRANGE(""https://docs.google.com/spreadsheets/d/1Yj_ptqi66GCucihVvJfMjLAmec39IyEx_6qawtMGysU/edit?usp=sharing"",""สบก!BJ91"")"),31750)</f>
        <v>31750</v>
      </c>
      <c r="N144" s="172">
        <f ca="1">IFERROR(__xludf.DUMMYFUNCTION("IMPORTRANGE(""https://docs.google.com/spreadsheets/d/1Yj_ptqi66GCucihVvJfMjLAmec39IyEx_6qawtMGysU/edit?usp=sharing"",""สบก!BK91"")"),27000)</f>
        <v>27000</v>
      </c>
      <c r="O144" s="171">
        <f ca="1">IF(L144&gt;0,N144*100/L144,0)</f>
        <v>61.926605504587158</v>
      </c>
      <c r="P144" s="171">
        <f ca="1">IF(M144&gt;0,N144*100/M144,0)</f>
        <v>85.039370078740163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IFERROR(__xludf.DUMMYFUNCTION("IMPORTRANGE(""https://docs.google.com/spreadsheets/d/1Yj_ptqi66GCucihVvJfMjLAmec39IyEx_6qawtMGysU/edit?usp=sharing"",""สบก!BF91"")"),0)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IFERROR(__xludf.DUMMYFUNCTION("IMPORTRANGE(""https://docs.google.com/spreadsheets/d/1Yj_ptqi66GCucihVvJfMjLAmec39IyEx_6qawtMGysU/edit?usp=sharing"",""สบก!BG91"")"),43600)</f>
        <v>43600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IFERROR(__xludf.DUMMYFUNCTION("IMPORTRANGE(""https://docs.google.com/spreadsheets/d/1IYY_tgx_IHuhSq3AJ5eI5OnqOPBNLWSHKh2a30DoXe8/edit?usp=sharing"",""ระนอง!I74"")"),4)</f>
        <v>4</v>
      </c>
      <c r="J149" s="272">
        <f ca="1">IFERROR(__xludf.DUMMYFUNCTION("IMPORTRANGE(""https://docs.google.com/spreadsheets/d/1IYY_tgx_IHuhSq3AJ5eI5OnqOPBNLWSHKh2a30DoXe8/edit?usp=sharing"",""ระนอง!J74"")"),0)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IFERROR(__xludf.DUMMYFUNCTION("IMPORTRANGE(""https://docs.google.com/spreadsheets/d/1IYY_tgx_IHuhSq3AJ5eI5OnqOPBNLWSHKh2a30DoXe8/edit?usp=sharing"",""ระนอง!J79"")"),0)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IFERROR(__xludf.DUMMYFUNCTION("IMPORTRANGE(""https://docs.google.com/spreadsheets/d/1IYY_tgx_IHuhSq3AJ5eI5OnqOPBNLWSHKh2a30DoXe8/edit?usp=sharing"",""ระนอง!J80"")"),1)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IFERROR(__xludf.DUMMYFUNCTION("IMPORTRANGE(""https://docs.google.com/spreadsheets/d/1IYY_tgx_IHuhSq3AJ5eI5OnqOPBNLWSHKh2a30DoXe8/edit?usp=sharing"",""ระนอง!J81"")"),1)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IFERROR(__xludf.DUMMYFUNCTION("IMPORTRANGE(""https://docs.google.com/spreadsheets/d/1IYY_tgx_IHuhSq3AJ5eI5OnqOPBNLWSHKh2a30DoXe8/edit?usp=sharing"",""ระนอง!J82"")"),1)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IFERROR(__xludf.DUMMYFUNCTION("IMPORTRANGE(""https://docs.google.com/spreadsheets/d/1IYY_tgx_IHuhSq3AJ5eI5OnqOPBNLWSHKh2a30DoXe8/edit?usp=sharing"",""ระนอง!I83"")"),4)</f>
        <v>4</v>
      </c>
      <c r="J158" s="192">
        <f ca="1">IFERROR(__xludf.DUMMYFUNCTION("IMPORTRANGE(""https://docs.google.com/spreadsheets/d/1IYY_tgx_IHuhSq3AJ5eI5OnqOPBNLWSHKh2a30DoXe8/edit?usp=sharing"",""ระนอง!J83"")"),0)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IFERROR(__xludf.DUMMYFUNCTION("IMPORTRANGE(""https://docs.google.com/spreadsheets/d/1IYY_tgx_IHuhSq3AJ5eI5OnqOPBNLWSHKh2a30DoXe8/edit?usp=sharing"",""ระนอง!J84"")"),0)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IFERROR(__xludf.DUMMYFUNCTION("IMPORTRANGE(""https://docs.google.com/spreadsheets/d/1IYY_tgx_IHuhSq3AJ5eI5OnqOPBNLWSHKh2a30DoXe8/edit?usp=sharing"",""ระนอง!J85"")"),0)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IFERROR(__xludf.DUMMYFUNCTION("IMPORTRANGE(""https://docs.google.com/spreadsheets/d/1IYY_tgx_IHuhSq3AJ5eI5OnqOPBNLWSHKh2a30DoXe8/edit?usp=sharing"",""ระนอง!J86"")"),0)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IFERROR(__xludf.DUMMYFUNCTION("IMPORTRANGE(""https://docs.google.com/spreadsheets/d/1IYY_tgx_IHuhSq3AJ5eI5OnqOPBNLWSHKh2a30DoXe8/edit?usp=sharing"",""ระนอง!J87"")"),0)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IFERROR(__xludf.DUMMYFUNCTION("IMPORTRANGE(""https://docs.google.com/spreadsheets/d/1IYY_tgx_IHuhSq3AJ5eI5OnqOPBNLWSHKh2a30DoXe8/edit?usp=sharing"",""ระนอง!J88"")"),0)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IFERROR(__xludf.DUMMYFUNCTION("IMPORTRANGE(""https://docs.google.com/spreadsheets/d/1IYY_tgx_IHuhSq3AJ5eI5OnqOPBNLWSHKh2a30DoXe8/edit?usp=sharing"",""ระนอง!I89"")"),2)</f>
        <v>2</v>
      </c>
      <c r="J164" s="277">
        <f ca="1">IFERROR(__xludf.DUMMYFUNCTION("IMPORTRANGE(""https://docs.google.com/spreadsheets/d/1IYY_tgx_IHuhSq3AJ5eI5OnqOPBNLWSHKh2a30DoXe8/edit?usp=sharing"",""ระนอง!J89"")"),2)</f>
        <v>2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IFERROR(__xludf.DUMMYFUNCTION("IMPORTRANGE(""https://docs.google.com/spreadsheets/d/1IYY_tgx_IHuhSq3AJ5eI5OnqOPBNLWSHKh2a30DoXe8/edit?usp=sharing"",""ระนอง!J94"")"),0)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IFERROR(__xludf.DUMMYFUNCTION("IMPORTRANGE(""https://docs.google.com/spreadsheets/d/1IYY_tgx_IHuhSq3AJ5eI5OnqOPBNLWSHKh2a30DoXe8/edit?usp=sharing"",""ระนอง!J95"")"),1)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IFERROR(__xludf.DUMMYFUNCTION("IMPORTRANGE(""https://docs.google.com/spreadsheets/d/1IYY_tgx_IHuhSq3AJ5eI5OnqOPBNLWSHKh2a30DoXe8/edit?usp=sharing"",""ระนอง!J96"")"),1)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IFERROR(__xludf.DUMMYFUNCTION("IMPORTRANGE(""https://docs.google.com/spreadsheets/d/1IYY_tgx_IHuhSq3AJ5eI5OnqOPBNLWSHKh2a30DoXe8/edit?usp=sharing"",""ระนอง!J97"")"),1)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IFERROR(__xludf.DUMMYFUNCTION("IMPORTRANGE(""https://docs.google.com/spreadsheets/d/1IYY_tgx_IHuhSq3AJ5eI5OnqOPBNLWSHKh2a30DoXe8/edit?usp=sharing"",""ระนอง!I98"")"),2)</f>
        <v>2</v>
      </c>
      <c r="J173" s="192">
        <f ca="1">IFERROR(__xludf.DUMMYFUNCTION("IMPORTRANGE(""https://docs.google.com/spreadsheets/d/1IYY_tgx_IHuhSq3AJ5eI5OnqOPBNLWSHKh2a30DoXe8/edit?usp=sharing"",""ระนอง!J98"")"),2)</f>
        <v>2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IFERROR(__xludf.DUMMYFUNCTION("IMPORTRANGE(""https://docs.google.com/spreadsheets/d/1IYY_tgx_IHuhSq3AJ5eI5OnqOPBNLWSHKh2a30DoXe8/edit?usp=sharing"",""ระนอง!J99"")"),0)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IFERROR(__xludf.DUMMYFUNCTION("IMPORTRANGE(""https://docs.google.com/spreadsheets/d/1IYY_tgx_IHuhSq3AJ5eI5OnqOPBNLWSHKh2a30DoXe8/edit?usp=sharing"",""ระนอง!J100"")"),0)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IFERROR(__xludf.DUMMYFUNCTION("IMPORTRANGE(""https://docs.google.com/spreadsheets/d/1IYY_tgx_IHuhSq3AJ5eI5OnqOPBNLWSHKh2a30DoXe8/edit?usp=sharing"",""ระนอง!I101"")"),0)</f>
        <v>0</v>
      </c>
      <c r="J176" s="277">
        <f ca="1">IFERROR(__xludf.DUMMYFUNCTION("IMPORTRANGE(""https://docs.google.com/spreadsheets/d/1IYY_tgx_IHuhSq3AJ5eI5OnqOPBNLWSHKh2a30DoXe8/edit?usp=sharing"",""ระนอง!J101"")"),0)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IFERROR(__xludf.DUMMYFUNCTION("IMPORTRANGE(""https://docs.google.com/spreadsheets/d/1IYY_tgx_IHuhSq3AJ5eI5OnqOPBNLWSHKh2a30DoXe8/edit?usp=sharing"",""ระนอง!J106"")"),0)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IFERROR(__xludf.DUMMYFUNCTION("IMPORTRANGE(""https://docs.google.com/spreadsheets/d/1IYY_tgx_IHuhSq3AJ5eI5OnqOPBNLWSHKh2a30DoXe8/edit?usp=sharing"",""ระนอง!J107"")"),0)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IFERROR(__xludf.DUMMYFUNCTION("IMPORTRANGE(""https://docs.google.com/spreadsheets/d/1IYY_tgx_IHuhSq3AJ5eI5OnqOPBNLWSHKh2a30DoXe8/edit?usp=sharing"",""ระนอง!J108"")"),0)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IFERROR(__xludf.DUMMYFUNCTION("IMPORTRANGE(""https://docs.google.com/spreadsheets/d/1IYY_tgx_IHuhSq3AJ5eI5OnqOPBNLWSHKh2a30DoXe8/edit?usp=sharing"",""ระนอง!J109"")"),0)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IFERROR(__xludf.DUMMYFUNCTION("IMPORTRANGE(""https://docs.google.com/spreadsheets/d/1IYY_tgx_IHuhSq3AJ5eI5OnqOPBNLWSHKh2a30DoXe8/edit?usp=sharing"",""ระนอง!I110"")"),0)</f>
        <v>0</v>
      </c>
      <c r="J185" s="191">
        <f ca="1">IFERROR(__xludf.DUMMYFUNCTION("IMPORTRANGE(""https://docs.google.com/spreadsheets/d/1IYY_tgx_IHuhSq3AJ5eI5OnqOPBNLWSHKh2a30DoXe8/edit?usp=sharing"",""ระนอง!J110"")"),0)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IFERROR(__xludf.DUMMYFUNCTION("IMPORTRANGE(""https://docs.google.com/spreadsheets/d/1IYY_tgx_IHuhSq3AJ5eI5OnqOPBNLWSHKh2a30DoXe8/edit?usp=sharing"",""ระนอง!I111"")"),0)</f>
        <v>0</v>
      </c>
      <c r="J186" s="191">
        <f ca="1">IFERROR(__xludf.DUMMYFUNCTION("IMPORTRANGE(""https://docs.google.com/spreadsheets/d/1IYY_tgx_IHuhSq3AJ5eI5OnqOPBNLWSHKh2a30DoXe8/edit?usp=sharing"",""ระนอง!J111"")"),0)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IFERROR(__xludf.DUMMYFUNCTION("IMPORTRANGE(""https://docs.google.com/spreadsheets/d/1IYY_tgx_IHuhSq3AJ5eI5OnqOPBNLWSHKh2a30DoXe8/edit?usp=sharing"",""ระนอง!J112"")"),0)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IFERROR(__xludf.DUMMYFUNCTION("IMPORTRANGE(""https://docs.google.com/spreadsheets/d/1IYY_tgx_IHuhSq3AJ5eI5OnqOPBNLWSHKh2a30DoXe8/edit?usp=sharing"",""ระนอง!J113"")"),0)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IFERROR(__xludf.DUMMYFUNCTION("IMPORTRANGE(""https://docs.google.com/spreadsheets/d/1IYY_tgx_IHuhSq3AJ5eI5OnqOPBNLWSHKh2a30DoXe8/edit?usp=sharing"",""ระนอง!I114"")"),12800)</f>
        <v>12800</v>
      </c>
      <c r="J189" s="277">
        <f ca="1">IFERROR(__xludf.DUMMYFUNCTION("IMPORTRANGE(""https://docs.google.com/spreadsheets/d/1IYY_tgx_IHuhSq3AJ5eI5OnqOPBNLWSHKh2a30DoXe8/edit?usp=sharing"",""ระนอง!J114"")"),0)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IFERROR(__xludf.DUMMYFUNCTION("IMPORTRANGE(""https://docs.google.com/spreadsheets/d/1IYY_tgx_IHuhSq3AJ5eI5OnqOPBNLWSHKh2a30DoXe8/edit?usp=sharing"",""ระนอง!J119"")"),0)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IFERROR(__xludf.DUMMYFUNCTION("IMPORTRANGE(""https://docs.google.com/spreadsheets/d/1IYY_tgx_IHuhSq3AJ5eI5OnqOPBNLWSHKh2a30DoXe8/edit?usp=sharing"",""ระนอง!J120"")"),1)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IFERROR(__xludf.DUMMYFUNCTION("IMPORTRANGE(""https://docs.google.com/spreadsheets/d/1IYY_tgx_IHuhSq3AJ5eI5OnqOPBNLWSHKh2a30DoXe8/edit?usp=sharing"",""ระนอง!J121"")"),0)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IFERROR(__xludf.DUMMYFUNCTION("IMPORTRANGE(""https://docs.google.com/spreadsheets/d/1IYY_tgx_IHuhSq3AJ5eI5OnqOPBNLWSHKh2a30DoXe8/edit?usp=sharing"",""ระนอง!J122"")"),0)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IFERROR(__xludf.DUMMYFUNCTION("IMPORTRANGE(""https://docs.google.com/spreadsheets/d/1IYY_tgx_IHuhSq3AJ5eI5OnqOPBNLWSHKh2a30DoXe8/edit?usp=sharing"",""ระนอง!I124"")"),12800)</f>
        <v>12800</v>
      </c>
      <c r="J199" s="192">
        <f ca="1">IFERROR(__xludf.DUMMYFUNCTION("IMPORTRANGE(""https://docs.google.com/spreadsheets/d/1IYY_tgx_IHuhSq3AJ5eI5OnqOPBNLWSHKh2a30DoXe8/edit?usp=sharing"",""ระนอง!J124"")"),0)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IFERROR(__xludf.DUMMYFUNCTION("IMPORTRANGE(""https://docs.google.com/spreadsheets/d/1IYY_tgx_IHuhSq3AJ5eI5OnqOPBNLWSHKh2a30DoXe8/edit?usp=sharing"",""ระนอง!I125"")"),12800)</f>
        <v>12800</v>
      </c>
      <c r="J200" s="192">
        <f ca="1">IFERROR(__xludf.DUMMYFUNCTION("IMPORTRANGE(""https://docs.google.com/spreadsheets/d/1IYY_tgx_IHuhSq3AJ5eI5OnqOPBNLWSHKh2a30DoXe8/edit?usp=sharing"",""ระนอง!J125"")"),0)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IFERROR(__xludf.DUMMYFUNCTION("IMPORTRANGE(""https://docs.google.com/spreadsheets/d/1IYY_tgx_IHuhSq3AJ5eI5OnqOPBNLWSHKh2a30DoXe8/edit?usp=sharing"",""ระนอง!I126"")"),0)</f>
        <v>0</v>
      </c>
      <c r="J201" s="192">
        <f ca="1">IFERROR(__xludf.DUMMYFUNCTION("IMPORTRANGE(""https://docs.google.com/spreadsheets/d/1IYY_tgx_IHuhSq3AJ5eI5OnqOPBNLWSHKh2a30DoXe8/edit?usp=sharing"",""ระนอง!J126"")"),0)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IFERROR(__xludf.DUMMYFUNCTION("IMPORTRANGE(""https://docs.google.com/spreadsheets/d/1IYY_tgx_IHuhSq3AJ5eI5OnqOPBNLWSHKh2a30DoXe8/edit?usp=sharing"",""ระนอง!J127"")"),0)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IFERROR(__xludf.DUMMYFUNCTION("IMPORTRANGE(""https://docs.google.com/spreadsheets/d/1IYY_tgx_IHuhSq3AJ5eI5OnqOPBNLWSHKh2a30DoXe8/edit?usp=sharing"",""ระนอง!J128"")"),0)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IFERROR(__xludf.DUMMYFUNCTION("IMPORTRANGE(""https://docs.google.com/spreadsheets/d/1IYY_tgx_IHuhSq3AJ5eI5OnqOPBNLWSHKh2a30DoXe8/edit?usp=sharing"",""ระนอง!I129"")"),0)</f>
        <v>0</v>
      </c>
      <c r="J204" s="277">
        <f ca="1">IFERROR(__xludf.DUMMYFUNCTION("IMPORTRANGE(""https://docs.google.com/spreadsheets/d/1IYY_tgx_IHuhSq3AJ5eI5OnqOPBNLWSHKh2a30DoXe8/edit?usp=sharing"",""ระนอง!J129"")"),0)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IFERROR(__xludf.DUMMYFUNCTION("IMPORTRANGE(""https://docs.google.com/spreadsheets/d/1IYY_tgx_IHuhSq3AJ5eI5OnqOPBNLWSHKh2a30DoXe8/edit?usp=sharing"",""ระนอง!J134"")"),0)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IFERROR(__xludf.DUMMYFUNCTION("IMPORTRANGE(""https://docs.google.com/spreadsheets/d/1IYY_tgx_IHuhSq3AJ5eI5OnqOPBNLWSHKh2a30DoXe8/edit?usp=sharing"",""ระนอง!J135"")"),0)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IFERROR(__xludf.DUMMYFUNCTION("IMPORTRANGE(""https://docs.google.com/spreadsheets/d/1IYY_tgx_IHuhSq3AJ5eI5OnqOPBNLWSHKh2a30DoXe8/edit?usp=sharing"",""ระนอง!J136"")"),0)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IFERROR(__xludf.DUMMYFUNCTION("IMPORTRANGE(""https://docs.google.com/spreadsheets/d/1IYY_tgx_IHuhSq3AJ5eI5OnqOPBNLWSHKh2a30DoXe8/edit?usp=sharing"",""ระนอง!J137"")"),0)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IFERROR(__xludf.DUMMYFUNCTION("IMPORTRANGE(""https://docs.google.com/spreadsheets/d/1IYY_tgx_IHuhSq3AJ5eI5OnqOPBNLWSHKh2a30DoXe8/edit?usp=sharing"",""ระนอง!I138"")"),0)</f>
        <v>0</v>
      </c>
      <c r="J213" s="191">
        <f ca="1">IFERROR(__xludf.DUMMYFUNCTION("IMPORTRANGE(""https://docs.google.com/spreadsheets/d/1IYY_tgx_IHuhSq3AJ5eI5OnqOPBNLWSHKh2a30DoXe8/edit?usp=sharing"",""ระนอง!J138"")"),0)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IFERROR(__xludf.DUMMYFUNCTION("IMPORTRANGE(""https://docs.google.com/spreadsheets/d/1IYY_tgx_IHuhSq3AJ5eI5OnqOPBNLWSHKh2a30DoXe8/edit?usp=sharing"",""ระนอง!I140"")"),0)</f>
        <v>0</v>
      </c>
      <c r="J215" s="191">
        <f ca="1">IFERROR(__xludf.DUMMYFUNCTION("IMPORTRANGE(""https://docs.google.com/spreadsheets/d/1IYY_tgx_IHuhSq3AJ5eI5OnqOPBNLWSHKh2a30DoXe8/edit?usp=sharing"",""ระนอง!J140"")"),0)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IFERROR(__xludf.DUMMYFUNCTION("IMPORTRANGE(""https://docs.google.com/spreadsheets/d/1IYY_tgx_IHuhSq3AJ5eI5OnqOPBNLWSHKh2a30DoXe8/edit?usp=sharing"",""ระนอง!I141"")"),0)</f>
        <v>0</v>
      </c>
      <c r="J216" s="191">
        <f ca="1">IFERROR(__xludf.DUMMYFUNCTION("IMPORTRANGE(""https://docs.google.com/spreadsheets/d/1IYY_tgx_IHuhSq3AJ5eI5OnqOPBNLWSHKh2a30DoXe8/edit?usp=sharing"",""ระนอง!J141"")"),0)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IFERROR(__xludf.DUMMYFUNCTION("IMPORTRANGE(""https://docs.google.com/spreadsheets/d/1IYY_tgx_IHuhSq3AJ5eI5OnqOPBNLWSHKh2a30DoXe8/edit?usp=sharing"",""ระนอง!J142"")"),0)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IFERROR(__xludf.DUMMYFUNCTION("IMPORTRANGE(""https://docs.google.com/spreadsheets/d/1IYY_tgx_IHuhSq3AJ5eI5OnqOPBNLWSHKh2a30DoXe8/edit?usp=sharing"",""ระนอง!J143"")"),0)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IFERROR(__xludf.DUMMYFUNCTION("IMPORTRANGE(""https://docs.google.com/spreadsheets/d/1IYY_tgx_IHuhSq3AJ5eI5OnqOPBNLWSHKh2a30DoXe8/edit?usp=sharing"",""ระนอง!I144"")"),13)</f>
        <v>13</v>
      </c>
      <c r="J219" s="264">
        <f ca="1">IFERROR(__xludf.DUMMYFUNCTION("IMPORTRANGE(""https://docs.google.com/spreadsheets/d/1IYY_tgx_IHuhSq3AJ5eI5OnqOPBNLWSHKh2a30DoXe8/edit?usp=sharing"",""ระนอง!J144"")"),13)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IFERROR(__xludf.DUMMYFUNCTION("IMPORTRANGE(""https://docs.google.com/spreadsheets/d/1Yj_ptqi66GCucihVvJfMjLAmec39IyEx_6qawtMGysU/edit?usp=sharing"",""สบก!BS91"")"),19295)</f>
        <v>19295</v>
      </c>
      <c r="N224" s="172">
        <f ca="1">IFERROR(__xludf.DUMMYFUNCTION("IMPORTRANGE(""https://docs.google.com/spreadsheets/d/1Yj_ptqi66GCucihVvJfMjLAmec39IyEx_6qawtMGysU/edit?usp=sharing"",""สบก!BT91"")"),19295)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IFERROR(__xludf.DUMMYFUNCTION("IMPORTRANGE(""https://docs.google.com/spreadsheets/d/1Yj_ptqi66GCucihVvJfMjLAmec39IyEx_6qawtMGysU/edit?usp=sharing"",""สบก!BO91"")"),0)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IFERROR(__xludf.DUMMYFUNCTION("IMPORTRANGE(""https://docs.google.com/spreadsheets/d/1Yj_ptqi66GCucihVvJfMjLAmec39IyEx_6qawtMGysU/edit?usp=sharing"",""สบก!BP91"")"),19295)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IFERROR(__xludf.DUMMYFUNCTION("IMPORTRANGE(""https://docs.google.com/spreadsheets/d/1IYY_tgx_IHuhSq3AJ5eI5OnqOPBNLWSHKh2a30DoXe8/edit?usp=sharing"",""ระนอง!I149"")"),13)</f>
        <v>13</v>
      </c>
      <c r="J229" s="264">
        <f ca="1">IFERROR(__xludf.DUMMYFUNCTION("IMPORTRANGE(""https://docs.google.com/spreadsheets/d/1IYY_tgx_IHuhSq3AJ5eI5OnqOPBNLWSHKh2a30DoXe8/edit?usp=sharing"",""ระนอง!J149"")"),13)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IFERROR(__xludf.DUMMYFUNCTION("IMPORTRANGE(""https://docs.google.com/spreadsheets/d/1IYY_tgx_IHuhSq3AJ5eI5OnqOPBNLWSHKh2a30DoXe8/edit?usp=sharing"",""ระนอง!J151"")"),0)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IFERROR(__xludf.DUMMYFUNCTION("IMPORTRANGE(""https://docs.google.com/spreadsheets/d/1IYY_tgx_IHuhSq3AJ5eI5OnqOPBNLWSHKh2a30DoXe8/edit?usp=sharing"",""ระนอง!J152"")"),1)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IFERROR(__xludf.DUMMYFUNCTION("IMPORTRANGE(""https://docs.google.com/spreadsheets/d/1IYY_tgx_IHuhSq3AJ5eI5OnqOPBNLWSHKh2a30DoXe8/edit?usp=sharing"",""ระนอง!J153"")"),1)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IFERROR(__xludf.DUMMYFUNCTION("IMPORTRANGE(""https://docs.google.com/spreadsheets/d/1IYY_tgx_IHuhSq3AJ5eI5OnqOPBNLWSHKh2a30DoXe8/edit?usp=sharing"",""ระนอง!J154"")"),1)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IFERROR(__xludf.DUMMYFUNCTION("IMPORTRANGE(""https://docs.google.com/spreadsheets/d/1IYY_tgx_IHuhSq3AJ5eI5OnqOPBNLWSHKh2a30DoXe8/edit?usp=sharing"",""ระนอง!I155"")"),13)</f>
        <v>13</v>
      </c>
      <c r="J235" s="192">
        <f ca="1">IFERROR(__xludf.DUMMYFUNCTION("IMPORTRANGE(""https://docs.google.com/spreadsheets/d/1IYY_tgx_IHuhSq3AJ5eI5OnqOPBNLWSHKh2a30DoXe8/edit?usp=sharing"",""ระนอง!J155"")"),13)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IFERROR(__xludf.DUMMYFUNCTION("IMPORTRANGE(""https://docs.google.com/spreadsheets/d/1IYY_tgx_IHuhSq3AJ5eI5OnqOPBNLWSHKh2a30DoXe8/edit?usp=sharing"",""ระนอง!J156"")"),0)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IFERROR(__xludf.DUMMYFUNCTION("IMPORTRANGE(""https://docs.google.com/spreadsheets/d/1IYY_tgx_IHuhSq3AJ5eI5OnqOPBNLWSHKh2a30DoXe8/edit?usp=sharing"",""ระนอง!J157"")"),0)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IFERROR(__xludf.DUMMYFUNCTION("IMPORTRANGE(""https://docs.google.com/spreadsheets/d/1IYY_tgx_IHuhSq3AJ5eI5OnqOPBNLWSHKh2a30DoXe8/edit?usp=sharing"",""ระนอง!I158"")"),0)</f>
        <v>0</v>
      </c>
      <c r="J238" s="264">
        <f ca="1">IFERROR(__xludf.DUMMYFUNCTION("IMPORTRANGE(""https://docs.google.com/spreadsheets/d/1IYY_tgx_IHuhSq3AJ5eI5OnqOPBNLWSHKh2a30DoXe8/edit?usp=sharing"",""ระนอง!J158"")"),0)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IFERROR(__xludf.DUMMYFUNCTION("IMPORTRANGE(""https://docs.google.com/spreadsheets/d/1IYY_tgx_IHuhSq3AJ5eI5OnqOPBNLWSHKh2a30DoXe8/edit?usp=sharing"",""ระนอง!J159"")"),"")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IFERROR(__xludf.DUMMYFUNCTION("IMPORTRANGE(""https://docs.google.com/spreadsheets/d/1IYY_tgx_IHuhSq3AJ5eI5OnqOPBNLWSHKh2a30DoXe8/edit?usp=sharing"",""ระนอง!J161"")"),0)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IFERROR(__xludf.DUMMYFUNCTION("IMPORTRANGE(""https://docs.google.com/spreadsheets/d/1IYY_tgx_IHuhSq3AJ5eI5OnqOPBNLWSHKh2a30DoXe8/edit?usp=sharing"",""ระนอง!J162"")"),0)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IFERROR(__xludf.DUMMYFUNCTION("IMPORTRANGE(""https://docs.google.com/spreadsheets/d/1IYY_tgx_IHuhSq3AJ5eI5OnqOPBNLWSHKh2a30DoXe8/edit?usp=sharing"",""ระนอง!J163"")"),0)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IFERROR(__xludf.DUMMYFUNCTION("IMPORTRANGE(""https://docs.google.com/spreadsheets/d/1IYY_tgx_IHuhSq3AJ5eI5OnqOPBNLWSHKh2a30DoXe8/edit?usp=sharing"",""ระนอง!I164"")"),0)</f>
        <v>0</v>
      </c>
      <c r="J244" s="191">
        <f ca="1">IFERROR(__xludf.DUMMYFUNCTION("IMPORTRANGE(""https://docs.google.com/spreadsheets/d/1IYY_tgx_IHuhSq3AJ5eI5OnqOPBNLWSHKh2a30DoXe8/edit?usp=sharing"",""ระนอง!J164"")"),0)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IFERROR(__xludf.DUMMYFUNCTION("IMPORTRANGE(""https://docs.google.com/spreadsheets/d/1IYY_tgx_IHuhSq3AJ5eI5OnqOPBNLWSHKh2a30DoXe8/edit?usp=sharing"",""ระนอง!J165"")"),0)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IFERROR(__xludf.DUMMYFUNCTION("IMPORTRANGE(""https://docs.google.com/spreadsheets/d/1IYY_tgx_IHuhSq3AJ5eI5OnqOPBNLWSHKh2a30DoXe8/edit?usp=sharing"",""ระนอง!J166"")"),0)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IFERROR(__xludf.DUMMYFUNCTION("IMPORTRANGE(""https://docs.google.com/spreadsheets/d/1IYY_tgx_IHuhSq3AJ5eI5OnqOPBNLWSHKh2a30DoXe8/edit?usp=sharing"",""ระนอง!I169"")"),0)</f>
        <v>0</v>
      </c>
      <c r="J249" s="308">
        <f ca="1">IFERROR(__xludf.DUMMYFUNCTION("IMPORTRANGE(""https://docs.google.com/spreadsheets/d/1IYY_tgx_IHuhSq3AJ5eI5OnqOPBNLWSHKh2a30DoXe8/edit?usp=sharing"",""ระนอง!J169"")"),0)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IFERROR(__xludf.DUMMYFUNCTION("IMPORTRANGE(""https://docs.google.com/spreadsheets/d/1Yj_ptqi66GCucihVvJfMjLAmec39IyEx_6qawtMGysU/edit?usp=sharing"",""สบก!CB91"")"),0)</f>
        <v>0</v>
      </c>
      <c r="N254" s="172">
        <f ca="1">IFERROR(__xludf.DUMMYFUNCTION("IMPORTRANGE(""https://docs.google.com/spreadsheets/d/1Yj_ptqi66GCucihVvJfMjLAmec39IyEx_6qawtMGysU/edit?usp=sharing"",""สบก!CC91"")"),0)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IFERROR(__xludf.DUMMYFUNCTION("IMPORTRANGE(""https://docs.google.com/spreadsheets/d/1Yj_ptqi66GCucihVvJfMjLAmec39IyEx_6qawtMGysU/edit?usp=sharing"",""สบก!BX91"")"),0)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IFERROR(__xludf.DUMMYFUNCTION("IMPORTRANGE(""https://docs.google.com/spreadsheets/d/1Yj_ptqi66GCucihVvJfMjLAmec39IyEx_6qawtMGysU/edit?usp=sharing"",""สบก!BY91"")"),0)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IFERROR(__xludf.DUMMYFUNCTION("IMPORTRANGE(""https://docs.google.com/spreadsheets/d/1IYY_tgx_IHuhSq3AJ5eI5OnqOPBNLWSHKh2a30DoXe8/edit?usp=sharing"",""ระนอง!J175"")"),0)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IFERROR(__xludf.DUMMYFUNCTION("IMPORTRANGE(""https://docs.google.com/spreadsheets/d/1IYY_tgx_IHuhSq3AJ5eI5OnqOPBNLWSHKh2a30DoXe8/edit?usp=sharing"",""ระนอง!J176"")"),0)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IFERROR(__xludf.DUMMYFUNCTION("IMPORTRANGE(""https://docs.google.com/spreadsheets/d/1IYY_tgx_IHuhSq3AJ5eI5OnqOPBNLWSHKh2a30DoXe8/edit?usp=sharing"",""ระนอง!J177"")"),0)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IFERROR(__xludf.DUMMYFUNCTION("IMPORTRANGE(""https://docs.google.com/spreadsheets/d/1IYY_tgx_IHuhSq3AJ5eI5OnqOPBNLWSHKh2a30DoXe8/edit?usp=sharing"",""ระนอง!J178"")"),0)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IFERROR(__xludf.DUMMYFUNCTION("IMPORTRANGE(""https://docs.google.com/spreadsheets/d/1IYY_tgx_IHuhSq3AJ5eI5OnqOPBNLWSHKh2a30DoXe8/edit?usp=sharing"",""ระนอง!I179"")"),0)</f>
        <v>0</v>
      </c>
      <c r="J264" s="192">
        <f ca="1">IFERROR(__xludf.DUMMYFUNCTION("IMPORTRANGE(""https://docs.google.com/spreadsheets/d/1IYY_tgx_IHuhSq3AJ5eI5OnqOPBNLWSHKh2a30DoXe8/edit?usp=sharing"",""ระนอง!J179"")"),0)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IFERROR(__xludf.DUMMYFUNCTION("IMPORTRANGE(""https://docs.google.com/spreadsheets/d/1IYY_tgx_IHuhSq3AJ5eI5OnqOPBNLWSHKh2a30DoXe8/edit?usp=sharing"",""ระนอง!I180"")"),0)</f>
        <v>0</v>
      </c>
      <c r="J265" s="192">
        <f ca="1">IFERROR(__xludf.DUMMYFUNCTION("IMPORTRANGE(""https://docs.google.com/spreadsheets/d/1IYY_tgx_IHuhSq3AJ5eI5OnqOPBNLWSHKh2a30DoXe8/edit?usp=sharing"",""ระนอง!J180"")"),0)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IFERROR(__xludf.DUMMYFUNCTION("IMPORTRANGE(""https://docs.google.com/spreadsheets/d/1IYY_tgx_IHuhSq3AJ5eI5OnqOPBNLWSHKh2a30DoXe8/edit?usp=sharing"",""ระนอง!I181"")"),0)</f>
        <v>0</v>
      </c>
      <c r="J266" s="192">
        <f ca="1">IFERROR(__xludf.DUMMYFUNCTION("IMPORTRANGE(""https://docs.google.com/spreadsheets/d/1IYY_tgx_IHuhSq3AJ5eI5OnqOPBNLWSHKh2a30DoXe8/edit?usp=sharing"",""ระนอง!J181"")"),0)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IFERROR(__xludf.DUMMYFUNCTION("IMPORTRANGE(""https://docs.google.com/spreadsheets/d/1IYY_tgx_IHuhSq3AJ5eI5OnqOPBNLWSHKh2a30DoXe8/edit?usp=sharing"",""ระนอง!I182"")"),0)</f>
        <v>0</v>
      </c>
      <c r="J267" s="192">
        <f ca="1">IFERROR(__xludf.DUMMYFUNCTION("IMPORTRANGE(""https://docs.google.com/spreadsheets/d/1IYY_tgx_IHuhSq3AJ5eI5OnqOPBNLWSHKh2a30DoXe8/edit?usp=sharing"",""ระนอง!J182"")"),0)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IFERROR(__xludf.DUMMYFUNCTION("IMPORTRANGE(""https://docs.google.com/spreadsheets/d/1IYY_tgx_IHuhSq3AJ5eI5OnqOPBNLWSHKh2a30DoXe8/edit?usp=sharing"",""ระนอง!J183"")"),0)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IFERROR(__xludf.DUMMYFUNCTION("IMPORTRANGE(""https://docs.google.com/spreadsheets/d/1IYY_tgx_IHuhSq3AJ5eI5OnqOPBNLWSHKh2a30DoXe8/edit?usp=sharing"",""ระนอง!J184"")"),0)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IFERROR(__xludf.DUMMYFUNCTION("IMPORTRANGE(""https://docs.google.com/spreadsheets/d/1IYY_tgx_IHuhSq3AJ5eI5OnqOPBNLWSHKh2a30DoXe8/edit?usp=sharing"",""ระนอง!I185"")"),0)</f>
        <v>0</v>
      </c>
      <c r="J270" s="308">
        <f ca="1">IFERROR(__xludf.DUMMYFUNCTION("IMPORTRANGE(""https://docs.google.com/spreadsheets/d/1IYY_tgx_IHuhSq3AJ5eI5OnqOPBNLWSHKh2a30DoXe8/edit?usp=sharing"",""ระนอง!J185"")"),0)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IFERROR(__xludf.DUMMYFUNCTION("IMPORTRANGE(""https://docs.google.com/spreadsheets/d/1Yj_ptqi66GCucihVvJfMjLAmec39IyEx_6qawtMGysU/edit?usp=sharing"",""สบก!CK91"")"),0)</f>
        <v>0</v>
      </c>
      <c r="N275" s="172">
        <f ca="1">IFERROR(__xludf.DUMMYFUNCTION("IMPORTRANGE(""https://docs.google.com/spreadsheets/d/1Yj_ptqi66GCucihVvJfMjLAmec39IyEx_6qawtMGysU/edit?usp=sharing"",""สบก!CL91"")"),0)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IFERROR(__xludf.DUMMYFUNCTION("IMPORTRANGE(""https://docs.google.com/spreadsheets/d/1Yj_ptqi66GCucihVvJfMjLAmec39IyEx_6qawtMGysU/edit?usp=sharing"",""สบก!CG91"")"),0)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IFERROR(__xludf.DUMMYFUNCTION("IMPORTRANGE(""https://docs.google.com/spreadsheets/d/1Yj_ptqi66GCucihVvJfMjLAmec39IyEx_6qawtMGysU/edit?usp=sharing"",""สบก!CH91"")"),0)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IFERROR(__xludf.DUMMYFUNCTION("IMPORTRANGE(""https://docs.google.com/spreadsheets/d/1IYY_tgx_IHuhSq3AJ5eI5OnqOPBNLWSHKh2a30DoXe8/edit?usp=sharing"",""ระนอง!J191"")"),0)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IFERROR(__xludf.DUMMYFUNCTION("IMPORTRANGE(""https://docs.google.com/spreadsheets/d/1IYY_tgx_IHuhSq3AJ5eI5OnqOPBNLWSHKh2a30DoXe8/edit?usp=sharing"",""ระนอง!J192"")"),0)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IFERROR(__xludf.DUMMYFUNCTION("IMPORTRANGE(""https://docs.google.com/spreadsheets/d/1IYY_tgx_IHuhSq3AJ5eI5OnqOPBNLWSHKh2a30DoXe8/edit?usp=sharing"",""ระนอง!J193"")"),0)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IFERROR(__xludf.DUMMYFUNCTION("IMPORTRANGE(""https://docs.google.com/spreadsheets/d/1IYY_tgx_IHuhSq3AJ5eI5OnqOPBNLWSHKh2a30DoXe8/edit?usp=sharing"",""ระนอง!J194"")"),0)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IFERROR(__xludf.DUMMYFUNCTION("IMPORTRANGE(""https://docs.google.com/spreadsheets/d/1IYY_tgx_IHuhSq3AJ5eI5OnqOPBNLWSHKh2a30DoXe8/edit?usp=sharing"",""ระนอง!I195"")"),0)</f>
        <v>0</v>
      </c>
      <c r="J285" s="192">
        <f ca="1">IFERROR(__xludf.DUMMYFUNCTION("IMPORTRANGE(""https://docs.google.com/spreadsheets/d/1IYY_tgx_IHuhSq3AJ5eI5OnqOPBNLWSHKh2a30DoXe8/edit?usp=sharing"",""ระนอง!J195"")"),0)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IFERROR(__xludf.DUMMYFUNCTION("IMPORTRANGE(""https://docs.google.com/spreadsheets/d/1IYY_tgx_IHuhSq3AJ5eI5OnqOPBNLWSHKh2a30DoXe8/edit?usp=sharing"",""ระนอง!J196"")"),0)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IFERROR(__xludf.DUMMYFUNCTION("IMPORTRANGE(""https://docs.google.com/spreadsheets/d/1IYY_tgx_IHuhSq3AJ5eI5OnqOPBNLWSHKh2a30DoXe8/edit?usp=sharing"",""ระนอง!J197"")"),0)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IFERROR(__xludf.DUMMYFUNCTION("IMPORTRANGE(""https://docs.google.com/spreadsheets/d/1IYY_tgx_IHuhSq3AJ5eI5OnqOPBNLWSHKh2a30DoXe8/edit?usp=sharing"",""ระนอง!I199"")"),0)</f>
        <v>0</v>
      </c>
      <c r="J289" s="308">
        <f ca="1">IFERROR(__xludf.DUMMYFUNCTION("IMPORTRANGE(""https://docs.google.com/spreadsheets/d/1IYY_tgx_IHuhSq3AJ5eI5OnqOPBNLWSHKh2a30DoXe8/edit?usp=sharing"",""ระนอง!J199"")"),0)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IFERROR(__xludf.DUMMYFUNCTION("IMPORTRANGE(""https://docs.google.com/spreadsheets/d/1Yj_ptqi66GCucihVvJfMjLAmec39IyEx_6qawtMGysU/edit?usp=sharing"",""สบก!CT91"")"),0)</f>
        <v>0</v>
      </c>
      <c r="N294" s="172">
        <f ca="1">IFERROR(__xludf.DUMMYFUNCTION("IMPORTRANGE(""https://docs.google.com/spreadsheets/d/1Yj_ptqi66GCucihVvJfMjLAmec39IyEx_6qawtMGysU/edit?usp=sharing"",""สบก!CU91"")"),0)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IFERROR(__xludf.DUMMYFUNCTION("IMPORTRANGE(""https://docs.google.com/spreadsheets/d/1Yj_ptqi66GCucihVvJfMjLAmec39IyEx_6qawtMGysU/edit?usp=sharing"",""สบก!CP91"")"),0)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IFERROR(__xludf.DUMMYFUNCTION("IMPORTRANGE(""https://docs.google.com/spreadsheets/d/1Yj_ptqi66GCucihVvJfMjLAmec39IyEx_6qawtMGysU/edit?usp=sharing"",""สบก!CQ91"")"),0)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IFERROR(__xludf.DUMMYFUNCTION("IMPORTRANGE(""https://docs.google.com/spreadsheets/d/1IYY_tgx_IHuhSq3AJ5eI5OnqOPBNLWSHKh2a30DoXe8/edit?usp=sharing"",""ระนอง!J205"")"),0)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IFERROR(__xludf.DUMMYFUNCTION("IMPORTRANGE(""https://docs.google.com/spreadsheets/d/1IYY_tgx_IHuhSq3AJ5eI5OnqOPBNLWSHKh2a30DoXe8/edit?usp=sharing"",""ระนอง!J206"")"),0)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IFERROR(__xludf.DUMMYFUNCTION("IMPORTRANGE(""https://docs.google.com/spreadsheets/d/1IYY_tgx_IHuhSq3AJ5eI5OnqOPBNLWSHKh2a30DoXe8/edit?usp=sharing"",""ระนอง!J207"")"),0)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IFERROR(__xludf.DUMMYFUNCTION("IMPORTRANGE(""https://docs.google.com/spreadsheets/d/1IYY_tgx_IHuhSq3AJ5eI5OnqOPBNLWSHKh2a30DoXe8/edit?usp=sharing"",""ระนอง!J208"")"),0)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IFERROR(__xludf.DUMMYFUNCTION("IMPORTRANGE(""https://docs.google.com/spreadsheets/d/1IYY_tgx_IHuhSq3AJ5eI5OnqOPBNLWSHKh2a30DoXe8/edit?usp=sharing"",""ระนอง!I209"")"),0)</f>
        <v>0</v>
      </c>
      <c r="J304" s="191">
        <f ca="1">IFERROR(__xludf.DUMMYFUNCTION("IMPORTRANGE(""https://docs.google.com/spreadsheets/d/1IYY_tgx_IHuhSq3AJ5eI5OnqOPBNLWSHKh2a30DoXe8/edit?usp=sharing"",""ระนอง!J209"")"),0)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IFERROR(__xludf.DUMMYFUNCTION("IMPORTRANGE(""https://docs.google.com/spreadsheets/d/1IYY_tgx_IHuhSq3AJ5eI5OnqOPBNLWSHKh2a30DoXe8/edit?usp=sharing"",""ระนอง!I211"")"),0)</f>
        <v>0</v>
      </c>
      <c r="J306" s="191">
        <f ca="1">IFERROR(__xludf.DUMMYFUNCTION("IMPORTRANGE(""https://docs.google.com/spreadsheets/d/1IYY_tgx_IHuhSq3AJ5eI5OnqOPBNLWSHKh2a30DoXe8/edit?usp=sharing"",""ระนอง!J211"")"),0)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IFERROR(__xludf.DUMMYFUNCTION("IMPORTRANGE(""https://docs.google.com/spreadsheets/d/1IYY_tgx_IHuhSq3AJ5eI5OnqOPBNLWSHKh2a30DoXe8/edit?usp=sharing"",""ระนอง!J212"")"),0)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IFERROR(__xludf.DUMMYFUNCTION("IMPORTRANGE(""https://docs.google.com/spreadsheets/d/1IYY_tgx_IHuhSq3AJ5eI5OnqOPBNLWSHKh2a30DoXe8/edit?usp=sharing"",""ระนอง!J213"")"),0)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IFERROR(__xludf.DUMMYFUNCTION("IMPORTRANGE(""https://docs.google.com/spreadsheets/d/1IYY_tgx_IHuhSq3AJ5eI5OnqOPBNLWSHKh2a30DoXe8/edit?usp=sharing"",""ระนอง!I214"")"),0)</f>
        <v>0</v>
      </c>
      <c r="J309" s="325">
        <f ca="1">IFERROR(__xludf.DUMMYFUNCTION("IMPORTRANGE(""https://docs.google.com/spreadsheets/d/1IYY_tgx_IHuhSq3AJ5eI5OnqOPBNLWSHKh2a30DoXe8/edit?usp=sharing"",""ระนอง!J214"")"),0)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IFERROR(__xludf.DUMMYFUNCTION("IMPORTRANGE(""https://docs.google.com/spreadsheets/d/1Yj_ptqi66GCucihVvJfMjLAmec39IyEx_6qawtMGysU/edit?usp=sharing"",""สบก!DC91"")"),0)</f>
        <v>0</v>
      </c>
      <c r="N314" s="172">
        <f ca="1">IFERROR(__xludf.DUMMYFUNCTION("IMPORTRANGE(""https://docs.google.com/spreadsheets/d/1Yj_ptqi66GCucihVvJfMjLAmec39IyEx_6qawtMGysU/edit?usp=sharing"",""สบก!DD91"")"),0)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IFERROR(__xludf.DUMMYFUNCTION("IMPORTRANGE(""https://docs.google.com/spreadsheets/d/1Yj_ptqi66GCucihVvJfMjLAmec39IyEx_6qawtMGysU/edit?usp=sharing"",""สบก!CY91"")"),0)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IFERROR(__xludf.DUMMYFUNCTION("IMPORTRANGE(""https://docs.google.com/spreadsheets/d/1Yj_ptqi66GCucihVvJfMjLAmec39IyEx_6qawtMGysU/edit?usp=sharing"",""สบก!CZ91"")"),0)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IFERROR(__xludf.DUMMYFUNCTION("IMPORTRANGE(""https://docs.google.com/spreadsheets/d/1IYY_tgx_IHuhSq3AJ5eI5OnqOPBNLWSHKh2a30DoXe8/edit?usp=sharing"",""ระนอง!J220"")"),0)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IFERROR(__xludf.DUMMYFUNCTION("IMPORTRANGE(""https://docs.google.com/spreadsheets/d/1IYY_tgx_IHuhSq3AJ5eI5OnqOPBNLWSHKh2a30DoXe8/edit?usp=sharing"",""ระนอง!J221"")"),0)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IFERROR(__xludf.DUMMYFUNCTION("IMPORTRANGE(""https://docs.google.com/spreadsheets/d/1IYY_tgx_IHuhSq3AJ5eI5OnqOPBNLWSHKh2a30DoXe8/edit?usp=sharing"",""ระนอง!J222"")"),0)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IFERROR(__xludf.DUMMYFUNCTION("IMPORTRANGE(""https://docs.google.com/spreadsheets/d/1IYY_tgx_IHuhSq3AJ5eI5OnqOPBNLWSHKh2a30DoXe8/edit?usp=sharing"",""ระนอง!J223"")"),0)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IFERROR(__xludf.DUMMYFUNCTION("IMPORTRANGE(""https://docs.google.com/spreadsheets/d/1IYY_tgx_IHuhSq3AJ5eI5OnqOPBNLWSHKh2a30DoXe8/edit?usp=sharing"",""ระนอง!I224"")"),0)</f>
        <v>0</v>
      </c>
      <c r="J324" s="191">
        <f ca="1">IFERROR(__xludf.DUMMYFUNCTION("IMPORTRANGE(""https://docs.google.com/spreadsheets/d/1IYY_tgx_IHuhSq3AJ5eI5OnqOPBNLWSHKh2a30DoXe8/edit?usp=sharing"",""ระนอง!J224"")"),0)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IFERROR(__xludf.DUMMYFUNCTION("IMPORTRANGE(""https://docs.google.com/spreadsheets/d/1IYY_tgx_IHuhSq3AJ5eI5OnqOPBNLWSHKh2a30DoXe8/edit?usp=sharing"",""ระนอง!J225"")"),0)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IFERROR(__xludf.DUMMYFUNCTION("IMPORTRANGE(""https://docs.google.com/spreadsheets/d/1IYY_tgx_IHuhSq3AJ5eI5OnqOPBNLWSHKh2a30DoXe8/edit?usp=sharing"",""ระนอง!J226"")"),0)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IFERROR(__xludf.DUMMYFUNCTION("IMPORTRANGE(""https://docs.google.com/spreadsheets/d/1IYY_tgx_IHuhSq3AJ5eI5OnqOPBNLWSHKh2a30DoXe8/edit?usp=sharing"",""ระนอง!I228"")"),75)</f>
        <v>75</v>
      </c>
      <c r="J328" s="330">
        <f ca="1">IFERROR(__xludf.DUMMYFUNCTION("IMPORTRANGE(""https://docs.google.com/spreadsheets/d/1IYY_tgx_IHuhSq3AJ5eI5OnqOPBNLWSHKh2a30DoXe8/edit?usp=sharing"",""ระนอง!J228"")"),4)</f>
        <v>4</v>
      </c>
      <c r="K328" s="309">
        <f ca="1">IF(I328&gt;0,J328*100/I328,0)</f>
        <v>5.333333333333333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1029350</v>
      </c>
      <c r="M329" s="155">
        <f t="shared" ca="1" si="98"/>
        <v>523740</v>
      </c>
      <c r="N329" s="155">
        <f t="shared" ca="1" si="98"/>
        <v>287478</v>
      </c>
      <c r="O329" s="154">
        <f t="shared" ref="O329:O331" ca="1" si="99">IF(L329&gt;0,N329*100/L329,0)</f>
        <v>27.928109972312626</v>
      </c>
      <c r="P329" s="154">
        <f t="shared" ref="P329:P331" ca="1" si="100">IF(M329&gt;0,N329*100/M329,0)</f>
        <v>54.88944896322603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1029350</v>
      </c>
      <c r="M331" s="160">
        <f t="shared" ca="1" si="102"/>
        <v>523740</v>
      </c>
      <c r="N331" s="160">
        <f t="shared" ca="1" si="102"/>
        <v>287478</v>
      </c>
      <c r="O331" s="159">
        <f t="shared" ca="1" si="99"/>
        <v>27.928109972312626</v>
      </c>
      <c r="P331" s="159">
        <f t="shared" ca="1" si="100"/>
        <v>54.88944896322603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1029350</v>
      </c>
      <c r="M333" s="172">
        <f ca="1">IFERROR(__xludf.DUMMYFUNCTION("IMPORTRANGE(""https://docs.google.com/spreadsheets/d/1Yj_ptqi66GCucihVvJfMjLAmec39IyEx_6qawtMGysU/edit?usp=sharing"",""สบก!DL91"")"),523740)</f>
        <v>523740</v>
      </c>
      <c r="N333" s="172">
        <f ca="1">IFERROR(__xludf.DUMMYFUNCTION("IMPORTRANGE(""https://docs.google.com/spreadsheets/d/1Yj_ptqi66GCucihVvJfMjLAmec39IyEx_6qawtMGysU/edit?usp=sharing"",""สบก!DM91"")"),287478)</f>
        <v>287478</v>
      </c>
      <c r="O333" s="171">
        <f ca="1">IF(L333&gt;0,N333*100/L333,0)</f>
        <v>27.928109972312626</v>
      </c>
      <c r="P333" s="171">
        <f ca="1">IF(M333&gt;0,N333*100/M333,0)</f>
        <v>54.88944896322603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IFERROR(__xludf.DUMMYFUNCTION("IMPORTRANGE(""https://docs.google.com/spreadsheets/d/1Yj_ptqi66GCucihVvJfMjLAmec39IyEx_6qawtMGysU/edit?usp=sharing"",""สบก!DH91"")"),777000)</f>
        <v>777000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IFERROR(__xludf.DUMMYFUNCTION("IMPORTRANGE(""https://docs.google.com/spreadsheets/d/1Yj_ptqi66GCucihVvJfMjLAmec39IyEx_6qawtMGysU/edit?usp=sharing"",""สบก!DI91"")"),252350)</f>
        <v>252350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IFERROR(__xludf.DUMMYFUNCTION("IMPORTRANGE(""https://docs.google.com/spreadsheets/d/1IYY_tgx_IHuhSq3AJ5eI5OnqOPBNLWSHKh2a30DoXe8/edit?usp=sharing"",""ระนอง!I234"")"),0)</f>
        <v>0</v>
      </c>
      <c r="J339" s="191">
        <f ca="1">IFERROR(__xludf.DUMMYFUNCTION("IMPORTRANGE(""https://docs.google.com/spreadsheets/d/1IYY_tgx_IHuhSq3AJ5eI5OnqOPBNLWSHKh2a30DoXe8/edit?usp=sharing"",""ระนอง!J234"")"),31)</f>
        <v>31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IFERROR(__xludf.DUMMYFUNCTION("IMPORTRANGE(""https://docs.google.com/spreadsheets/d/1IYY_tgx_IHuhSq3AJ5eI5OnqOPBNLWSHKh2a30DoXe8/edit?usp=sharing"",""ระนอง!I235"")"),540)</f>
        <v>540</v>
      </c>
      <c r="J340" s="191">
        <f ca="1">IFERROR(__xludf.DUMMYFUNCTION("IMPORTRANGE(""https://docs.google.com/spreadsheets/d/1IYY_tgx_IHuhSq3AJ5eI5OnqOPBNLWSHKh2a30DoXe8/edit?usp=sharing"",""ระนอง!J235"")"),312.61)</f>
        <v>312.61</v>
      </c>
      <c r="K340" s="333">
        <f t="shared" ca="1" si="103"/>
        <v>57.890740740740739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IFERROR(__xludf.DUMMYFUNCTION("IMPORTRANGE(""https://docs.google.com/spreadsheets/d/1IYY_tgx_IHuhSq3AJ5eI5OnqOPBNLWSHKh2a30DoXe8/edit?usp=sharing"",""ระนอง!I236"")"),75)</f>
        <v>75</v>
      </c>
      <c r="J341" s="191">
        <f ca="1">IFERROR(__xludf.DUMMYFUNCTION("IMPORTRANGE(""https://docs.google.com/spreadsheets/d/1IYY_tgx_IHuhSq3AJ5eI5OnqOPBNLWSHKh2a30DoXe8/edit?usp=sharing"",""ระนอง!J236"")"),8)</f>
        <v>8</v>
      </c>
      <c r="K341" s="333">
        <f t="shared" ca="1" si="103"/>
        <v>10.666666666666666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IFERROR(__xludf.DUMMYFUNCTION("IMPORTRANGE(""https://docs.google.com/spreadsheets/d/1IYY_tgx_IHuhSq3AJ5eI5OnqOPBNLWSHKh2a30DoXe8/edit?usp=sharing"",""ระนอง!I237"")"),0)</f>
        <v>0</v>
      </c>
      <c r="J342" s="191">
        <f ca="1">IFERROR(__xludf.DUMMYFUNCTION("IMPORTRANGE(""https://docs.google.com/spreadsheets/d/1IYY_tgx_IHuhSq3AJ5eI5OnqOPBNLWSHKh2a30DoXe8/edit?usp=sharing"",""ระนอง!J237"")"),117.05)</f>
        <v>117.05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IFERROR(__xludf.DUMMYFUNCTION("IMPORTRANGE(""https://docs.google.com/spreadsheets/d/1IYY_tgx_IHuhSq3AJ5eI5OnqOPBNLWSHKh2a30DoXe8/edit?usp=sharing"",""ระนอง!I238"")"),75)</f>
        <v>75</v>
      </c>
      <c r="J343" s="191">
        <f ca="1">IFERROR(__xludf.DUMMYFUNCTION("IMPORTRANGE(""https://docs.google.com/spreadsheets/d/1IYY_tgx_IHuhSq3AJ5eI5OnqOPBNLWSHKh2a30DoXe8/edit?usp=sharing"",""ระนอง!J238"")"),0)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IFERROR(__xludf.DUMMYFUNCTION("IMPORTRANGE(""https://docs.google.com/spreadsheets/d/1IYY_tgx_IHuhSq3AJ5eI5OnqOPBNLWSHKh2a30DoXe8/edit?usp=sharing"",""ระนอง!I239"")"),0)</f>
        <v>0</v>
      </c>
      <c r="J344" s="191">
        <f ca="1">IFERROR(__xludf.DUMMYFUNCTION("IMPORTRANGE(""https://docs.google.com/spreadsheets/d/1IYY_tgx_IHuhSq3AJ5eI5OnqOPBNLWSHKh2a30DoXe8/edit?usp=sharing"",""ระนอง!J239"")"),0)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IFERROR(__xludf.DUMMYFUNCTION("IMPORTRANGE(""https://docs.google.com/spreadsheets/d/1IYY_tgx_IHuhSq3AJ5eI5OnqOPBNLWSHKh2a30DoXe8/edit?usp=sharing"",""ระนอง!I240"")"),75)</f>
        <v>75</v>
      </c>
      <c r="J345" s="191">
        <f ca="1">IFERROR(__xludf.DUMMYFUNCTION("IMPORTRANGE(""https://docs.google.com/spreadsheets/d/1IYY_tgx_IHuhSq3AJ5eI5OnqOPBNLWSHKh2a30DoXe8/edit?usp=sharing"",""ระนอง!J240"")"),4)</f>
        <v>4</v>
      </c>
      <c r="K345" s="333">
        <f t="shared" ca="1" si="103"/>
        <v>5.333333333333333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IFERROR(__xludf.DUMMYFUNCTION("IMPORTRANGE(""https://docs.google.com/spreadsheets/d/1IYY_tgx_IHuhSq3AJ5eI5OnqOPBNLWSHKh2a30DoXe8/edit?usp=sharing"",""ระนอง!I241"")"),0)</f>
        <v>0</v>
      </c>
      <c r="J346" s="191">
        <f ca="1">IFERROR(__xludf.DUMMYFUNCTION("IMPORTRANGE(""https://docs.google.com/spreadsheets/d/1IYY_tgx_IHuhSq3AJ5eI5OnqOPBNLWSHKh2a30DoXe8/edit?usp=sharing"",""ระนอง!J241"")"),70.54)</f>
        <v>70.540000000000006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IFERROR(__xludf.DUMMYFUNCTION("IMPORTRANGE(""https://docs.google.com/spreadsheets/d/1IYY_tgx_IHuhSq3AJ5eI5OnqOPBNLWSHKh2a30DoXe8/edit?usp=sharing"",""ระนอง!L242"")"),1564327)</f>
        <v>1564327</v>
      </c>
      <c r="M347" s="347"/>
      <c r="N347" s="347">
        <f ca="1">IFERROR(__xludf.DUMMYFUNCTION("IMPORTRANGE(""https://docs.google.com/spreadsheets/d/1IYY_tgx_IHuhSq3AJ5eI5OnqOPBNLWSHKh2a30DoXe8/edit?usp=sharing"",""ระนอง!M242"")"),327317)</f>
        <v>327317</v>
      </c>
      <c r="O347" s="347">
        <f ca="1">+IF(L347&gt;0,N347*100/L347,0)</f>
        <v>20.923822193185952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IFERROR(__xludf.DUMMYFUNCTION("IMPORTRANGE(""https://docs.google.com/spreadsheets/d/1IYY_tgx_IHuhSq3AJ5eI5OnqOPBNLWSHKh2a30DoXe8/edit?usp=sharing"",""ระนอง!I244"")"),20)</f>
        <v>20</v>
      </c>
      <c r="J349" s="360">
        <f ca="1">IFERROR(__xludf.DUMMYFUNCTION("IMPORTRANGE(""https://docs.google.com/spreadsheets/d/1IYY_tgx_IHuhSq3AJ5eI5OnqOPBNLWSHKh2a30DoXe8/edit?usp=sharing"",""ระนอง!J244"")"),20)</f>
        <v>20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IFERROR(__xludf.DUMMYFUNCTION("IMPORTRANGE(""https://docs.google.com/spreadsheets/d/1IYY_tgx_IHuhSq3AJ5eI5OnqOPBNLWSHKh2a30DoXe8/edit?usp=sharing"",""ระนอง!L244"")"),65120)</f>
        <v>65120</v>
      </c>
      <c r="M349" s="362"/>
      <c r="N349" s="362">
        <f ca="1">IFERROR(__xludf.DUMMYFUNCTION("IMPORTRANGE(""https://docs.google.com/spreadsheets/d/1IYY_tgx_IHuhSq3AJ5eI5OnqOPBNLWSHKh2a30DoXe8/edit?usp=sharing"",""ระนอง!M244"")"),54430)</f>
        <v>54430</v>
      </c>
      <c r="O349" s="362">
        <f ca="1">+IF(L349&gt;0,N349*100/L349,0)</f>
        <v>83.584152334152336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IFERROR(__xludf.DUMMYFUNCTION("IMPORTRANGE(""https://docs.google.com/spreadsheets/d/1IYY_tgx_IHuhSq3AJ5eI5OnqOPBNLWSHKh2a30DoXe8/edit?usp=sharing"",""ระนอง!I245"")"),20)</f>
        <v>20</v>
      </c>
      <c r="J350" s="360">
        <f ca="1">IFERROR(__xludf.DUMMYFUNCTION("IMPORTRANGE(""https://docs.google.com/spreadsheets/d/1IYY_tgx_IHuhSq3AJ5eI5OnqOPBNLWSHKh2a30DoXe8/edit?usp=sharing"",""ระนอง!J245"")"),20)</f>
        <v>20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IFERROR(__xludf.DUMMYFUNCTION("IMPORTRANGE(""https://docs.google.com/spreadsheets/d/1IYY_tgx_IHuhSq3AJ5eI5OnqOPBNLWSHKh2a30DoXe8/edit?usp=sharing"",""ระนอง!L246"")"),0)</f>
        <v>0</v>
      </c>
      <c r="M351" s="169"/>
      <c r="N351" s="169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9">
        <f ca="1">IFERROR(__xludf.DUMMYFUNCTION("IMPORTRANGE(""https://docs.google.com/spreadsheets/d/1IYY_tgx_IHuhSq3AJ5eI5OnqOPBNLWSHKh2a30DoXe8/edit?usp=sharing"",""ระนอง!M247"")"),54430)</f>
        <v>54430</v>
      </c>
      <c r="O352" s="169">
        <f t="shared" ca="1" si="105"/>
        <v>83.584152334152336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IFERROR(__xludf.DUMMYFUNCTION("IMPORTRANGE(""https://docs.google.com/spreadsheets/d/1IYY_tgx_IHuhSq3AJ5eI5OnqOPBNLWSHKh2a30DoXe8/edit?usp=sharing"",""ระนอง!L248"")"),0)</f>
        <v>0</v>
      </c>
      <c r="M353" s="171"/>
      <c r="N353" s="171">
        <f ca="1">IFERROR(__xludf.DUMMYFUNCTION("IMPORTRANGE(""https://docs.google.com/spreadsheets/d/1IYY_tgx_IHuhSq3AJ5eI5OnqOPBNLWSHKh2a30DoXe8/edit?usp=sharing"",""ระนอง!M248"")"),0)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IFERROR(__xludf.DUMMYFUNCTION("IMPORTRANGE(""https://docs.google.com/spreadsheets/d/1IYY_tgx_IHuhSq3AJ5eI5OnqOPBNLWSHKh2a30DoXe8/edit?usp=sharing"",""ระนอง!L249"")"),65120)</f>
        <v>65120</v>
      </c>
      <c r="M354" s="171"/>
      <c r="N354" s="171">
        <f ca="1">IFERROR(__xludf.DUMMYFUNCTION("IMPORTRANGE(""https://docs.google.com/spreadsheets/d/1IYY_tgx_IHuhSq3AJ5eI5OnqOPBNLWSHKh2a30DoXe8/edit?usp=sharing"",""ระนอง!M249"")"),54430)</f>
        <v>54430</v>
      </c>
      <c r="O354" s="171">
        <f t="shared" ca="1" si="105"/>
        <v>83.584152334152336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IFERROR(__xludf.DUMMYFUNCTION("IMPORTRANGE(""https://docs.google.com/spreadsheets/d/1IYY_tgx_IHuhSq3AJ5eI5OnqOPBNLWSHKh2a30DoXe8/edit?usp=sharing"",""ระนอง!M250"")"),27600)</f>
        <v>27600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IFERROR(__xludf.DUMMYFUNCTION("IMPORTRANGE(""https://docs.google.com/spreadsheets/d/1IYY_tgx_IHuhSq3AJ5eI5OnqOPBNLWSHKh2a30DoXe8/edit?usp=sharing"",""ระนอง!M251"")"),20100)</f>
        <v>20100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IFERROR(__xludf.DUMMYFUNCTION("IMPORTRANGE(""https://docs.google.com/spreadsheets/d/1IYY_tgx_IHuhSq3AJ5eI5OnqOPBNLWSHKh2a30DoXe8/edit?usp=sharing"",""ระนอง!M252"")"),0)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IFERROR(__xludf.DUMMYFUNCTION("IMPORTRANGE(""https://docs.google.com/spreadsheets/d/1IYY_tgx_IHuhSq3AJ5eI5OnqOPBNLWSHKh2a30DoXe8/edit?usp=sharing"",""ระนอง!M253"")"),6730)</f>
        <v>6730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IFERROR(__xludf.DUMMYFUNCTION("IMPORTRANGE(""https://docs.google.com/spreadsheets/d/1IYY_tgx_IHuhSq3AJ5eI5OnqOPBNLWSHKh2a30DoXe8/edit?usp=sharing"",""ระนอง!J255"")"),0)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IFERROR(__xludf.DUMMYFUNCTION("IMPORTRANGE(""https://docs.google.com/spreadsheets/d/1IYY_tgx_IHuhSq3AJ5eI5OnqOPBNLWSHKh2a30DoXe8/edit?usp=sharing"",""ระนอง!J256"")"),1)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IFERROR(__xludf.DUMMYFUNCTION("IMPORTRANGE(""https://docs.google.com/spreadsheets/d/1IYY_tgx_IHuhSq3AJ5eI5OnqOPBNLWSHKh2a30DoXe8/edit?usp=sharing"",""ระนอง!J257"")"),1)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IFERROR(__xludf.DUMMYFUNCTION("IMPORTRANGE(""https://docs.google.com/spreadsheets/d/1IYY_tgx_IHuhSq3AJ5eI5OnqOPBNLWSHKh2a30DoXe8/edit?usp=sharing"",""ระนอง!J258"")"),1)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IFERROR(__xludf.DUMMYFUNCTION("IMPORTRANGE(""https://docs.google.com/spreadsheets/d/1IYY_tgx_IHuhSq3AJ5eI5OnqOPBNLWSHKh2a30DoXe8/edit?usp=sharing"",""ระนอง!J166"")"),0)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IFERROR(__xludf.DUMMYFUNCTION("IMPORTRANGE(""https://docs.google.com/spreadsheets/d/1IYY_tgx_IHuhSq3AJ5eI5OnqOPBNLWSHKh2a30DoXe8/edit?usp=sharing"",""ระนอง!J166"")"),0)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IFERROR(__xludf.DUMMYFUNCTION("IMPORTRANGE(""https://docs.google.com/spreadsheets/d/1IYY_tgx_IHuhSq3AJ5eI5OnqOPBNLWSHKh2a30DoXe8/edit?usp=sharing"",""ระนอง!J166"")"),0)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IFERROR(__xludf.DUMMYFUNCTION("IMPORTRANGE(""https://docs.google.com/spreadsheets/d/1IYY_tgx_IHuhSq3AJ5eI5OnqOPBNLWSHKh2a30DoXe8/edit?usp=sharing"",""ระนอง!J166"")"),0)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IFERROR(__xludf.DUMMYFUNCTION("IMPORTRANGE(""https://docs.google.com/spreadsheets/d/1IYY_tgx_IHuhSq3AJ5eI5OnqOPBNLWSHKh2a30DoXe8/edit?usp=sharing"",""ระนอง!I263"")"),20)</f>
        <v>20</v>
      </c>
      <c r="J368" s="191">
        <f ca="1">IFERROR(__xludf.DUMMYFUNCTION("IMPORTRANGE(""https://docs.google.com/spreadsheets/d/1IYY_tgx_IHuhSq3AJ5eI5OnqOPBNLWSHKh2a30DoXe8/edit?usp=sharing"",""ระนอง!J263"")"),20)</f>
        <v>20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IFERROR(__xludf.DUMMYFUNCTION("IMPORTRANGE(""https://docs.google.com/spreadsheets/d/1IYY_tgx_IHuhSq3AJ5eI5OnqOPBNLWSHKh2a30DoXe8/edit?usp=sharing"",""ระนอง!I164"")"),0)</f>
        <v>0</v>
      </c>
      <c r="J369" s="191">
        <f ca="1">IFERROR(__xludf.DUMMYFUNCTION("IMPORTRANGE(""https://docs.google.com/spreadsheets/d/1IYY_tgx_IHuhSq3AJ5eI5OnqOPBNLWSHKh2a30DoXe8/edit?usp=sharing"",""ระนอง!J164"")"),0)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IFERROR(__xludf.DUMMYFUNCTION("IMPORTRANGE(""https://docs.google.com/spreadsheets/d/1IYY_tgx_IHuhSq3AJ5eI5OnqOPBNLWSHKh2a30DoXe8/edit?usp=sharing"",""ระนอง!I265"")"),20)</f>
        <v>20</v>
      </c>
      <c r="J370" s="191">
        <f ca="1">IFERROR(__xludf.DUMMYFUNCTION("IMPORTRANGE(""https://docs.google.com/spreadsheets/d/1IYY_tgx_IHuhSq3AJ5eI5OnqOPBNLWSHKh2a30DoXe8/edit?usp=sharing"",""ระนอง!J265"")"),20)</f>
        <v>20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IFERROR(__xludf.DUMMYFUNCTION("IMPORTRANGE(""https://docs.google.com/spreadsheets/d/1IYY_tgx_IHuhSq3AJ5eI5OnqOPBNLWSHKh2a30DoXe8/edit?usp=sharing"",""ระนอง!I164"")"),0)</f>
        <v>0</v>
      </c>
      <c r="J371" s="192">
        <f ca="1">IFERROR(__xludf.DUMMYFUNCTION("IMPORTRANGE(""https://docs.google.com/spreadsheets/d/1IYY_tgx_IHuhSq3AJ5eI5OnqOPBNLWSHKh2a30DoXe8/edit?usp=sharing"",""ระนอง!J164"")"),0)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IFERROR(__xludf.DUMMYFUNCTION("IMPORTRANGE(""https://docs.google.com/spreadsheets/d/1IYY_tgx_IHuhSq3AJ5eI5OnqOPBNLWSHKh2a30DoXe8/edit?usp=sharing"",""ระนอง!I267"")"),20)</f>
        <v>20</v>
      </c>
      <c r="J372" s="192">
        <f ca="1">IFERROR(__xludf.DUMMYFUNCTION("IMPORTRANGE(""https://docs.google.com/spreadsheets/d/1IYY_tgx_IHuhSq3AJ5eI5OnqOPBNLWSHKh2a30DoXe8/edit?usp=sharing"",""ระนอง!J267"")"),20)</f>
        <v>20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IFERROR(__xludf.DUMMYFUNCTION("IMPORTRANGE(""https://docs.google.com/spreadsheets/d/1IYY_tgx_IHuhSq3AJ5eI5OnqOPBNLWSHKh2a30DoXe8/edit?usp=sharing"",""ระนอง!I164"")"),0)</f>
        <v>0</v>
      </c>
      <c r="J373" s="191">
        <f ca="1">IFERROR(__xludf.DUMMYFUNCTION("IMPORTRANGE(""https://docs.google.com/spreadsheets/d/1IYY_tgx_IHuhSq3AJ5eI5OnqOPBNLWSHKh2a30DoXe8/edit?usp=sharing"",""ระนอง!J164"")"),0)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IFERROR(__xludf.DUMMYFUNCTION("IMPORTRANGE(""https://docs.google.com/spreadsheets/d/1IYY_tgx_IHuhSq3AJ5eI5OnqOPBNLWSHKh2a30DoXe8/edit?usp=sharing"",""ระนอง!I164"")"),0)</f>
        <v>0</v>
      </c>
      <c r="J374" s="191">
        <f ca="1">IFERROR(__xludf.DUMMYFUNCTION("IMPORTRANGE(""https://docs.google.com/spreadsheets/d/1IYY_tgx_IHuhSq3AJ5eI5OnqOPBNLWSHKh2a30DoXe8/edit?usp=sharing"",""ระนอง!J164"")"),0)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IFERROR(__xludf.DUMMYFUNCTION("IMPORTRANGE(""https://docs.google.com/spreadsheets/d/1IYY_tgx_IHuhSq3AJ5eI5OnqOPBNLWSHKh2a30DoXe8/edit?usp=sharing"",""ระนอง!I270"")"),20)</f>
        <v>20</v>
      </c>
      <c r="J375" s="191">
        <f ca="1">IFERROR(__xludf.DUMMYFUNCTION("IMPORTRANGE(""https://docs.google.com/spreadsheets/d/1IYY_tgx_IHuhSq3AJ5eI5OnqOPBNLWSHKh2a30DoXe8/edit?usp=sharing"",""ระนอง!J270"")"),20)</f>
        <v>20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IFERROR(__xludf.DUMMYFUNCTION("IMPORTRANGE(""https://docs.google.com/spreadsheets/d/1IYY_tgx_IHuhSq3AJ5eI5OnqOPBNLWSHKh2a30DoXe8/edit?usp=sharing"",""ระนอง!I271"")"),0)</f>
        <v>0</v>
      </c>
      <c r="J376" s="192">
        <f ca="1">IFERROR(__xludf.DUMMYFUNCTION("IMPORTRANGE(""https://docs.google.com/spreadsheets/d/1IYY_tgx_IHuhSq3AJ5eI5OnqOPBNLWSHKh2a30DoXe8/edit?usp=sharing"",""ระนอง!J271"")"),0)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IFERROR(__xludf.DUMMYFUNCTION("IMPORTRANGE(""https://docs.google.com/spreadsheets/d/1IYY_tgx_IHuhSq3AJ5eI5OnqOPBNLWSHKh2a30DoXe8/edit?usp=sharing"",""ระนอง!I272"")"),20)</f>
        <v>20</v>
      </c>
      <c r="J377" s="191">
        <f ca="1">IFERROR(__xludf.DUMMYFUNCTION("IMPORTRANGE(""https://docs.google.com/spreadsheets/d/1IYY_tgx_IHuhSq3AJ5eI5OnqOPBNLWSHKh2a30DoXe8/edit?usp=sharing"",""ระนอง!J272"")"),20)</f>
        <v>20</v>
      </c>
      <c r="K377" s="168">
        <f t="shared" ca="1" si="107"/>
        <v>100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IFERROR(__xludf.DUMMYFUNCTION("IMPORTRANGE(""https://docs.google.com/spreadsheets/d/1IYY_tgx_IHuhSq3AJ5eI5OnqOPBNLWSHKh2a30DoXe8/edit?usp=sharing"",""ระนอง!J273"")"),0)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IFERROR(__xludf.DUMMYFUNCTION("IMPORTRANGE(""https://docs.google.com/spreadsheets/d/1IYY_tgx_IHuhSq3AJ5eI5OnqOPBNLWSHKh2a30DoXe8/edit?usp=sharing"",""ระนอง!J274"")"),0)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IFERROR(__xludf.DUMMYFUNCTION("IMPORTRANGE(""https://docs.google.com/spreadsheets/d/1IYY_tgx_IHuhSq3AJ5eI5OnqOPBNLWSHKh2a30DoXe8/edit?usp=sharing"",""ระนอง!I275"")"),1000)</f>
        <v>1000</v>
      </c>
      <c r="J380" s="360">
        <f ca="1">IFERROR(__xludf.DUMMYFUNCTION("IMPORTRANGE(""https://docs.google.com/spreadsheets/d/1IYY_tgx_IHuhSq3AJ5eI5OnqOPBNLWSHKh2a30DoXe8/edit?usp=sharing"",""ระนอง!J275"")"),0)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IFERROR(__xludf.DUMMYFUNCTION("IMPORTRANGE(""https://docs.google.com/spreadsheets/d/1IYY_tgx_IHuhSq3AJ5eI5OnqOPBNLWSHKh2a30DoXe8/edit?usp=sharing"",""ระนอง!L275"")"),1028520)</f>
        <v>1028520</v>
      </c>
      <c r="M380" s="362"/>
      <c r="N380" s="362">
        <f ca="1">IFERROR(__xludf.DUMMYFUNCTION("IMPORTRANGE(""https://docs.google.com/spreadsheets/d/1IYY_tgx_IHuhSq3AJ5eI5OnqOPBNLWSHKh2a30DoXe8/edit?usp=sharing"",""ระนอง!M275"")"),96670)</f>
        <v>96670</v>
      </c>
      <c r="O380" s="362">
        <f ca="1">+IF(L380&gt;0,N380*100/L380,0)</f>
        <v>9.398942169330688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IFERROR(__xludf.DUMMYFUNCTION("IMPORTRANGE(""https://docs.google.com/spreadsheets/d/1IYY_tgx_IHuhSq3AJ5eI5OnqOPBNLWSHKh2a30DoXe8/edit?usp=sharing"",""ระนอง!I276"")"),100)</f>
        <v>100</v>
      </c>
      <c r="J381" s="360">
        <f ca="1">IFERROR(__xludf.DUMMYFUNCTION("IMPORTRANGE(""https://docs.google.com/spreadsheets/d/1IYY_tgx_IHuhSq3AJ5eI5OnqOPBNLWSHKh2a30DoXe8/edit?usp=sharing"",""ระนอง!J276"")"),0)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IFERROR(__xludf.DUMMYFUNCTION("IMPORTRANGE(""https://docs.google.com/spreadsheets/d/1IYY_tgx_IHuhSq3AJ5eI5OnqOPBNLWSHKh2a30DoXe8/edit?usp=sharing"",""ระนอง!L277"")"),0)</f>
        <v>0</v>
      </c>
      <c r="M382" s="169"/>
      <c r="N382" s="169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IFERROR(__xludf.DUMMYFUNCTION("IMPORTRANGE(""https://docs.google.com/spreadsheets/d/1IYY_tgx_IHuhSq3AJ5eI5OnqOPBNLWSHKh2a30DoXe8/edit?usp=sharing"",""ระนอง!M278"")"),96670)</f>
        <v>96670</v>
      </c>
      <c r="O383" s="169">
        <f t="shared" ca="1" si="109"/>
        <v>9.398942169330688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IFERROR(__xludf.DUMMYFUNCTION("IMPORTRANGE(""https://docs.google.com/spreadsheets/d/1IYY_tgx_IHuhSq3AJ5eI5OnqOPBNLWSHKh2a30DoXe8/edit?usp=sharing"",""ระนอง!L279"")"),0)</f>
        <v>0</v>
      </c>
      <c r="M384" s="171"/>
      <c r="N384" s="171">
        <f ca="1">IFERROR(__xludf.DUMMYFUNCTION("IMPORTRANGE(""https://docs.google.com/spreadsheets/d/1IYY_tgx_IHuhSq3AJ5eI5OnqOPBNLWSHKh2a30DoXe8/edit?usp=sharing"",""ระนอง!M279"")"),0)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IFERROR(__xludf.DUMMYFUNCTION("IMPORTRANGE(""https://docs.google.com/spreadsheets/d/1IYY_tgx_IHuhSq3AJ5eI5OnqOPBNLWSHKh2a30DoXe8/edit?usp=sharing"",""ระนอง!L280"")"),1028520)</f>
        <v>1028520</v>
      </c>
      <c r="M385" s="171"/>
      <c r="N385" s="171">
        <f ca="1">IFERROR(__xludf.DUMMYFUNCTION("IMPORTRANGE(""https://docs.google.com/spreadsheets/d/1IYY_tgx_IHuhSq3AJ5eI5OnqOPBNLWSHKh2a30DoXe8/edit?usp=sharing"",""ระนอง!M280"")"),96670)</f>
        <v>96670</v>
      </c>
      <c r="O385" s="171">
        <f t="shared" ca="1" si="109"/>
        <v>9.398942169330688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IFERROR(__xludf.DUMMYFUNCTION("IMPORTRANGE(""https://docs.google.com/spreadsheets/d/1IYY_tgx_IHuhSq3AJ5eI5OnqOPBNLWSHKh2a30DoXe8/edit?usp=sharing"",""ระนอง!M281"")"),33500)</f>
        <v>33500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IFERROR(__xludf.DUMMYFUNCTION("IMPORTRANGE(""https://docs.google.com/spreadsheets/d/1IYY_tgx_IHuhSq3AJ5eI5OnqOPBNLWSHKh2a30DoXe8/edit?usp=sharing"",""ระนอง!M282"")"),0)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IFERROR(__xludf.DUMMYFUNCTION("IMPORTRANGE(""https://docs.google.com/spreadsheets/d/1IYY_tgx_IHuhSq3AJ5eI5OnqOPBNLWSHKh2a30DoXe8/edit?usp=sharing"",""ระนอง!M283"")"),31900)</f>
        <v>31900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IFERROR(__xludf.DUMMYFUNCTION("IMPORTRANGE(""https://docs.google.com/spreadsheets/d/1IYY_tgx_IHuhSq3AJ5eI5OnqOPBNLWSHKh2a30DoXe8/edit?usp=sharing"",""ระนอง!M284"")"),31270)</f>
        <v>31270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IFERROR(__xludf.DUMMYFUNCTION("IMPORTRANGE(""https://docs.google.com/spreadsheets/d/1IYY_tgx_IHuhSq3AJ5eI5OnqOPBNLWSHKh2a30DoXe8/edit?usp=sharing"",""ระนอง!J286"")"),0)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IFERROR(__xludf.DUMMYFUNCTION("IMPORTRANGE(""https://docs.google.com/spreadsheets/d/1IYY_tgx_IHuhSq3AJ5eI5OnqOPBNLWSHKh2a30DoXe8/edit?usp=sharing"",""ระนอง!J287"")"),1)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IFERROR(__xludf.DUMMYFUNCTION("IMPORTRANGE(""https://docs.google.com/spreadsheets/d/1IYY_tgx_IHuhSq3AJ5eI5OnqOPBNLWSHKh2a30DoXe8/edit?usp=sharing"",""ระนอง!J288"")"),1)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IFERROR(__xludf.DUMMYFUNCTION("IMPORTRANGE(""https://docs.google.com/spreadsheets/d/1IYY_tgx_IHuhSq3AJ5eI5OnqOPBNLWSHKh2a30DoXe8/edit?usp=sharing"",""ระนอง!J289"")"),1)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IFERROR(__xludf.DUMMYFUNCTION("IMPORTRANGE(""https://docs.google.com/spreadsheets/d/1IYY_tgx_IHuhSq3AJ5eI5OnqOPBNLWSHKh2a30DoXe8/edit?usp=sharing"",""ระนอง!I291"")"),100)</f>
        <v>100</v>
      </c>
      <c r="J396" s="192">
        <f ca="1">IFERROR(__xludf.DUMMYFUNCTION("IMPORTRANGE(""https://docs.google.com/spreadsheets/d/1IYY_tgx_IHuhSq3AJ5eI5OnqOPBNLWSHKh2a30DoXe8/edit?usp=sharing"",""ระนอง!J291"")"),0)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IFERROR(__xludf.DUMMYFUNCTION("IMPORTRANGE(""https://docs.google.com/spreadsheets/d/1IYY_tgx_IHuhSq3AJ5eI5OnqOPBNLWSHKh2a30DoXe8/edit?usp=sharing"",""ระนอง!I292"")"),1000)</f>
        <v>1000</v>
      </c>
      <c r="J397" s="192">
        <f ca="1">IFERROR(__xludf.DUMMYFUNCTION("IMPORTRANGE(""https://docs.google.com/spreadsheets/d/1IYY_tgx_IHuhSq3AJ5eI5OnqOPBNLWSHKh2a30DoXe8/edit?usp=sharing"",""ระนอง!J292"")"),0)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IFERROR(__xludf.DUMMYFUNCTION("IMPORTRANGE(""https://docs.google.com/spreadsheets/d/1IYY_tgx_IHuhSq3AJ5eI5OnqOPBNLWSHKh2a30DoXe8/edit?usp=sharing"",""ระนอง!I293"")"),100)</f>
        <v>100</v>
      </c>
      <c r="J398" s="192">
        <f ca="1">IFERROR(__xludf.DUMMYFUNCTION("IMPORTRANGE(""https://docs.google.com/spreadsheets/d/1IYY_tgx_IHuhSq3AJ5eI5OnqOPBNLWSHKh2a30DoXe8/edit?usp=sharing"",""ระนอง!J293"")"),0)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IFERROR(__xludf.DUMMYFUNCTION("IMPORTRANGE(""https://docs.google.com/spreadsheets/d/1IYY_tgx_IHuhSq3AJ5eI5OnqOPBNLWSHKh2a30DoXe8/edit?usp=sharing"",""ระนอง!J294"")"),0)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IFERROR(__xludf.DUMMYFUNCTION("IMPORTRANGE(""https://docs.google.com/spreadsheets/d/1IYY_tgx_IHuhSq3AJ5eI5OnqOPBNLWSHKh2a30DoXe8/edit?usp=sharing"",""ระนอง!J295"")"),0)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IFERROR(__xludf.DUMMYFUNCTION("IMPORTRANGE(""https://docs.google.com/spreadsheets/d/1IYY_tgx_IHuhSq3AJ5eI5OnqOPBNLWSHKh2a30DoXe8/edit?usp=sharing"",""ระนอง!I296"")"),165)</f>
        <v>165</v>
      </c>
      <c r="J401" s="360">
        <f ca="1">IFERROR(__xludf.DUMMYFUNCTION("IMPORTRANGE(""https://docs.google.com/spreadsheets/d/1IYY_tgx_IHuhSq3AJ5eI5OnqOPBNLWSHKh2a30DoXe8/edit?usp=sharing"",""ระนอง!J296"")"),105)</f>
        <v>105</v>
      </c>
      <c r="K401" s="361">
        <f t="shared" ref="K401:K402" ca="1" si="111">IF(I401&gt;0,J401*100/I401,0)</f>
        <v>63.636363636363633</v>
      </c>
      <c r="L401" s="362">
        <f ca="1">IFERROR(__xludf.DUMMYFUNCTION("IMPORTRANGE(""https://docs.google.com/spreadsheets/d/1IYY_tgx_IHuhSq3AJ5eI5OnqOPBNLWSHKh2a30DoXe8/edit?usp=sharing"",""ระนอง!L296"")"),172190)</f>
        <v>172190</v>
      </c>
      <c r="M401" s="362"/>
      <c r="N401" s="362">
        <f ca="1">IFERROR(__xludf.DUMMYFUNCTION("IMPORTRANGE(""https://docs.google.com/spreadsheets/d/1IYY_tgx_IHuhSq3AJ5eI5OnqOPBNLWSHKh2a30DoXe8/edit?usp=sharing"",""ระนอง!M296"")"),110485)</f>
        <v>110485</v>
      </c>
      <c r="O401" s="362">
        <f ca="1">+IF(L401&gt;0,N401*100/L401,0)</f>
        <v>64.164585632150533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IFERROR(__xludf.DUMMYFUNCTION("IMPORTRANGE(""https://docs.google.com/spreadsheets/d/1IYY_tgx_IHuhSq3AJ5eI5OnqOPBNLWSHKh2a30DoXe8/edit?usp=sharing"",""ระนอง!I297"")"),55)</f>
        <v>55</v>
      </c>
      <c r="J402" s="360">
        <f ca="1">IFERROR(__xludf.DUMMYFUNCTION("IMPORTRANGE(""https://docs.google.com/spreadsheets/d/1IYY_tgx_IHuhSq3AJ5eI5OnqOPBNLWSHKh2a30DoXe8/edit?usp=sharing"",""ระนอง!J297"")"),35)</f>
        <v>35</v>
      </c>
      <c r="K402" s="361">
        <f t="shared" ca="1" si="111"/>
        <v>63.636363636363633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IFERROR(__xludf.DUMMYFUNCTION("IMPORTRANGE(""https://docs.google.com/spreadsheets/d/1IYY_tgx_IHuhSq3AJ5eI5OnqOPBNLWSHKh2a30DoXe8/edit?usp=sharing"",""ระนอง!L298"")"),0)</f>
        <v>0</v>
      </c>
      <c r="M403" s="169"/>
      <c r="N403" s="171">
        <f ca="1">IFERROR(__xludf.DUMMYFUNCTION("IMPORTRANGE(""https://docs.google.com/spreadsheets/d/1IYY_tgx_IHuhSq3AJ5eI5OnqOPBNLWSHKh2a30DoXe8/edit?usp=sharing"",""ระนอง!M298"")"),0)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1">
        <f ca="1">IFERROR(__xludf.DUMMYFUNCTION("IMPORTRANGE(""https://docs.google.com/spreadsheets/d/1IYY_tgx_IHuhSq3AJ5eI5OnqOPBNLWSHKh2a30DoXe8/edit?usp=sharing"",""ระนอง!M299"")"),110485)</f>
        <v>110485</v>
      </c>
      <c r="O404" s="171">
        <f t="shared" ca="1" si="112"/>
        <v>64.164585632150533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IFERROR(__xludf.DUMMYFUNCTION("IMPORTRANGE(""https://docs.google.com/spreadsheets/d/1IYY_tgx_IHuhSq3AJ5eI5OnqOPBNLWSHKh2a30DoXe8/edit?usp=sharing"",""ระนอง!L300"")"),0)</f>
        <v>0</v>
      </c>
      <c r="M405" s="171"/>
      <c r="N405" s="171">
        <f ca="1">IFERROR(__xludf.DUMMYFUNCTION("IMPORTRANGE(""https://docs.google.com/spreadsheets/d/1IYY_tgx_IHuhSq3AJ5eI5OnqOPBNLWSHKh2a30DoXe8/edit?usp=sharing"",""ระนอง!M300"")"),0)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IFERROR(__xludf.DUMMYFUNCTION("IMPORTRANGE(""https://docs.google.com/spreadsheets/d/1IYY_tgx_IHuhSq3AJ5eI5OnqOPBNLWSHKh2a30DoXe8/edit?usp=sharing"",""ระนอง!L301"")"),172190)</f>
        <v>172190</v>
      </c>
      <c r="M406" s="171"/>
      <c r="N406" s="171">
        <f ca="1">IFERROR(__xludf.DUMMYFUNCTION("IMPORTRANGE(""https://docs.google.com/spreadsheets/d/1IYY_tgx_IHuhSq3AJ5eI5OnqOPBNLWSHKh2a30DoXe8/edit?usp=sharing"",""ระนอง!M301"")"),110485)</f>
        <v>110485</v>
      </c>
      <c r="O406" s="171">
        <f t="shared" ca="1" si="112"/>
        <v>64.164585632150533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IFERROR(__xludf.DUMMYFUNCTION("IMPORTRANGE(""https://docs.google.com/spreadsheets/d/1IYY_tgx_IHuhSq3AJ5eI5OnqOPBNLWSHKh2a30DoXe8/edit?usp=sharing"",""ระนอง!M302"")"),63765)</f>
        <v>63765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IFERROR(__xludf.DUMMYFUNCTION("IMPORTRANGE(""https://docs.google.com/spreadsheets/d/1IYY_tgx_IHuhSq3AJ5eI5OnqOPBNLWSHKh2a30DoXe8/edit?usp=sharing"",""ระนอง!M303"")"),36000)</f>
        <v>36000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IFERROR(__xludf.DUMMYFUNCTION("IMPORTRANGE(""https://docs.google.com/spreadsheets/d/1IYY_tgx_IHuhSq3AJ5eI5OnqOPBNLWSHKh2a30DoXe8/edit?usp=sharing"",""ระนอง!M304"")"),0)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IFERROR(__xludf.DUMMYFUNCTION("IMPORTRANGE(""https://docs.google.com/spreadsheets/d/1IYY_tgx_IHuhSq3AJ5eI5OnqOPBNLWSHKh2a30DoXe8/edit?usp=sharing"",""ระนอง!M305"")"),10720)</f>
        <v>10720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IFERROR(__xludf.DUMMYFUNCTION("IMPORTRANGE(""https://docs.google.com/spreadsheets/d/1IYY_tgx_IHuhSq3AJ5eI5OnqOPBNLWSHKh2a30DoXe8/edit?usp=sharing"",""ระนอง!J307"")"),0)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IFERROR(__xludf.DUMMYFUNCTION("IMPORTRANGE(""https://docs.google.com/spreadsheets/d/1IYY_tgx_IHuhSq3AJ5eI5OnqOPBNLWSHKh2a30DoXe8/edit?usp=sharing"",""ระนอง!J308"")"),1)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IFERROR(__xludf.DUMMYFUNCTION("IMPORTRANGE(""https://docs.google.com/spreadsheets/d/1IYY_tgx_IHuhSq3AJ5eI5OnqOPBNLWSHKh2a30DoXe8/edit?usp=sharing"",""ระนอง!J309"")"),1)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IFERROR(__xludf.DUMMYFUNCTION("IMPORTRANGE(""https://docs.google.com/spreadsheets/d/1IYY_tgx_IHuhSq3AJ5eI5OnqOPBNLWSHKh2a30DoXe8/edit?usp=sharing"",""ระนอง!J310"")"),1)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IFERROR(__xludf.DUMMYFUNCTION("IMPORTRANGE(""https://docs.google.com/spreadsheets/d/1IYY_tgx_IHuhSq3AJ5eI5OnqOPBNLWSHKh2a30DoXe8/edit?usp=sharing"",""ระนอง!I311"")"),55)</f>
        <v>55</v>
      </c>
      <c r="J416" s="203">
        <f ca="1">IFERROR(__xludf.DUMMYFUNCTION("IMPORTRANGE(""https://docs.google.com/spreadsheets/d/1IYY_tgx_IHuhSq3AJ5eI5OnqOPBNLWSHKh2a30DoXe8/edit?usp=sharing"",""ระนอง!J311"")"),35)</f>
        <v>35</v>
      </c>
      <c r="K416" s="204">
        <f t="shared" ref="K416:K432" ca="1" si="113">IF(I416&gt;0,J416*100/I416,0)</f>
        <v>63.636363636363633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IFERROR(__xludf.DUMMYFUNCTION("IMPORTRANGE(""https://docs.google.com/spreadsheets/d/1IYY_tgx_IHuhSq3AJ5eI5OnqOPBNLWSHKh2a30DoXe8/edit?usp=sharing"",""ระนอง!I312"")"),10)</f>
        <v>10</v>
      </c>
      <c r="J417" s="379">
        <f ca="1">IFERROR(__xludf.DUMMYFUNCTION("IMPORTRANGE(""https://docs.google.com/spreadsheets/d/1IYY_tgx_IHuhSq3AJ5eI5OnqOPBNLWSHKh2a30DoXe8/edit?usp=sharing"",""ระนอง!J312"")"),10)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IFERROR(__xludf.DUMMYFUNCTION("IMPORTRANGE(""https://docs.google.com/spreadsheets/d/1IYY_tgx_IHuhSq3AJ5eI5OnqOPBNLWSHKh2a30DoXe8/edit?usp=sharing"",""ระนอง!I313"")"),30)</f>
        <v>30</v>
      </c>
      <c r="J418" s="380">
        <f ca="1">IFERROR(__xludf.DUMMYFUNCTION("IMPORTRANGE(""https://docs.google.com/spreadsheets/d/1IYY_tgx_IHuhSq3AJ5eI5OnqOPBNLWSHKh2a30DoXe8/edit?usp=sharing"",""ระนอง!J313"")"),30)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IFERROR(__xludf.DUMMYFUNCTION("IMPORTRANGE(""https://docs.google.com/spreadsheets/d/1IYY_tgx_IHuhSq3AJ5eI5OnqOPBNLWSHKh2a30DoXe8/edit?usp=sharing"",""ระนอง!I314"")"),10)</f>
        <v>10</v>
      </c>
      <c r="J419" s="275">
        <f ca="1">IFERROR(__xludf.DUMMYFUNCTION("IMPORTRANGE(""https://docs.google.com/spreadsheets/d/1IYY_tgx_IHuhSq3AJ5eI5OnqOPBNLWSHKh2a30DoXe8/edit?usp=sharing"",""ระนอง!J314"")"),10)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IFERROR(__xludf.DUMMYFUNCTION("IMPORTRANGE(""https://docs.google.com/spreadsheets/d/1IYY_tgx_IHuhSq3AJ5eI5OnqOPBNLWSHKh2a30DoXe8/edit?usp=sharing"",""ระนอง!I315"")"),10)</f>
        <v>10</v>
      </c>
      <c r="J420" s="275">
        <f ca="1">IFERROR(__xludf.DUMMYFUNCTION("IMPORTRANGE(""https://docs.google.com/spreadsheets/d/1IYY_tgx_IHuhSq3AJ5eI5OnqOPBNLWSHKh2a30DoXe8/edit?usp=sharing"",""ระนอง!J315"")"),10)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IFERROR(__xludf.DUMMYFUNCTION("IMPORTRANGE(""https://docs.google.com/spreadsheets/d/1IYY_tgx_IHuhSq3AJ5eI5OnqOPBNLWSHKh2a30DoXe8/edit?usp=sharing"",""ระนอง!I316"")"),25)</f>
        <v>25</v>
      </c>
      <c r="J421" s="379">
        <f ca="1">IFERROR(__xludf.DUMMYFUNCTION("IMPORTRANGE(""https://docs.google.com/spreadsheets/d/1IYY_tgx_IHuhSq3AJ5eI5OnqOPBNLWSHKh2a30DoXe8/edit?usp=sharing"",""ระนอง!J316"")"),25)</f>
        <v>25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IFERROR(__xludf.DUMMYFUNCTION("IMPORTRANGE(""https://docs.google.com/spreadsheets/d/1IYY_tgx_IHuhSq3AJ5eI5OnqOPBNLWSHKh2a30DoXe8/edit?usp=sharing"",""ระนอง!I317"")"),75)</f>
        <v>75</v>
      </c>
      <c r="J422" s="380">
        <f ca="1">IFERROR(__xludf.DUMMYFUNCTION("IMPORTRANGE(""https://docs.google.com/spreadsheets/d/1IYY_tgx_IHuhSq3AJ5eI5OnqOPBNLWSHKh2a30DoXe8/edit?usp=sharing"",""ระนอง!J317"")"),75)</f>
        <v>75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IFERROR(__xludf.DUMMYFUNCTION("IMPORTRANGE(""https://docs.google.com/spreadsheets/d/1IYY_tgx_IHuhSq3AJ5eI5OnqOPBNLWSHKh2a30DoXe8/edit?usp=sharing"",""ระนอง!I318"")"),25)</f>
        <v>25</v>
      </c>
      <c r="J423" s="275">
        <f ca="1">IFERROR(__xludf.DUMMYFUNCTION("IMPORTRANGE(""https://docs.google.com/spreadsheets/d/1IYY_tgx_IHuhSq3AJ5eI5OnqOPBNLWSHKh2a30DoXe8/edit?usp=sharing"",""ระนอง!J318"")"),25)</f>
        <v>25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IFERROR(__xludf.DUMMYFUNCTION("IMPORTRANGE(""https://docs.google.com/spreadsheets/d/1IYY_tgx_IHuhSq3AJ5eI5OnqOPBNLWSHKh2a30DoXe8/edit?usp=sharing"",""ระนอง!I319"")"),25)</f>
        <v>25</v>
      </c>
      <c r="J424" s="275">
        <f ca="1">IFERROR(__xludf.DUMMYFUNCTION("IMPORTRANGE(""https://docs.google.com/spreadsheets/d/1IYY_tgx_IHuhSq3AJ5eI5OnqOPBNLWSHKh2a30DoXe8/edit?usp=sharing"",""ระนอง!J319"")"),25)</f>
        <v>25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IFERROR(__xludf.DUMMYFUNCTION("IMPORTRANGE(""https://docs.google.com/spreadsheets/d/1IYY_tgx_IHuhSq3AJ5eI5OnqOPBNLWSHKh2a30DoXe8/edit?usp=sharing"",""ระนอง!I320"")"),25)</f>
        <v>25</v>
      </c>
      <c r="J425" s="275">
        <f ca="1">IFERROR(__xludf.DUMMYFUNCTION("IMPORTRANGE(""https://docs.google.com/spreadsheets/d/1IYY_tgx_IHuhSq3AJ5eI5OnqOPBNLWSHKh2a30DoXe8/edit?usp=sharing"",""ระนอง!J320"")"),25)</f>
        <v>25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IFERROR(__xludf.DUMMYFUNCTION("IMPORTRANGE(""https://docs.google.com/spreadsheets/d/1IYY_tgx_IHuhSq3AJ5eI5OnqOPBNLWSHKh2a30DoXe8/edit?usp=sharing"",""ระนอง!I321"")"),20)</f>
        <v>20</v>
      </c>
      <c r="J426" s="379">
        <f ca="1">IFERROR(__xludf.DUMMYFUNCTION("IMPORTRANGE(""https://docs.google.com/spreadsheets/d/1IYY_tgx_IHuhSq3AJ5eI5OnqOPBNLWSHKh2a30DoXe8/edit?usp=sharing"",""ระนอง!J321"")"),0)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IFERROR(__xludf.DUMMYFUNCTION("IMPORTRANGE(""https://docs.google.com/spreadsheets/d/1IYY_tgx_IHuhSq3AJ5eI5OnqOPBNLWSHKh2a30DoXe8/edit?usp=sharing"",""ระนอง!I322"")"),60)</f>
        <v>60</v>
      </c>
      <c r="J427" s="380">
        <f ca="1">IFERROR(__xludf.DUMMYFUNCTION("IMPORTRANGE(""https://docs.google.com/spreadsheets/d/1IYY_tgx_IHuhSq3AJ5eI5OnqOPBNLWSHKh2a30DoXe8/edit?usp=sharing"",""ระนอง!J322"")"),0)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IFERROR(__xludf.DUMMYFUNCTION("IMPORTRANGE(""https://docs.google.com/spreadsheets/d/1IYY_tgx_IHuhSq3AJ5eI5OnqOPBNLWSHKh2a30DoXe8/edit?usp=sharing"",""ระนอง!I323"")"),20)</f>
        <v>20</v>
      </c>
      <c r="J428" s="275">
        <f ca="1">IFERROR(__xludf.DUMMYFUNCTION("IMPORTRANGE(""https://docs.google.com/spreadsheets/d/1IYY_tgx_IHuhSq3AJ5eI5OnqOPBNLWSHKh2a30DoXe8/edit?usp=sharing"",""ระนอง!J323"")"),0)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IFERROR(__xludf.DUMMYFUNCTION("IMPORTRANGE(""https://docs.google.com/spreadsheets/d/1IYY_tgx_IHuhSq3AJ5eI5OnqOPBNLWSHKh2a30DoXe8/edit?usp=sharing"",""ระนอง!I324"")"),20)</f>
        <v>20</v>
      </c>
      <c r="J429" s="275">
        <f ca="1">IFERROR(__xludf.DUMMYFUNCTION("IMPORTRANGE(""https://docs.google.com/spreadsheets/d/1IYY_tgx_IHuhSq3AJ5eI5OnqOPBNLWSHKh2a30DoXe8/edit?usp=sharing"",""ระนอง!J324"")"),0)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IFERROR(__xludf.DUMMYFUNCTION("IMPORTRANGE(""https://docs.google.com/spreadsheets/d/1IYY_tgx_IHuhSq3AJ5eI5OnqOPBNLWSHKh2a30DoXe8/edit?usp=sharing"",""ระนอง!I325"")"),35)</f>
        <v>35</v>
      </c>
      <c r="J430" s="379">
        <f ca="1">IFERROR(__xludf.DUMMYFUNCTION("IMPORTRANGE(""https://docs.google.com/spreadsheets/d/1IYY_tgx_IHuhSq3AJ5eI5OnqOPBNLWSHKh2a30DoXe8/edit?usp=sharing"",""ระนอง!J325"")"),0)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IFERROR(__xludf.DUMMYFUNCTION("IMPORTRANGE(""https://docs.google.com/spreadsheets/d/1IYY_tgx_IHuhSq3AJ5eI5OnqOPBNLWSHKh2a30DoXe8/edit?usp=sharing"",""ระนอง!I326"")"),10)</f>
        <v>10</v>
      </c>
      <c r="J431" s="275">
        <f ca="1">IFERROR(__xludf.DUMMYFUNCTION("IMPORTRANGE(""https://docs.google.com/spreadsheets/d/1IYY_tgx_IHuhSq3AJ5eI5OnqOPBNLWSHKh2a30DoXe8/edit?usp=sharing"",""ระนอง!J326"")"),0)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IFERROR(__xludf.DUMMYFUNCTION("IMPORTRANGE(""https://docs.google.com/spreadsheets/d/1IYY_tgx_IHuhSq3AJ5eI5OnqOPBNLWSHKh2a30DoXe8/edit?usp=sharing"",""ระนอง!I327"")"),25)</f>
        <v>25</v>
      </c>
      <c r="J432" s="275">
        <f ca="1">IFERROR(__xludf.DUMMYFUNCTION("IMPORTRANGE(""https://docs.google.com/spreadsheets/d/1IYY_tgx_IHuhSq3AJ5eI5OnqOPBNLWSHKh2a30DoXe8/edit?usp=sharing"",""ระนอง!J327"")"),0)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IFERROR(__xludf.DUMMYFUNCTION("IMPORTRANGE(""https://docs.google.com/spreadsheets/d/1IYY_tgx_IHuhSq3AJ5eI5OnqOPBNLWSHKh2a30DoXe8/edit?usp=sharing"",""ระนอง!J328"")"),0)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IFERROR(__xludf.DUMMYFUNCTION("IMPORTRANGE(""https://docs.google.com/spreadsheets/d/1IYY_tgx_IHuhSq3AJ5eI5OnqOPBNLWSHKh2a30DoXe8/edit?usp=sharing"",""ระนอง!J329"")"),0)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IFERROR(__xludf.DUMMYFUNCTION("IMPORTRANGE(""https://docs.google.com/spreadsheets/d/1IYY_tgx_IHuhSq3AJ5eI5OnqOPBNLWSHKh2a30DoXe8/edit?usp=sharing"",""ระนอง!I330"")"),10)</f>
        <v>10</v>
      </c>
      <c r="J435" s="393">
        <f ca="1">IFERROR(__xludf.DUMMYFUNCTION("IMPORTRANGE(""https://docs.google.com/spreadsheets/d/1IYY_tgx_IHuhSq3AJ5eI5OnqOPBNLWSHKh2a30DoXe8/edit?usp=sharing"",""ระนอง!J330"")"),10)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IFERROR(__xludf.DUMMYFUNCTION("IMPORTRANGE(""https://docs.google.com/spreadsheets/d/1IYY_tgx_IHuhSq3AJ5eI5OnqOPBNLWSHKh2a30DoXe8/edit?usp=sharing"",""ระนอง!L330"")"),71000)</f>
        <v>71000</v>
      </c>
      <c r="M435" s="395"/>
      <c r="N435" s="395">
        <f ca="1">IFERROR(__xludf.DUMMYFUNCTION("IMPORTRANGE(""https://docs.google.com/spreadsheets/d/1IYY_tgx_IHuhSq3AJ5eI5OnqOPBNLWSHKh2a30DoXe8/edit?usp=sharing"",""ระนอง!M330"")"),30800)</f>
        <v>30800</v>
      </c>
      <c r="O435" s="395">
        <f t="shared" ref="O435:O439" ca="1" si="114">+IF(L435&gt;0,N435*100/L435,0)</f>
        <v>43.380281690140848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IFERROR(__xludf.DUMMYFUNCTION("IMPORTRANGE(""https://docs.google.com/spreadsheets/d/1IYY_tgx_IHuhSq3AJ5eI5OnqOPBNLWSHKh2a30DoXe8/edit?usp=sharing"",""ระนอง!L331"")"),0)</f>
        <v>0</v>
      </c>
      <c r="M436" s="169"/>
      <c r="N436" s="171">
        <f ca="1">IFERROR(__xludf.DUMMYFUNCTION("IMPORTRANGE(""https://docs.google.com/spreadsheets/d/1IYY_tgx_IHuhSq3AJ5eI5OnqOPBNLWSHKh2a30DoXe8/edit?usp=sharing"",""ระนอง!M331"")"),0)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IFERROR(__xludf.DUMMYFUNCTION("IMPORTRANGE(""https://docs.google.com/spreadsheets/d/1IYY_tgx_IHuhSq3AJ5eI5OnqOPBNLWSHKh2a30DoXe8/edit?usp=sharing"",""ระนอง!L332"")"),71000)</f>
        <v>71000</v>
      </c>
      <c r="M437" s="169"/>
      <c r="N437" s="171">
        <f ca="1">IFERROR(__xludf.DUMMYFUNCTION("IMPORTRANGE(""https://docs.google.com/spreadsheets/d/1IYY_tgx_IHuhSq3AJ5eI5OnqOPBNLWSHKh2a30DoXe8/edit?usp=sharing"",""ระนอง!M332"")"),30800)</f>
        <v>30800</v>
      </c>
      <c r="O437" s="171">
        <f t="shared" ca="1" si="114"/>
        <v>43.380281690140848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IFERROR(__xludf.DUMMYFUNCTION("IMPORTRANGE(""https://docs.google.com/spreadsheets/d/1IYY_tgx_IHuhSq3AJ5eI5OnqOPBNLWSHKh2a30DoXe8/edit?usp=sharing"",""ระนอง!L333"")"),0)</f>
        <v>0</v>
      </c>
      <c r="M438" s="171"/>
      <c r="N438" s="171">
        <f ca="1">IFERROR(__xludf.DUMMYFUNCTION("IMPORTRANGE(""https://docs.google.com/spreadsheets/d/1IYY_tgx_IHuhSq3AJ5eI5OnqOPBNLWSHKh2a30DoXe8/edit?usp=sharing"",""ระนอง!M333"")"),0)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IFERROR(__xludf.DUMMYFUNCTION("IMPORTRANGE(""https://docs.google.com/spreadsheets/d/1IYY_tgx_IHuhSq3AJ5eI5OnqOPBNLWSHKh2a30DoXe8/edit?usp=sharing"",""ระนอง!L334"")"),71000)</f>
        <v>71000</v>
      </c>
      <c r="M439" s="171"/>
      <c r="N439" s="171">
        <f ca="1">IFERROR(__xludf.DUMMYFUNCTION("IMPORTRANGE(""https://docs.google.com/spreadsheets/d/1IYY_tgx_IHuhSq3AJ5eI5OnqOPBNLWSHKh2a30DoXe8/edit?usp=sharing"",""ระนอง!M334"")"),30800)</f>
        <v>30800</v>
      </c>
      <c r="O439" s="171">
        <f t="shared" ca="1" si="114"/>
        <v>43.380281690140848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IFERROR(__xludf.DUMMYFUNCTION("IMPORTRANGE(""https://docs.google.com/spreadsheets/d/1IYY_tgx_IHuhSq3AJ5eI5OnqOPBNLWSHKh2a30DoXe8/edit?usp=sharing"",""ระนอง!M335"")"),20200)</f>
        <v>20200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IFERROR(__xludf.DUMMYFUNCTION("IMPORTRANGE(""https://docs.google.com/spreadsheets/d/1IYY_tgx_IHuhSq3AJ5eI5OnqOPBNLWSHKh2a30DoXe8/edit?usp=sharing"",""ระนอง!M336"")"),0)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IFERROR(__xludf.DUMMYFUNCTION("IMPORTRANGE(""https://docs.google.com/spreadsheets/d/1IYY_tgx_IHuhSq3AJ5eI5OnqOPBNLWSHKh2a30DoXe8/edit?usp=sharing"",""ระนอง!M337"")"),0)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IFERROR(__xludf.DUMMYFUNCTION("IMPORTRANGE(""https://docs.google.com/spreadsheets/d/1IYY_tgx_IHuhSq3AJ5eI5OnqOPBNLWSHKh2a30DoXe8/edit?usp=sharing"",""ระนอง!M338"")"),10600)</f>
        <v>10600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IFERROR(__xludf.DUMMYFUNCTION("IMPORTRANGE(""https://docs.google.com/spreadsheets/d/1IYY_tgx_IHuhSq3AJ5eI5OnqOPBNLWSHKh2a30DoXe8/edit?usp=sharing"",""ระนอง!J340"")"),0)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IFERROR(__xludf.DUMMYFUNCTION("IMPORTRANGE(""https://docs.google.com/spreadsheets/d/1IYY_tgx_IHuhSq3AJ5eI5OnqOPBNLWSHKh2a30DoXe8/edit?usp=sharing"",""ระนอง!J341"")"),1)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IFERROR(__xludf.DUMMYFUNCTION("IMPORTRANGE(""https://docs.google.com/spreadsheets/d/1IYY_tgx_IHuhSq3AJ5eI5OnqOPBNLWSHKh2a30DoXe8/edit?usp=sharing"",""ระนอง!J342"")"),1)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IFERROR(__xludf.DUMMYFUNCTION("IMPORTRANGE(""https://docs.google.com/spreadsheets/d/1IYY_tgx_IHuhSq3AJ5eI5OnqOPBNLWSHKh2a30DoXe8/edit?usp=sharing"",""ระนอง!J343"")"),1)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IFERROR(__xludf.DUMMYFUNCTION("IMPORTRANGE(""https://docs.google.com/spreadsheets/d/1IYY_tgx_IHuhSq3AJ5eI5OnqOPBNLWSHKh2a30DoXe8/edit?usp=sharing"",""ระนอง!I344"")"),10)</f>
        <v>10</v>
      </c>
      <c r="J449" s="203">
        <f ca="1">IFERROR(__xludf.DUMMYFUNCTION("IMPORTRANGE(""https://docs.google.com/spreadsheets/d/1IYY_tgx_IHuhSq3AJ5eI5OnqOPBNLWSHKh2a30DoXe8/edit?usp=sharing"",""ระนอง!J344"")"),10)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IFERROR(__xludf.DUMMYFUNCTION("IMPORTRANGE(""https://docs.google.com/spreadsheets/d/1IYY_tgx_IHuhSq3AJ5eI5OnqOPBNLWSHKh2a30DoXe8/edit?usp=sharing"",""ระนอง!I345"")"),10)</f>
        <v>10</v>
      </c>
      <c r="J450" s="192">
        <f ca="1">IFERROR(__xludf.DUMMYFUNCTION("IMPORTRANGE(""https://docs.google.com/spreadsheets/d/1IYY_tgx_IHuhSq3AJ5eI5OnqOPBNLWSHKh2a30DoXe8/edit?usp=sharing"",""ระนอง!J345"")"),10)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IFERROR(__xludf.DUMMYFUNCTION("IMPORTRANGE(""https://docs.google.com/spreadsheets/d/1IYY_tgx_IHuhSq3AJ5eI5OnqOPBNLWSHKh2a30DoXe8/edit?usp=sharing"",""ระนอง!I346"")"),0)</f>
        <v>0</v>
      </c>
      <c r="J451" s="191">
        <f ca="1">IFERROR(__xludf.DUMMYFUNCTION("IMPORTRANGE(""https://docs.google.com/spreadsheets/d/1IYY_tgx_IHuhSq3AJ5eI5OnqOPBNLWSHKh2a30DoXe8/edit?usp=sharing"",""ระนอง!J346"")"),0)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IFERROR(__xludf.DUMMYFUNCTION("IMPORTRANGE(""https://docs.google.com/spreadsheets/d/1IYY_tgx_IHuhSq3AJ5eI5OnqOPBNLWSHKh2a30DoXe8/edit?usp=sharing"",""ระนอง!I347"")"),0)</f>
        <v>0</v>
      </c>
      <c r="J452" s="191">
        <f ca="1">IFERROR(__xludf.DUMMYFUNCTION("IMPORTRANGE(""https://docs.google.com/spreadsheets/d/1IYY_tgx_IHuhSq3AJ5eI5OnqOPBNLWSHKh2a30DoXe8/edit?usp=sharing"",""ระนอง!J347"")"),0)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IFERROR(__xludf.DUMMYFUNCTION("IMPORTRANGE(""https://docs.google.com/spreadsheets/d/1IYY_tgx_IHuhSq3AJ5eI5OnqOPBNLWSHKh2a30DoXe8/edit?usp=sharing"",""ระนอง!J348"")"),0)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IFERROR(__xludf.DUMMYFUNCTION("IMPORTRANGE(""https://docs.google.com/spreadsheets/d/1IYY_tgx_IHuhSq3AJ5eI5OnqOPBNLWSHKh2a30DoXe8/edit?usp=sharing"",""ระนอง!J349"")"),0)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IFERROR(__xludf.DUMMYFUNCTION("IMPORTRANGE(""https://docs.google.com/spreadsheets/d/1IYY_tgx_IHuhSq3AJ5eI5OnqOPBNLWSHKh2a30DoXe8/edit?usp=sharing"",""ระนอง!I350"")"),0)</f>
        <v>0</v>
      </c>
      <c r="J455" s="360">
        <f ca="1">IFERROR(__xludf.DUMMYFUNCTION("IMPORTRANGE(""https://docs.google.com/spreadsheets/d/1IYY_tgx_IHuhSq3AJ5eI5OnqOPBNLWSHKh2a30DoXe8/edit?usp=sharing"",""ระนอง!J350"")"),0)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IFERROR(__xludf.DUMMYFUNCTION("IMPORTRANGE(""https://docs.google.com/spreadsheets/d/1IYY_tgx_IHuhSq3AJ5eI5OnqOPBNLWSHKh2a30DoXe8/edit?usp=sharing"",""ระนอง!L350"")"),61427)</f>
        <v>61427</v>
      </c>
      <c r="M455" s="362"/>
      <c r="N455" s="362">
        <f ca="1">IFERROR(__xludf.DUMMYFUNCTION("IMPORTRANGE(""https://docs.google.com/spreadsheets/d/1IYY_tgx_IHuhSq3AJ5eI5OnqOPBNLWSHKh2a30DoXe8/edit?usp=sharing"",""ระนอง!M350"")"),0)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IFERROR(__xludf.DUMMYFUNCTION("IMPORTRANGE(""https://docs.google.com/spreadsheets/d/1IYY_tgx_IHuhSq3AJ5eI5OnqOPBNLWSHKh2a30DoXe8/edit?usp=sharing"",""ระนอง!L351"")"),0)</f>
        <v>0</v>
      </c>
      <c r="M456" s="169"/>
      <c r="N456" s="171">
        <f ca="1">IFERROR(__xludf.DUMMYFUNCTION("IMPORTRANGE(""https://docs.google.com/spreadsheets/d/1IYY_tgx_IHuhSq3AJ5eI5OnqOPBNLWSHKh2a30DoXe8/edit?usp=sharing"",""ระนอง!M351"")"),0)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IFERROR(__xludf.DUMMYFUNCTION("IMPORTRANGE(""https://docs.google.com/spreadsheets/d/1IYY_tgx_IHuhSq3AJ5eI5OnqOPBNLWSHKh2a30DoXe8/edit?usp=sharing"",""ระนอง!L352"")"),61427)</f>
        <v>61427</v>
      </c>
      <c r="M457" s="169"/>
      <c r="N457" s="171">
        <f ca="1">IFERROR(__xludf.DUMMYFUNCTION("IMPORTRANGE(""https://docs.google.com/spreadsheets/d/1IYY_tgx_IHuhSq3AJ5eI5OnqOPBNLWSHKh2a30DoXe8/edit?usp=sharing"",""ระนอง!M352"")"),0)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IFERROR(__xludf.DUMMYFUNCTION("IMPORTRANGE(""https://docs.google.com/spreadsheets/d/1IYY_tgx_IHuhSq3AJ5eI5OnqOPBNLWSHKh2a30DoXe8/edit?usp=sharing"",""ระนอง!L353"")"),0)</f>
        <v>0</v>
      </c>
      <c r="M458" s="171"/>
      <c r="N458" s="171">
        <f ca="1">IFERROR(__xludf.DUMMYFUNCTION("IMPORTRANGE(""https://docs.google.com/spreadsheets/d/1IYY_tgx_IHuhSq3AJ5eI5OnqOPBNLWSHKh2a30DoXe8/edit?usp=sharing"",""ระนอง!M353"")"),0)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IFERROR(__xludf.DUMMYFUNCTION("IMPORTRANGE(""https://docs.google.com/spreadsheets/d/1IYY_tgx_IHuhSq3AJ5eI5OnqOPBNLWSHKh2a30DoXe8/edit?usp=sharing"",""ระนอง!L354"")"),61427)</f>
        <v>61427</v>
      </c>
      <c r="M459" s="171"/>
      <c r="N459" s="171">
        <f ca="1">IFERROR(__xludf.DUMMYFUNCTION("IMPORTRANGE(""https://docs.google.com/spreadsheets/d/1IYY_tgx_IHuhSq3AJ5eI5OnqOPBNLWSHKh2a30DoXe8/edit?usp=sharing"",""ระนอง!M354"")"),0)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IFERROR(__xludf.DUMMYFUNCTION("IMPORTRANGE(""https://docs.google.com/spreadsheets/d/1IYY_tgx_IHuhSq3AJ5eI5OnqOPBNLWSHKh2a30DoXe8/edit?usp=sharing"",""ระนอง!M355"")"),0)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IFERROR(__xludf.DUMMYFUNCTION("IMPORTRANGE(""https://docs.google.com/spreadsheets/d/1IYY_tgx_IHuhSq3AJ5eI5OnqOPBNLWSHKh2a30DoXe8/edit?usp=sharing"",""ระนอง!M356"")"),0)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IFERROR(__xludf.DUMMYFUNCTION("IMPORTRANGE(""https://docs.google.com/spreadsheets/d/1IYY_tgx_IHuhSq3AJ5eI5OnqOPBNLWSHKh2a30DoXe8/edit?usp=sharing"",""ระนอง!M357"")"),0)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IFERROR(__xludf.DUMMYFUNCTION("IMPORTRANGE(""https://docs.google.com/spreadsheets/d/1IYY_tgx_IHuhSq3AJ5eI5OnqOPBNLWSHKh2a30DoXe8/edit?usp=sharing"",""ระนอง!M358"")"),0)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IFERROR(__xludf.DUMMYFUNCTION("IMPORTRANGE(""https://docs.google.com/spreadsheets/d/1IYY_tgx_IHuhSq3AJ5eI5OnqOPBNLWSHKh2a30DoXe8/edit?usp=sharing"",""ระนอง!I359"")"),0)</f>
        <v>0</v>
      </c>
      <c r="J464" s="264">
        <f ca="1">IFERROR(__xludf.DUMMYFUNCTION("IMPORTRANGE(""https://docs.google.com/spreadsheets/d/1IYY_tgx_IHuhSq3AJ5eI5OnqOPBNLWSHKh2a30DoXe8/edit?usp=sharing"",""ระนอง!J359"")"),0)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IFERROR(__xludf.DUMMYFUNCTION("IMPORTRANGE(""https://docs.google.com/spreadsheets/d/1IYY_tgx_IHuhSq3AJ5eI5OnqOPBNLWSHKh2a30DoXe8/edit?usp=sharing"",""ระนอง!I360"")"),0)</f>
        <v>0</v>
      </c>
      <c r="J465" s="401">
        <f ca="1">IFERROR(__xludf.DUMMYFUNCTION("IMPORTRANGE(""https://docs.google.com/spreadsheets/d/1IYY_tgx_IHuhSq3AJ5eI5OnqOPBNLWSHKh2a30DoXe8/edit?usp=sharing"",""ระนอง!J360"")"),0)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IFERROR(__xludf.DUMMYFUNCTION("IMPORTRANGE(""https://docs.google.com/spreadsheets/d/1IYY_tgx_IHuhSq3AJ5eI5OnqOPBNLWSHKh2a30DoXe8/edit?usp=sharing"",""ระนอง!I361"")"),0)</f>
        <v>0</v>
      </c>
      <c r="J466" s="401">
        <f ca="1">IFERROR(__xludf.DUMMYFUNCTION("IMPORTRANGE(""https://docs.google.com/spreadsheets/d/1IYY_tgx_IHuhSq3AJ5eI5OnqOPBNLWSHKh2a30DoXe8/edit?usp=sharing"",""ระนอง!J361"")"),0)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IFERROR(__xludf.DUMMYFUNCTION("IMPORTRANGE(""https://docs.google.com/spreadsheets/d/1IYY_tgx_IHuhSq3AJ5eI5OnqOPBNLWSHKh2a30DoXe8/edit?usp=sharing"",""ระนอง!I362"")"),0)</f>
        <v>0</v>
      </c>
      <c r="J467" s="192">
        <f ca="1">IFERROR(__xludf.DUMMYFUNCTION("IMPORTRANGE(""https://docs.google.com/spreadsheets/d/1IYY_tgx_IHuhSq3AJ5eI5OnqOPBNLWSHKh2a30DoXe8/edit?usp=sharing"",""ระนอง!J362"")"),0)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IFERROR(__xludf.DUMMYFUNCTION("IMPORTRANGE(""https://docs.google.com/spreadsheets/d/1IYY_tgx_IHuhSq3AJ5eI5OnqOPBNLWSHKh2a30DoXe8/edit?usp=sharing"",""ระนอง!I363"")"),0)</f>
        <v>0</v>
      </c>
      <c r="J468" s="192">
        <f ca="1">IFERROR(__xludf.DUMMYFUNCTION("IMPORTRANGE(""https://docs.google.com/spreadsheets/d/1IYY_tgx_IHuhSq3AJ5eI5OnqOPBNLWSHKh2a30DoXe8/edit?usp=sharing"",""ระนอง!J363"")"),0)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IFERROR(__xludf.DUMMYFUNCTION("IMPORTRANGE(""https://docs.google.com/spreadsheets/d/1IYY_tgx_IHuhSq3AJ5eI5OnqOPBNLWSHKh2a30DoXe8/edit?usp=sharing"",""ระนอง!I364"")"),0)</f>
        <v>0</v>
      </c>
      <c r="J469" s="192">
        <f ca="1">IFERROR(__xludf.DUMMYFUNCTION("IMPORTRANGE(""https://docs.google.com/spreadsheets/d/1IYY_tgx_IHuhSq3AJ5eI5OnqOPBNLWSHKh2a30DoXe8/edit?usp=sharing"",""ระนอง!J364"")"),0)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IFERROR(__xludf.DUMMYFUNCTION("IMPORTRANGE(""https://docs.google.com/spreadsheets/d/1IYY_tgx_IHuhSq3AJ5eI5OnqOPBNLWSHKh2a30DoXe8/edit?usp=sharing"",""ระนอง!I365"")"),0)</f>
        <v>0</v>
      </c>
      <c r="J470" s="192">
        <f ca="1">IFERROR(__xludf.DUMMYFUNCTION("IMPORTRANGE(""https://docs.google.com/spreadsheets/d/1IYY_tgx_IHuhSq3AJ5eI5OnqOPBNLWSHKh2a30DoXe8/edit?usp=sharing"",""ระนอง!J365"")"),0)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IFERROR(__xludf.DUMMYFUNCTION("IMPORTRANGE(""https://docs.google.com/spreadsheets/d/1IYY_tgx_IHuhSq3AJ5eI5OnqOPBNLWSHKh2a30DoXe8/edit?usp=sharing"",""ระนอง!I366"")"),0)</f>
        <v>0</v>
      </c>
      <c r="J471" s="192">
        <f ca="1">IFERROR(__xludf.DUMMYFUNCTION("IMPORTRANGE(""https://docs.google.com/spreadsheets/d/1IYY_tgx_IHuhSq3AJ5eI5OnqOPBNLWSHKh2a30DoXe8/edit?usp=sharing"",""ระนอง!J366"")"),0)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IFERROR(__xludf.DUMMYFUNCTION("IMPORTRANGE(""https://docs.google.com/spreadsheets/d/1IYY_tgx_IHuhSq3AJ5eI5OnqOPBNLWSHKh2a30DoXe8/edit?usp=sharing"",""ระนอง!I367"")"),0)</f>
        <v>0</v>
      </c>
      <c r="J472" s="192">
        <f ca="1">IFERROR(__xludf.DUMMYFUNCTION("IMPORTRANGE(""https://docs.google.com/spreadsheets/d/1IYY_tgx_IHuhSq3AJ5eI5OnqOPBNLWSHKh2a30DoXe8/edit?usp=sharing"",""ระนอง!J367"")"),0)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IFERROR(__xludf.DUMMYFUNCTION("IMPORTRANGE(""https://docs.google.com/spreadsheets/d/1IYY_tgx_IHuhSq3AJ5eI5OnqOPBNLWSHKh2a30DoXe8/edit?usp=sharing"",""ระนอง!I368"")"),0)</f>
        <v>0</v>
      </c>
      <c r="J473" s="401">
        <f ca="1">IFERROR(__xludf.DUMMYFUNCTION("IMPORTRANGE(""https://docs.google.com/spreadsheets/d/1IYY_tgx_IHuhSq3AJ5eI5OnqOPBNLWSHKh2a30DoXe8/edit?usp=sharing"",""ระนอง!J368"")"),0)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IFERROR(__xludf.DUMMYFUNCTION("IMPORTRANGE(""https://docs.google.com/spreadsheets/d/1IYY_tgx_IHuhSq3AJ5eI5OnqOPBNLWSHKh2a30DoXe8/edit?usp=sharing"",""ระนอง!I369"")"),0)</f>
        <v>0</v>
      </c>
      <c r="J474" s="401">
        <f ca="1">IFERROR(__xludf.DUMMYFUNCTION("IMPORTRANGE(""https://docs.google.com/spreadsheets/d/1IYY_tgx_IHuhSq3AJ5eI5OnqOPBNLWSHKh2a30DoXe8/edit?usp=sharing"",""ระนอง!J369"")"),0)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IFERROR(__xludf.DUMMYFUNCTION("IMPORTRANGE(""https://docs.google.com/spreadsheets/d/1IYY_tgx_IHuhSq3AJ5eI5OnqOPBNLWSHKh2a30DoXe8/edit?usp=sharing"",""ระนอง!I370"")"),0)</f>
        <v>0</v>
      </c>
      <c r="J475" s="192">
        <f ca="1">IFERROR(__xludf.DUMMYFUNCTION("IMPORTRANGE(""https://docs.google.com/spreadsheets/d/1IYY_tgx_IHuhSq3AJ5eI5OnqOPBNLWSHKh2a30DoXe8/edit?usp=sharing"",""ระนอง!J370"")"),0)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IFERROR(__xludf.DUMMYFUNCTION("IMPORTRANGE(""https://docs.google.com/spreadsheets/d/1IYY_tgx_IHuhSq3AJ5eI5OnqOPBNLWSHKh2a30DoXe8/edit?usp=sharing"",""ระนอง!I371"")"),0)</f>
        <v>0</v>
      </c>
      <c r="J476" s="192">
        <f ca="1">IFERROR(__xludf.DUMMYFUNCTION("IMPORTRANGE(""https://docs.google.com/spreadsheets/d/1IYY_tgx_IHuhSq3AJ5eI5OnqOPBNLWSHKh2a30DoXe8/edit?usp=sharing"",""ระนอง!J371"")"),0)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IFERROR(__xludf.DUMMYFUNCTION("IMPORTRANGE(""https://docs.google.com/spreadsheets/d/1IYY_tgx_IHuhSq3AJ5eI5OnqOPBNLWSHKh2a30DoXe8/edit?usp=sharing"",""ระนอง!I372"")"),0)</f>
        <v>0</v>
      </c>
      <c r="J477" s="192">
        <f ca="1">IFERROR(__xludf.DUMMYFUNCTION("IMPORTRANGE(""https://docs.google.com/spreadsheets/d/1IYY_tgx_IHuhSq3AJ5eI5OnqOPBNLWSHKh2a30DoXe8/edit?usp=sharing"",""ระนอง!J372"")"),0)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IFERROR(__xludf.DUMMYFUNCTION("IMPORTRANGE(""https://docs.google.com/spreadsheets/d/1IYY_tgx_IHuhSq3AJ5eI5OnqOPBNLWSHKh2a30DoXe8/edit?usp=sharing"",""ระนอง!I373"")"),0)</f>
        <v>0</v>
      </c>
      <c r="J478" s="192">
        <f ca="1">IFERROR(__xludf.DUMMYFUNCTION("IMPORTRANGE(""https://docs.google.com/spreadsheets/d/1IYY_tgx_IHuhSq3AJ5eI5OnqOPBNLWSHKh2a30DoXe8/edit?usp=sharing"",""ระนอง!J373"")"),0)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IFERROR(__xludf.DUMMYFUNCTION("IMPORTRANGE(""https://docs.google.com/spreadsheets/d/1IYY_tgx_IHuhSq3AJ5eI5OnqOPBNLWSHKh2a30DoXe8/edit?usp=sharing"",""ระนอง!I374"")"),0)</f>
        <v>0</v>
      </c>
      <c r="J479" s="192">
        <f ca="1">IFERROR(__xludf.DUMMYFUNCTION("IMPORTRANGE(""https://docs.google.com/spreadsheets/d/1IYY_tgx_IHuhSq3AJ5eI5OnqOPBNLWSHKh2a30DoXe8/edit?usp=sharing"",""ระนอง!J374"")"),0)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IFERROR(__xludf.DUMMYFUNCTION("IMPORTRANGE(""https://docs.google.com/spreadsheets/d/1IYY_tgx_IHuhSq3AJ5eI5OnqOPBNLWSHKh2a30DoXe8/edit?usp=sharing"",""ระนอง!I375"")"),0)</f>
        <v>0</v>
      </c>
      <c r="J480" s="192">
        <f ca="1">IFERROR(__xludf.DUMMYFUNCTION("IMPORTRANGE(""https://docs.google.com/spreadsheets/d/1IYY_tgx_IHuhSq3AJ5eI5OnqOPBNLWSHKh2a30DoXe8/edit?usp=sharing"",""ระนอง!J375"")"),0)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IFERROR(__xludf.DUMMYFUNCTION("IMPORTRANGE(""https://docs.google.com/spreadsheets/d/1IYY_tgx_IHuhSq3AJ5eI5OnqOPBNLWSHKh2a30DoXe8/edit?usp=sharing"",""ระนอง!I376"")"),0)</f>
        <v>0</v>
      </c>
      <c r="J481" s="401">
        <f ca="1">IFERROR(__xludf.DUMMYFUNCTION("IMPORTRANGE(""https://docs.google.com/spreadsheets/d/1IYY_tgx_IHuhSq3AJ5eI5OnqOPBNLWSHKh2a30DoXe8/edit?usp=sharing"",""ระนอง!J376"")"),0)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IFERROR(__xludf.DUMMYFUNCTION("IMPORTRANGE(""https://docs.google.com/spreadsheets/d/1IYY_tgx_IHuhSq3AJ5eI5OnqOPBNLWSHKh2a30DoXe8/edit?usp=sharing"",""ระนอง!I377"")"),0)</f>
        <v>0</v>
      </c>
      <c r="J482" s="401">
        <f ca="1">IFERROR(__xludf.DUMMYFUNCTION("IMPORTRANGE(""https://docs.google.com/spreadsheets/d/1IYY_tgx_IHuhSq3AJ5eI5OnqOPBNLWSHKh2a30DoXe8/edit?usp=sharing"",""ระนอง!J377"")"),0)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IFERROR(__xludf.DUMMYFUNCTION("IMPORTRANGE(""https://docs.google.com/spreadsheets/d/1IYY_tgx_IHuhSq3AJ5eI5OnqOPBNLWSHKh2a30DoXe8/edit?usp=sharing"",""ระนอง!I378"")"),0)</f>
        <v>0</v>
      </c>
      <c r="J483" s="192">
        <f ca="1">IFERROR(__xludf.DUMMYFUNCTION("IMPORTRANGE(""https://docs.google.com/spreadsheets/d/1IYY_tgx_IHuhSq3AJ5eI5OnqOPBNLWSHKh2a30DoXe8/edit?usp=sharing"",""ระนอง!J378"")"),0)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IFERROR(__xludf.DUMMYFUNCTION("IMPORTRANGE(""https://docs.google.com/spreadsheets/d/1IYY_tgx_IHuhSq3AJ5eI5OnqOPBNLWSHKh2a30DoXe8/edit?usp=sharing"",""ระนอง!I379"")"),0)</f>
        <v>0</v>
      </c>
      <c r="J484" s="192">
        <f ca="1">IFERROR(__xludf.DUMMYFUNCTION("IMPORTRANGE(""https://docs.google.com/spreadsheets/d/1IYY_tgx_IHuhSq3AJ5eI5OnqOPBNLWSHKh2a30DoXe8/edit?usp=sharing"",""ระนอง!J379"")"),0)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IFERROR(__xludf.DUMMYFUNCTION("IMPORTRANGE(""https://docs.google.com/spreadsheets/d/1IYY_tgx_IHuhSq3AJ5eI5OnqOPBNLWSHKh2a30DoXe8/edit?usp=sharing"",""ระนอง!I380"")"),0)</f>
        <v>0</v>
      </c>
      <c r="J485" s="192">
        <f ca="1">IFERROR(__xludf.DUMMYFUNCTION("IMPORTRANGE(""https://docs.google.com/spreadsheets/d/1IYY_tgx_IHuhSq3AJ5eI5OnqOPBNLWSHKh2a30DoXe8/edit?usp=sharing"",""ระนอง!J380"")"),0)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IFERROR(__xludf.DUMMYFUNCTION("IMPORTRANGE(""https://docs.google.com/spreadsheets/d/1IYY_tgx_IHuhSq3AJ5eI5OnqOPBNLWSHKh2a30DoXe8/edit?usp=sharing"",""ระนอง!I381"")"),0)</f>
        <v>0</v>
      </c>
      <c r="J486" s="192">
        <f ca="1">IFERROR(__xludf.DUMMYFUNCTION("IMPORTRANGE(""https://docs.google.com/spreadsheets/d/1IYY_tgx_IHuhSq3AJ5eI5OnqOPBNLWSHKh2a30DoXe8/edit?usp=sharing"",""ระนอง!J381"")"),0)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IFERROR(__xludf.DUMMYFUNCTION("IMPORTRANGE(""https://docs.google.com/spreadsheets/d/1IYY_tgx_IHuhSq3AJ5eI5OnqOPBNLWSHKh2a30DoXe8/edit?usp=sharing"",""ระนอง!I382"")"),0)</f>
        <v>0</v>
      </c>
      <c r="J487" s="401">
        <f ca="1">IFERROR(__xludf.DUMMYFUNCTION("IMPORTRANGE(""https://docs.google.com/spreadsheets/d/1IYY_tgx_IHuhSq3AJ5eI5OnqOPBNLWSHKh2a30DoXe8/edit?usp=sharing"",""ระนอง!J382"")"),0)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IFERROR(__xludf.DUMMYFUNCTION("IMPORTRANGE(""https://docs.google.com/spreadsheets/d/1IYY_tgx_IHuhSq3AJ5eI5OnqOPBNLWSHKh2a30DoXe8/edit?usp=sharing"",""ระนอง!I383"")"),0)</f>
        <v>0</v>
      </c>
      <c r="J488" s="401">
        <f ca="1">IFERROR(__xludf.DUMMYFUNCTION("IMPORTRANGE(""https://docs.google.com/spreadsheets/d/1IYY_tgx_IHuhSq3AJ5eI5OnqOPBNLWSHKh2a30DoXe8/edit?usp=sharing"",""ระนอง!J383"")"),0)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IFERROR(__xludf.DUMMYFUNCTION("IMPORTRANGE(""https://docs.google.com/spreadsheets/d/1IYY_tgx_IHuhSq3AJ5eI5OnqOPBNLWSHKh2a30DoXe8/edit?usp=sharing"",""ระนอง!I384"")"),0)</f>
        <v>0</v>
      </c>
      <c r="J489" s="192">
        <f ca="1">IFERROR(__xludf.DUMMYFUNCTION("IMPORTRANGE(""https://docs.google.com/spreadsheets/d/1IYY_tgx_IHuhSq3AJ5eI5OnqOPBNLWSHKh2a30DoXe8/edit?usp=sharing"",""ระนอง!J384"")"),0)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IFERROR(__xludf.DUMMYFUNCTION("IMPORTRANGE(""https://docs.google.com/spreadsheets/d/1IYY_tgx_IHuhSq3AJ5eI5OnqOPBNLWSHKh2a30DoXe8/edit?usp=sharing"",""ระนอง!I385"")"),0)</f>
        <v>0</v>
      </c>
      <c r="J490" s="192">
        <f ca="1">IFERROR(__xludf.DUMMYFUNCTION("IMPORTRANGE(""https://docs.google.com/spreadsheets/d/1IYY_tgx_IHuhSq3AJ5eI5OnqOPBNLWSHKh2a30DoXe8/edit?usp=sharing"",""ระนอง!J385"")"),0)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IFERROR(__xludf.DUMMYFUNCTION("IMPORTRANGE(""https://docs.google.com/spreadsheets/d/1IYY_tgx_IHuhSq3AJ5eI5OnqOPBNLWSHKh2a30DoXe8/edit?usp=sharing"",""ระนอง!I386"")"),0)</f>
        <v>0</v>
      </c>
      <c r="J491" s="192">
        <f ca="1">IFERROR(__xludf.DUMMYFUNCTION("IMPORTRANGE(""https://docs.google.com/spreadsheets/d/1IYY_tgx_IHuhSq3AJ5eI5OnqOPBNLWSHKh2a30DoXe8/edit?usp=sharing"",""ระนอง!J386"")"),0)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IFERROR(__xludf.DUMMYFUNCTION("IMPORTRANGE(""https://docs.google.com/spreadsheets/d/1IYY_tgx_IHuhSq3AJ5eI5OnqOPBNLWSHKh2a30DoXe8/edit?usp=sharing"",""ระนอง!I387"")"),0)</f>
        <v>0</v>
      </c>
      <c r="J492" s="192">
        <f ca="1">IFERROR(__xludf.DUMMYFUNCTION("IMPORTRANGE(""https://docs.google.com/spreadsheets/d/1IYY_tgx_IHuhSq3AJ5eI5OnqOPBNLWSHKh2a30DoXe8/edit?usp=sharing"",""ระนอง!J387"")"),0)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IFERROR(__xludf.DUMMYFUNCTION("IMPORTRANGE(""https://docs.google.com/spreadsheets/d/1IYY_tgx_IHuhSq3AJ5eI5OnqOPBNLWSHKh2a30DoXe8/edit?usp=sharing"",""ระนอง!I388"")"),0)</f>
        <v>0</v>
      </c>
      <c r="J493" s="192">
        <f ca="1">IFERROR(__xludf.DUMMYFUNCTION("IMPORTRANGE(""https://docs.google.com/spreadsheets/d/1IYY_tgx_IHuhSq3AJ5eI5OnqOPBNLWSHKh2a30DoXe8/edit?usp=sharing"",""ระนอง!J388"")"),0)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IFERROR(__xludf.DUMMYFUNCTION("IMPORTRANGE(""https://docs.google.com/spreadsheets/d/1IYY_tgx_IHuhSq3AJ5eI5OnqOPBNLWSHKh2a30DoXe8/edit?usp=sharing"",""ระนอง!I389"")"),0)</f>
        <v>0</v>
      </c>
      <c r="J494" s="417">
        <f ca="1">IFERROR(__xludf.DUMMYFUNCTION("IMPORTRANGE(""https://docs.google.com/spreadsheets/d/1IYY_tgx_IHuhSq3AJ5eI5OnqOPBNLWSHKh2a30DoXe8/edit?usp=sharing"",""ระนอง!J389"")"),0)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IFERROR(__xludf.DUMMYFUNCTION("IMPORTRANGE(""https://docs.google.com/spreadsheets/d/1IYY_tgx_IHuhSq3AJ5eI5OnqOPBNLWSHKh2a30DoXe8/edit?usp=sharing"",""ระนอง!I390"")"),0)</f>
        <v>0</v>
      </c>
      <c r="J495" s="417">
        <f ca="1">IFERROR(__xludf.DUMMYFUNCTION("IMPORTRANGE(""https://docs.google.com/spreadsheets/d/1IYY_tgx_IHuhSq3AJ5eI5OnqOPBNLWSHKh2a30DoXe8/edit?usp=sharing"",""ระนอง!J390"")"),0)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IFERROR(__xludf.DUMMYFUNCTION("IMPORTRANGE(""https://docs.google.com/spreadsheets/d/1IYY_tgx_IHuhSq3AJ5eI5OnqOPBNLWSHKh2a30DoXe8/edit?usp=sharing"",""ระนอง!I391"")"),0)</f>
        <v>0</v>
      </c>
      <c r="J496" s="417">
        <f ca="1">IFERROR(__xludf.DUMMYFUNCTION("IMPORTRANGE(""https://docs.google.com/spreadsheets/d/1IYY_tgx_IHuhSq3AJ5eI5OnqOPBNLWSHKh2a30DoXe8/edit?usp=sharing"",""ระนอง!J391"")"),0)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IFERROR(__xludf.DUMMYFUNCTION("IMPORTRANGE(""https://docs.google.com/spreadsheets/d/1IYY_tgx_IHuhSq3AJ5eI5OnqOPBNLWSHKh2a30DoXe8/edit?usp=sharing"",""ระนอง!I392"")"),639)</f>
        <v>639</v>
      </c>
      <c r="J497" s="424">
        <f ca="1">IFERROR(__xludf.DUMMYFUNCTION("IMPORTRANGE(""https://docs.google.com/spreadsheets/d/1IYY_tgx_IHuhSq3AJ5eI5OnqOPBNLWSHKh2a30DoXe8/edit?usp=sharing"",""ระนอง!J392"")"),0)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IFERROR(__xludf.DUMMYFUNCTION("IMPORTRANGE(""https://docs.google.com/spreadsheets/d/1IYY_tgx_IHuhSq3AJ5eI5OnqOPBNLWSHKh2a30DoXe8/edit?usp=sharing"",""ระนอง!I393"")"),639)</f>
        <v>639</v>
      </c>
      <c r="J498" s="401">
        <f ca="1">IFERROR(__xludf.DUMMYFUNCTION("IMPORTRANGE(""https://docs.google.com/spreadsheets/d/1IYY_tgx_IHuhSq3AJ5eI5OnqOPBNLWSHKh2a30DoXe8/edit?usp=sharing"",""ระนอง!J393"")"),0)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IFERROR(__xludf.DUMMYFUNCTION("IMPORTRANGE(""https://docs.google.com/spreadsheets/d/1IYY_tgx_IHuhSq3AJ5eI5OnqOPBNLWSHKh2a30DoXe8/edit?usp=sharing"",""ระนอง!I394"")"),76)</f>
        <v>76</v>
      </c>
      <c r="J499" s="401">
        <f ca="1">IFERROR(__xludf.DUMMYFUNCTION("IMPORTRANGE(""https://docs.google.com/spreadsheets/d/1IYY_tgx_IHuhSq3AJ5eI5OnqOPBNLWSHKh2a30DoXe8/edit?usp=sharing"",""ระนอง!J394"")"),0)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IFERROR(__xludf.DUMMYFUNCTION("IMPORTRANGE(""https://docs.google.com/spreadsheets/d/1IYY_tgx_IHuhSq3AJ5eI5OnqOPBNLWSHKh2a30DoXe8/edit?usp=sharing"",""ระนอง!I395"")"),0)</f>
        <v>0</v>
      </c>
      <c r="J500" s="167">
        <f ca="1">IFERROR(__xludf.DUMMYFUNCTION("IMPORTRANGE(""https://docs.google.com/spreadsheets/d/1IYY_tgx_IHuhSq3AJ5eI5OnqOPBNLWSHKh2a30DoXe8/edit?usp=sharing"",""ระนอง!J395"")"),0)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IFERROR(__xludf.DUMMYFUNCTION("IMPORTRANGE(""https://docs.google.com/spreadsheets/d/1IYY_tgx_IHuhSq3AJ5eI5OnqOPBNLWSHKh2a30DoXe8/edit?usp=sharing"",""ระนอง!I396"")"),0)</f>
        <v>0</v>
      </c>
      <c r="J501" s="167">
        <f ca="1">IFERROR(__xludf.DUMMYFUNCTION("IMPORTRANGE(""https://docs.google.com/spreadsheets/d/1IYY_tgx_IHuhSq3AJ5eI5OnqOPBNLWSHKh2a30DoXe8/edit?usp=sharing"",""ระนอง!J396"")"),0)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IFERROR(__xludf.DUMMYFUNCTION("IMPORTRANGE(""https://docs.google.com/spreadsheets/d/1IYY_tgx_IHuhSq3AJ5eI5OnqOPBNLWSHKh2a30DoXe8/edit?usp=sharing"",""ระนอง!I397"")"),0)</f>
        <v>0</v>
      </c>
      <c r="J502" s="192">
        <f ca="1">IFERROR(__xludf.DUMMYFUNCTION("IMPORTRANGE(""https://docs.google.com/spreadsheets/d/1IYY_tgx_IHuhSq3AJ5eI5OnqOPBNLWSHKh2a30DoXe8/edit?usp=sharing"",""ระนอง!J397"")"),0)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IFERROR(__xludf.DUMMYFUNCTION("IMPORTRANGE(""https://docs.google.com/spreadsheets/d/1IYY_tgx_IHuhSq3AJ5eI5OnqOPBNLWSHKh2a30DoXe8/edit?usp=sharing"",""ระนอง!I398"")"),0)</f>
        <v>0</v>
      </c>
      <c r="J503" s="192">
        <f ca="1">IFERROR(__xludf.DUMMYFUNCTION("IMPORTRANGE(""https://docs.google.com/spreadsheets/d/1IYY_tgx_IHuhSq3AJ5eI5OnqOPBNLWSHKh2a30DoXe8/edit?usp=sharing"",""ระนอง!J398"")"),0)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IFERROR(__xludf.DUMMYFUNCTION("IMPORTRANGE(""https://docs.google.com/spreadsheets/d/1IYY_tgx_IHuhSq3AJ5eI5OnqOPBNLWSHKh2a30DoXe8/edit?usp=sharing"",""ระนอง!I399"")"),0)</f>
        <v>0</v>
      </c>
      <c r="J504" s="192">
        <f ca="1">IFERROR(__xludf.DUMMYFUNCTION("IMPORTRANGE(""https://docs.google.com/spreadsheets/d/1IYY_tgx_IHuhSq3AJ5eI5OnqOPBNLWSHKh2a30DoXe8/edit?usp=sharing"",""ระนอง!J399"")"),0)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IFERROR(__xludf.DUMMYFUNCTION("IMPORTRANGE(""https://docs.google.com/spreadsheets/d/1IYY_tgx_IHuhSq3AJ5eI5OnqOPBNLWSHKh2a30DoXe8/edit?usp=sharing"",""ระนอง!I400"")"),0)</f>
        <v>0</v>
      </c>
      <c r="J505" s="192">
        <f ca="1">IFERROR(__xludf.DUMMYFUNCTION("IMPORTRANGE(""https://docs.google.com/spreadsheets/d/1IYY_tgx_IHuhSq3AJ5eI5OnqOPBNLWSHKh2a30DoXe8/edit?usp=sharing"",""ระนอง!J400"")"),0)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IFERROR(__xludf.DUMMYFUNCTION("IMPORTRANGE(""https://docs.google.com/spreadsheets/d/1IYY_tgx_IHuhSq3AJ5eI5OnqOPBNLWSHKh2a30DoXe8/edit?usp=sharing"",""ระนอง!I401"")"),0)</f>
        <v>0</v>
      </c>
      <c r="J506" s="192">
        <f ca="1">IFERROR(__xludf.DUMMYFUNCTION("IMPORTRANGE(""https://docs.google.com/spreadsheets/d/1IYY_tgx_IHuhSq3AJ5eI5OnqOPBNLWSHKh2a30DoXe8/edit?usp=sharing"",""ระนอง!J401"")"),0)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IFERROR(__xludf.DUMMYFUNCTION("IMPORTRANGE(""https://docs.google.com/spreadsheets/d/1IYY_tgx_IHuhSq3AJ5eI5OnqOPBNLWSHKh2a30DoXe8/edit?usp=sharing"",""ระนอง!I402"")"),0)</f>
        <v>0</v>
      </c>
      <c r="J507" s="192">
        <f ca="1">IFERROR(__xludf.DUMMYFUNCTION("IMPORTRANGE(""https://docs.google.com/spreadsheets/d/1IYY_tgx_IHuhSq3AJ5eI5OnqOPBNLWSHKh2a30DoXe8/edit?usp=sharing"",""ระนอง!J402"")"),0)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IFERROR(__xludf.DUMMYFUNCTION("IMPORTRANGE(""https://docs.google.com/spreadsheets/d/1IYY_tgx_IHuhSq3AJ5eI5OnqOPBNLWSHKh2a30DoXe8/edit?usp=sharing"",""ระนอง!I403"")"),0)</f>
        <v>0</v>
      </c>
      <c r="J508" s="167">
        <f ca="1">IFERROR(__xludf.DUMMYFUNCTION("IMPORTRANGE(""https://docs.google.com/spreadsheets/d/1IYY_tgx_IHuhSq3AJ5eI5OnqOPBNLWSHKh2a30DoXe8/edit?usp=sharing"",""ระนอง!J403"")"),0)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IFERROR(__xludf.DUMMYFUNCTION("IMPORTRANGE(""https://docs.google.com/spreadsheets/d/1IYY_tgx_IHuhSq3AJ5eI5OnqOPBNLWSHKh2a30DoXe8/edit?usp=sharing"",""ระนอง!I404"")"),0)</f>
        <v>0</v>
      </c>
      <c r="J509" s="167">
        <f ca="1">IFERROR(__xludf.DUMMYFUNCTION("IMPORTRANGE(""https://docs.google.com/spreadsheets/d/1IYY_tgx_IHuhSq3AJ5eI5OnqOPBNLWSHKh2a30DoXe8/edit?usp=sharing"",""ระนอง!J404"")"),0)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IFERROR(__xludf.DUMMYFUNCTION("IMPORTRANGE(""https://docs.google.com/spreadsheets/d/1IYY_tgx_IHuhSq3AJ5eI5OnqOPBNLWSHKh2a30DoXe8/edit?usp=sharing"",""ระนอง!I405"")"),0)</f>
        <v>0</v>
      </c>
      <c r="J510" s="192">
        <f ca="1">IFERROR(__xludf.DUMMYFUNCTION("IMPORTRANGE(""https://docs.google.com/spreadsheets/d/1IYY_tgx_IHuhSq3AJ5eI5OnqOPBNLWSHKh2a30DoXe8/edit?usp=sharing"",""ระนอง!J405"")"),0)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IFERROR(__xludf.DUMMYFUNCTION("IMPORTRANGE(""https://docs.google.com/spreadsheets/d/1IYY_tgx_IHuhSq3AJ5eI5OnqOPBNLWSHKh2a30DoXe8/edit?usp=sharing"",""ระนอง!I406"")"),0)</f>
        <v>0</v>
      </c>
      <c r="J511" s="192">
        <f ca="1">IFERROR(__xludf.DUMMYFUNCTION("IMPORTRANGE(""https://docs.google.com/spreadsheets/d/1IYY_tgx_IHuhSq3AJ5eI5OnqOPBNLWSHKh2a30DoXe8/edit?usp=sharing"",""ระนอง!J406"")"),0)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IFERROR(__xludf.DUMMYFUNCTION("IMPORTRANGE(""https://docs.google.com/spreadsheets/d/1IYY_tgx_IHuhSq3AJ5eI5OnqOPBNLWSHKh2a30DoXe8/edit?usp=sharing"",""ระนอง!I407"")"),0)</f>
        <v>0</v>
      </c>
      <c r="J512" s="192">
        <f ca="1">IFERROR(__xludf.DUMMYFUNCTION("IMPORTRANGE(""https://docs.google.com/spreadsheets/d/1IYY_tgx_IHuhSq3AJ5eI5OnqOPBNLWSHKh2a30DoXe8/edit?usp=sharing"",""ระนอง!J407"")"),0)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IFERROR(__xludf.DUMMYFUNCTION("IMPORTRANGE(""https://docs.google.com/spreadsheets/d/1IYY_tgx_IHuhSq3AJ5eI5OnqOPBNLWSHKh2a30DoXe8/edit?usp=sharing"",""ระนอง!I408"")"),0)</f>
        <v>0</v>
      </c>
      <c r="J513" s="192">
        <f ca="1">IFERROR(__xludf.DUMMYFUNCTION("IMPORTRANGE(""https://docs.google.com/spreadsheets/d/1IYY_tgx_IHuhSq3AJ5eI5OnqOPBNLWSHKh2a30DoXe8/edit?usp=sharing"",""ระนอง!J408"")"),0)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IFERROR(__xludf.DUMMYFUNCTION("IMPORTRANGE(""https://docs.google.com/spreadsheets/d/1IYY_tgx_IHuhSq3AJ5eI5OnqOPBNLWSHKh2a30DoXe8/edit?usp=sharing"",""ระนอง!I409"")"),0)</f>
        <v>0</v>
      </c>
      <c r="J514" s="192">
        <f ca="1">IFERROR(__xludf.DUMMYFUNCTION("IMPORTRANGE(""https://docs.google.com/spreadsheets/d/1IYY_tgx_IHuhSq3AJ5eI5OnqOPBNLWSHKh2a30DoXe8/edit?usp=sharing"",""ระนอง!J409"")"),0)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IFERROR(__xludf.DUMMYFUNCTION("IMPORTRANGE(""https://docs.google.com/spreadsheets/d/1IYY_tgx_IHuhSq3AJ5eI5OnqOPBNLWSHKh2a30DoXe8/edit?usp=sharing"",""ระนอง!I410"")"),0)</f>
        <v>0</v>
      </c>
      <c r="J515" s="192">
        <f ca="1">IFERROR(__xludf.DUMMYFUNCTION("IMPORTRANGE(""https://docs.google.com/spreadsheets/d/1IYY_tgx_IHuhSq3AJ5eI5OnqOPBNLWSHKh2a30DoXe8/edit?usp=sharing"",""ระนอง!J410"")"),0)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IFERROR(__xludf.DUMMYFUNCTION("IMPORTRANGE(""https://docs.google.com/spreadsheets/d/1IYY_tgx_IHuhSq3AJ5eI5OnqOPBNLWSHKh2a30DoXe8/edit?usp=sharing"",""ระนอง!I411"")"),0)</f>
        <v>0</v>
      </c>
      <c r="J516" s="264">
        <f ca="1">IFERROR(__xludf.DUMMYFUNCTION("IMPORTRANGE(""https://docs.google.com/spreadsheets/d/1IYY_tgx_IHuhSq3AJ5eI5OnqOPBNLWSHKh2a30DoXe8/edit?usp=sharing"",""ระนอง!J411"")"),0)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IFERROR(__xludf.DUMMYFUNCTION("IMPORTRANGE(""https://docs.google.com/spreadsheets/d/1IYY_tgx_IHuhSq3AJ5eI5OnqOPBNLWSHKh2a30DoXe8/edit?usp=sharing"",""ระนอง!I412"")"),0)</f>
        <v>0</v>
      </c>
      <c r="J517" s="277">
        <f ca="1">IFERROR(__xludf.DUMMYFUNCTION("IMPORTRANGE(""https://docs.google.com/spreadsheets/d/1IYY_tgx_IHuhSq3AJ5eI5OnqOPBNLWSHKh2a30DoXe8/edit?usp=sharing"",""ระนอง!J412"")"),0)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IFERROR(__xludf.DUMMYFUNCTION("IMPORTRANGE(""https://docs.google.com/spreadsheets/d/1IYY_tgx_IHuhSq3AJ5eI5OnqOPBNLWSHKh2a30DoXe8/edit?usp=sharing"",""ระนอง!I413"")"),0)</f>
        <v>0</v>
      </c>
      <c r="J518" s="277">
        <f ca="1">IFERROR(__xludf.DUMMYFUNCTION("IMPORTRANGE(""https://docs.google.com/spreadsheets/d/1IYY_tgx_IHuhSq3AJ5eI5OnqOPBNLWSHKh2a30DoXe8/edit?usp=sharing"",""ระนอง!J413"")"),0)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IFERROR(__xludf.DUMMYFUNCTION("IMPORTRANGE(""https://docs.google.com/spreadsheets/d/1IYY_tgx_IHuhSq3AJ5eI5OnqOPBNLWSHKh2a30DoXe8/edit?usp=sharing"",""ระนอง!I414"")"),0)</f>
        <v>0</v>
      </c>
      <c r="J519" s="191">
        <f ca="1">IFERROR(__xludf.DUMMYFUNCTION("IMPORTRANGE(""https://docs.google.com/spreadsheets/d/1IYY_tgx_IHuhSq3AJ5eI5OnqOPBNLWSHKh2a30DoXe8/edit?usp=sharing"",""ระนอง!J414"")"),0)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IFERROR(__xludf.DUMMYFUNCTION("IMPORTRANGE(""https://docs.google.com/spreadsheets/d/1IYY_tgx_IHuhSq3AJ5eI5OnqOPBNLWSHKh2a30DoXe8/edit?usp=sharing"",""ระนอง!I415"")"),0)</f>
        <v>0</v>
      </c>
      <c r="J520" s="191">
        <f ca="1">IFERROR(__xludf.DUMMYFUNCTION("IMPORTRANGE(""https://docs.google.com/spreadsheets/d/1IYY_tgx_IHuhSq3AJ5eI5OnqOPBNLWSHKh2a30DoXe8/edit?usp=sharing"",""ระนอง!J415"")"),0)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IFERROR(__xludf.DUMMYFUNCTION("IMPORTRANGE(""https://docs.google.com/spreadsheets/d/1IYY_tgx_IHuhSq3AJ5eI5OnqOPBNLWSHKh2a30DoXe8/edit?usp=sharing"",""ระนอง!I416"")"),0)</f>
        <v>0</v>
      </c>
      <c r="J521" s="191">
        <f ca="1">IFERROR(__xludf.DUMMYFUNCTION("IMPORTRANGE(""https://docs.google.com/spreadsheets/d/1IYY_tgx_IHuhSq3AJ5eI5OnqOPBNLWSHKh2a30DoXe8/edit?usp=sharing"",""ระนอง!J416"")"),0)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IFERROR(__xludf.DUMMYFUNCTION("IMPORTRANGE(""https://docs.google.com/spreadsheets/d/1IYY_tgx_IHuhSq3AJ5eI5OnqOPBNLWSHKh2a30DoXe8/edit?usp=sharing"",""ระนอง!I417"")"),0)</f>
        <v>0</v>
      </c>
      <c r="J522" s="191">
        <f ca="1">IFERROR(__xludf.DUMMYFUNCTION("IMPORTRANGE(""https://docs.google.com/spreadsheets/d/1IYY_tgx_IHuhSq3AJ5eI5OnqOPBNLWSHKh2a30DoXe8/edit?usp=sharing"",""ระนอง!J417"")"),0)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IFERROR(__xludf.DUMMYFUNCTION("IMPORTRANGE(""https://docs.google.com/spreadsheets/d/1IYY_tgx_IHuhSq3AJ5eI5OnqOPBNLWSHKh2a30DoXe8/edit?usp=sharing"",""ระนอง!I418"")"),0)</f>
        <v>0</v>
      </c>
      <c r="J523" s="191">
        <f ca="1">IFERROR(__xludf.DUMMYFUNCTION("IMPORTRANGE(""https://docs.google.com/spreadsheets/d/1IYY_tgx_IHuhSq3AJ5eI5OnqOPBNLWSHKh2a30DoXe8/edit?usp=sharing"",""ระนอง!J418"")"),0)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IFERROR(__xludf.DUMMYFUNCTION("IMPORTRANGE(""https://docs.google.com/spreadsheets/d/1IYY_tgx_IHuhSq3AJ5eI5OnqOPBNLWSHKh2a30DoXe8/edit?usp=sharing"",""ระนอง!I419"")"),0)</f>
        <v>0</v>
      </c>
      <c r="J524" s="191">
        <f ca="1">IFERROR(__xludf.DUMMYFUNCTION("IMPORTRANGE(""https://docs.google.com/spreadsheets/d/1IYY_tgx_IHuhSq3AJ5eI5OnqOPBNLWSHKh2a30DoXe8/edit?usp=sharing"",""ระนอง!J419"")"),0)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IFERROR(__xludf.DUMMYFUNCTION("IMPORTRANGE(""https://docs.google.com/spreadsheets/d/1IYY_tgx_IHuhSq3AJ5eI5OnqOPBNLWSHKh2a30DoXe8/edit?usp=sharing"",""ระนอง!I420"")"),0)</f>
        <v>0</v>
      </c>
      <c r="J525" s="277">
        <f ca="1">IFERROR(__xludf.DUMMYFUNCTION("IMPORTRANGE(""https://docs.google.com/spreadsheets/d/1IYY_tgx_IHuhSq3AJ5eI5OnqOPBNLWSHKh2a30DoXe8/edit?usp=sharing"",""ระนอง!J420"")"),0)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IFERROR(__xludf.DUMMYFUNCTION("IMPORTRANGE(""https://docs.google.com/spreadsheets/d/1IYY_tgx_IHuhSq3AJ5eI5OnqOPBNLWSHKh2a30DoXe8/edit?usp=sharing"",""ระนอง!I421"")"),0)</f>
        <v>0</v>
      </c>
      <c r="J526" s="277">
        <f ca="1">IFERROR(__xludf.DUMMYFUNCTION("IMPORTRANGE(""https://docs.google.com/spreadsheets/d/1IYY_tgx_IHuhSq3AJ5eI5OnqOPBNLWSHKh2a30DoXe8/edit?usp=sharing"",""ระนอง!J421"")"),0)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IFERROR(__xludf.DUMMYFUNCTION("IMPORTRANGE(""https://docs.google.com/spreadsheets/d/1IYY_tgx_IHuhSq3AJ5eI5OnqOPBNLWSHKh2a30DoXe8/edit?usp=sharing"",""ระนอง!I422"")"),0)</f>
        <v>0</v>
      </c>
      <c r="J527" s="192">
        <f ca="1">IFERROR(__xludf.DUMMYFUNCTION("IMPORTRANGE(""https://docs.google.com/spreadsheets/d/1IYY_tgx_IHuhSq3AJ5eI5OnqOPBNLWSHKh2a30DoXe8/edit?usp=sharing"",""ระนอง!J422"")"),0)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IFERROR(__xludf.DUMMYFUNCTION("IMPORTRANGE(""https://docs.google.com/spreadsheets/d/1IYY_tgx_IHuhSq3AJ5eI5OnqOPBNLWSHKh2a30DoXe8/edit?usp=sharing"",""ระนอง!I423"")"),0)</f>
        <v>0</v>
      </c>
      <c r="J528" s="192">
        <f ca="1">IFERROR(__xludf.DUMMYFUNCTION("IMPORTRANGE(""https://docs.google.com/spreadsheets/d/1IYY_tgx_IHuhSq3AJ5eI5OnqOPBNLWSHKh2a30DoXe8/edit?usp=sharing"",""ระนอง!J423"")"),0)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IFERROR(__xludf.DUMMYFUNCTION("IMPORTRANGE(""https://docs.google.com/spreadsheets/d/1IYY_tgx_IHuhSq3AJ5eI5OnqOPBNLWSHKh2a30DoXe8/edit?usp=sharing"",""ระนอง!I424"")"),0)</f>
        <v>0</v>
      </c>
      <c r="J529" s="192">
        <f ca="1">IFERROR(__xludf.DUMMYFUNCTION("IMPORTRANGE(""https://docs.google.com/spreadsheets/d/1IYY_tgx_IHuhSq3AJ5eI5OnqOPBNLWSHKh2a30DoXe8/edit?usp=sharing"",""ระนอง!J424"")"),0)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IFERROR(__xludf.DUMMYFUNCTION("IMPORTRANGE(""https://docs.google.com/spreadsheets/d/1IYY_tgx_IHuhSq3AJ5eI5OnqOPBNLWSHKh2a30DoXe8/edit?usp=sharing"",""ระนอง!I425"")"),0)</f>
        <v>0</v>
      </c>
      <c r="J530" s="192">
        <f ca="1">IFERROR(__xludf.DUMMYFUNCTION("IMPORTRANGE(""https://docs.google.com/spreadsheets/d/1IYY_tgx_IHuhSq3AJ5eI5OnqOPBNLWSHKh2a30DoXe8/edit?usp=sharing"",""ระนอง!J425"")"),0)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IFERROR(__xludf.DUMMYFUNCTION("IMPORTRANGE(""https://docs.google.com/spreadsheets/d/1IYY_tgx_IHuhSq3AJ5eI5OnqOPBNLWSHKh2a30DoXe8/edit?usp=sharing"",""ระนอง!I426"")"),0)</f>
        <v>0</v>
      </c>
      <c r="J531" s="192">
        <f ca="1">IFERROR(__xludf.DUMMYFUNCTION("IMPORTRANGE(""https://docs.google.com/spreadsheets/d/1IYY_tgx_IHuhSq3AJ5eI5OnqOPBNLWSHKh2a30DoXe8/edit?usp=sharing"",""ระนอง!J426"")"),0)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IFERROR(__xludf.DUMMYFUNCTION("IMPORTRANGE(""https://docs.google.com/spreadsheets/d/1IYY_tgx_IHuhSq3AJ5eI5OnqOPBNLWSHKh2a30DoXe8/edit?usp=sharing"",""ระนอง!I427"")"),0)</f>
        <v>0</v>
      </c>
      <c r="J532" s="445">
        <f ca="1">IFERROR(__xludf.DUMMYFUNCTION("IMPORTRANGE(""https://docs.google.com/spreadsheets/d/1IYY_tgx_IHuhSq3AJ5eI5OnqOPBNLWSHKh2a30DoXe8/edit?usp=sharing"",""ระนอง!J427"")"),0)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IFERROR(__xludf.DUMMYFUNCTION("IMPORTRANGE(""https://docs.google.com/spreadsheets/d/1IYY_tgx_IHuhSq3AJ5eI5OnqOPBNLWSHKh2a30DoXe8/edit?usp=sharing"",""ระนอง!I428"")"),20)</f>
        <v>20</v>
      </c>
      <c r="J533" s="393">
        <f ca="1">IFERROR(__xludf.DUMMYFUNCTION("IMPORTRANGE(""https://docs.google.com/spreadsheets/d/1IYY_tgx_IHuhSq3AJ5eI5OnqOPBNLWSHKh2a30DoXe8/edit?usp=sharing"",""ระนอง!J428"")"),0)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IFERROR(__xludf.DUMMYFUNCTION("IMPORTRANGE(""https://docs.google.com/spreadsheets/d/1IYY_tgx_IHuhSq3AJ5eI5OnqOPBNLWSHKh2a30DoXe8/edit?usp=sharing"",""ระนอง!L428"")"),32640)</f>
        <v>32640</v>
      </c>
      <c r="M533" s="395"/>
      <c r="N533" s="395">
        <f ca="1">IFERROR(__xludf.DUMMYFUNCTION("IMPORTRANGE(""https://docs.google.com/spreadsheets/d/1IYY_tgx_IHuhSq3AJ5eI5OnqOPBNLWSHKh2a30DoXe8/edit?usp=sharing"",""ระนอง!M428"")"),0)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IFERROR(__xludf.DUMMYFUNCTION("IMPORTRANGE(""https://docs.google.com/spreadsheets/d/1IYY_tgx_IHuhSq3AJ5eI5OnqOPBNLWSHKh2a30DoXe8/edit?usp=sharing"",""ระนอง!L429"")"),0)</f>
        <v>0</v>
      </c>
      <c r="M534" s="169"/>
      <c r="N534" s="171">
        <f ca="1">IFERROR(__xludf.DUMMYFUNCTION("IMPORTRANGE(""https://docs.google.com/spreadsheets/d/1IYY_tgx_IHuhSq3AJ5eI5OnqOPBNLWSHKh2a30DoXe8/edit?usp=sharing"",""ระนอง!M429"")"),0)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1">
        <f ca="1">IFERROR(__xludf.DUMMYFUNCTION("IMPORTRANGE(""https://docs.google.com/spreadsheets/d/1IYY_tgx_IHuhSq3AJ5eI5OnqOPBNLWSHKh2a30DoXe8/edit?usp=sharing"",""ระนอง!M430"")"),0)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IFERROR(__xludf.DUMMYFUNCTION("IMPORTRANGE(""https://docs.google.com/spreadsheets/d/1IYY_tgx_IHuhSq3AJ5eI5OnqOPBNLWSHKh2a30DoXe8/edit?usp=sharing"",""ระนอง!L431"")"),0)</f>
        <v>0</v>
      </c>
      <c r="M536" s="171"/>
      <c r="N536" s="171">
        <f ca="1">IFERROR(__xludf.DUMMYFUNCTION("IMPORTRANGE(""https://docs.google.com/spreadsheets/d/1IYY_tgx_IHuhSq3AJ5eI5OnqOPBNLWSHKh2a30DoXe8/edit?usp=sharing"",""ระนอง!M431"")"),0)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IFERROR(__xludf.DUMMYFUNCTION("IMPORTRANGE(""https://docs.google.com/spreadsheets/d/1IYY_tgx_IHuhSq3AJ5eI5OnqOPBNLWSHKh2a30DoXe8/edit?usp=sharing"",""ระนอง!L432"")"),32640)</f>
        <v>32640</v>
      </c>
      <c r="M537" s="171"/>
      <c r="N537" s="171">
        <f ca="1">IFERROR(__xludf.DUMMYFUNCTION("IMPORTRANGE(""https://docs.google.com/spreadsheets/d/1IYY_tgx_IHuhSq3AJ5eI5OnqOPBNLWSHKh2a30DoXe8/edit?usp=sharing"",""ระนอง!M432"")"),0)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IFERROR(__xludf.DUMMYFUNCTION("IMPORTRANGE(""https://docs.google.com/spreadsheets/d/1IYY_tgx_IHuhSq3AJ5eI5OnqOPBNLWSHKh2a30DoXe8/edit?usp=sharing"",""ระนอง!M433"")"),0)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IFERROR(__xludf.DUMMYFUNCTION("IMPORTRANGE(""https://docs.google.com/spreadsheets/d/1IYY_tgx_IHuhSq3AJ5eI5OnqOPBNLWSHKh2a30DoXe8/edit?usp=sharing"",""ระนอง!M434"")"),0)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IFERROR(__xludf.DUMMYFUNCTION("IMPORTRANGE(""https://docs.google.com/spreadsheets/d/1IYY_tgx_IHuhSq3AJ5eI5OnqOPBNLWSHKh2a30DoXe8/edit?usp=sharing"",""ระนอง!M435"")"),0)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IFERROR(__xludf.DUMMYFUNCTION("IMPORTRANGE(""https://docs.google.com/spreadsheets/d/1IYY_tgx_IHuhSq3AJ5eI5OnqOPBNLWSHKh2a30DoXe8/edit?usp=sharing"",""ระนอง!M436"")"),0)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IFERROR(__xludf.DUMMYFUNCTION("IMPORTRANGE(""https://docs.google.com/spreadsheets/d/1IYY_tgx_IHuhSq3AJ5eI5OnqOPBNLWSHKh2a30DoXe8/edit?usp=sharing"",""ระนอง!J438"")"),0)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IFERROR(__xludf.DUMMYFUNCTION("IMPORTRANGE(""https://docs.google.com/spreadsheets/d/1IYY_tgx_IHuhSq3AJ5eI5OnqOPBNLWSHKh2a30DoXe8/edit?usp=sharing"",""ระนอง!J439"")"),1)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IFERROR(__xludf.DUMMYFUNCTION("IMPORTRANGE(""https://docs.google.com/spreadsheets/d/1IYY_tgx_IHuhSq3AJ5eI5OnqOPBNLWSHKh2a30DoXe8/edit?usp=sharing"",""ระนอง!J440"")"),1)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IFERROR(__xludf.DUMMYFUNCTION("IMPORTRANGE(""https://docs.google.com/spreadsheets/d/1IYY_tgx_IHuhSq3AJ5eI5OnqOPBNLWSHKh2a30DoXe8/edit?usp=sharing"",""ระนอง!J441"")"),1)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IFERROR(__xludf.DUMMYFUNCTION("IMPORTRANGE(""https://docs.google.com/spreadsheets/d/1IYY_tgx_IHuhSq3AJ5eI5OnqOPBNLWSHKh2a30DoXe8/edit?usp=sharing"",""ระนอง!I442"")"),20)</f>
        <v>20</v>
      </c>
      <c r="J547" s="192">
        <f ca="1">IFERROR(__xludf.DUMMYFUNCTION("IMPORTRANGE(""https://docs.google.com/spreadsheets/d/1IYY_tgx_IHuhSq3AJ5eI5OnqOPBNLWSHKh2a30DoXe8/edit?usp=sharing"",""ระนอง!J442"")"),0)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IFERROR(__xludf.DUMMYFUNCTION("IMPORTRANGE(""https://docs.google.com/spreadsheets/d/1IYY_tgx_IHuhSq3AJ5eI5OnqOPBNLWSHKh2a30DoXe8/edit?usp=sharing"",""ระนอง!J166"")"),0)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IFERROR(__xludf.DUMMYFUNCTION("IMPORTRANGE(""https://docs.google.com/spreadsheets/d/1IYY_tgx_IHuhSq3AJ5eI5OnqOPBNLWSHKh2a30DoXe8/edit?usp=sharing"",""ระนอง!J444"")"),0)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IFERROR(__xludf.DUMMYFUNCTION("IMPORTRANGE(""https://docs.google.com/spreadsheets/d/1IYY_tgx_IHuhSq3AJ5eI5OnqOPBNLWSHKh2a30DoXe8/edit?usp=sharing"",""ระนอง!J445"")"),0)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IFERROR(__xludf.DUMMYFUNCTION("IMPORTRANGE(""https://docs.google.com/spreadsheets/d/1IYY_tgx_IHuhSq3AJ5eI5OnqOPBNLWSHKh2a30DoXe8/edit?usp=sharing"",""ระนอง!I446"")"),0)</f>
        <v>0</v>
      </c>
      <c r="J551" s="393">
        <f ca="1">IFERROR(__xludf.DUMMYFUNCTION("IMPORTRANGE(""https://docs.google.com/spreadsheets/d/1IYY_tgx_IHuhSq3AJ5eI5OnqOPBNLWSHKh2a30DoXe8/edit?usp=sharing"",""ระนอง!J446"")"),0)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IFERROR(__xludf.DUMMYFUNCTION("IMPORTRANGE(""https://docs.google.com/spreadsheets/d/1IYY_tgx_IHuhSq3AJ5eI5OnqOPBNLWSHKh2a30DoXe8/edit?usp=sharing"",""ระนอง!L446"")"),0)</f>
        <v>0</v>
      </c>
      <c r="M551" s="395"/>
      <c r="N551" s="395">
        <f ca="1">IFERROR(__xludf.DUMMYFUNCTION("IMPORTRANGE(""https://docs.google.com/spreadsheets/d/1IYY_tgx_IHuhSq3AJ5eI5OnqOPBNLWSHKh2a30DoXe8/edit?usp=sharing"",""ระนอง!M446"")"),0)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IFERROR(__xludf.DUMMYFUNCTION("IMPORTRANGE(""https://docs.google.com/spreadsheets/d/1IYY_tgx_IHuhSq3AJ5eI5OnqOPBNLWSHKh2a30DoXe8/edit?usp=sharing"",""ระนอง!L447"")"),0)</f>
        <v>0</v>
      </c>
      <c r="M552" s="169"/>
      <c r="N552" s="171">
        <f ca="1">IFERROR(__xludf.DUMMYFUNCTION("IMPORTRANGE(""https://docs.google.com/spreadsheets/d/1IYY_tgx_IHuhSq3AJ5eI5OnqOPBNLWSHKh2a30DoXe8/edit?usp=sharing"",""ระนอง!M447"")"),0)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1">
        <f ca="1">IFERROR(__xludf.DUMMYFUNCTION("IMPORTRANGE(""https://docs.google.com/spreadsheets/d/1IYY_tgx_IHuhSq3AJ5eI5OnqOPBNLWSHKh2a30DoXe8/edit?usp=sharing"",""ระนอง!M448"")"),0)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IFERROR(__xludf.DUMMYFUNCTION("IMPORTRANGE(""https://docs.google.com/spreadsheets/d/1IYY_tgx_IHuhSq3AJ5eI5OnqOPBNLWSHKh2a30DoXe8/edit?usp=sharing"",""ระนอง!L449"")"),0)</f>
        <v>0</v>
      </c>
      <c r="M554" s="171"/>
      <c r="N554" s="171">
        <f ca="1">IFERROR(__xludf.DUMMYFUNCTION("IMPORTRANGE(""https://docs.google.com/spreadsheets/d/1IYY_tgx_IHuhSq3AJ5eI5OnqOPBNLWSHKh2a30DoXe8/edit?usp=sharing"",""ระนอง!M449"")"),0)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IFERROR(__xludf.DUMMYFUNCTION("IMPORTRANGE(""https://docs.google.com/spreadsheets/d/1IYY_tgx_IHuhSq3AJ5eI5OnqOPBNLWSHKh2a30DoXe8/edit?usp=sharing"",""ระนอง!L450"")"),0)</f>
        <v>0</v>
      </c>
      <c r="M555" s="171"/>
      <c r="N555" s="171">
        <f ca="1">IFERROR(__xludf.DUMMYFUNCTION("IMPORTRANGE(""https://docs.google.com/spreadsheets/d/1IYY_tgx_IHuhSq3AJ5eI5OnqOPBNLWSHKh2a30DoXe8/edit?usp=sharing"",""ระนอง!M450"")"),0)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IFERROR(__xludf.DUMMYFUNCTION("IMPORTRANGE(""https://docs.google.com/spreadsheets/d/1IYY_tgx_IHuhSq3AJ5eI5OnqOPBNLWSHKh2a30DoXe8/edit?usp=sharing"",""ระนอง!M451"")"),0)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IFERROR(__xludf.DUMMYFUNCTION("IMPORTRANGE(""https://docs.google.com/spreadsheets/d/1IYY_tgx_IHuhSq3AJ5eI5OnqOPBNLWSHKh2a30DoXe8/edit?usp=sharing"",""ระนอง!M452"")"),0)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IFERROR(__xludf.DUMMYFUNCTION("IMPORTRANGE(""https://docs.google.com/spreadsheets/d/1IYY_tgx_IHuhSq3AJ5eI5OnqOPBNLWSHKh2a30DoXe8/edit?usp=sharing"",""ระนอง!M453"")"),0)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IFERROR(__xludf.DUMMYFUNCTION("IMPORTRANGE(""https://docs.google.com/spreadsheets/d/1IYY_tgx_IHuhSq3AJ5eI5OnqOPBNLWSHKh2a30DoXe8/edit?usp=sharing"",""ระนอง!M454"")"),0)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IFERROR(__xludf.DUMMYFUNCTION("IMPORTRANGE(""https://docs.google.com/spreadsheets/d/1IYY_tgx_IHuhSq3AJ5eI5OnqOPBNLWSHKh2a30DoXe8/edit?usp=sharing"",""ระนอง!I455"")"),0)</f>
        <v>0</v>
      </c>
      <c r="J560" s="167">
        <f ca="1">IFERROR(__xludf.DUMMYFUNCTION("IMPORTRANGE(""https://docs.google.com/spreadsheets/d/1IYY_tgx_IHuhSq3AJ5eI5OnqOPBNLWSHKh2a30DoXe8/edit?usp=sharing"",""ระนอง!J455"")"),0)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IFERROR(__xludf.DUMMYFUNCTION("IMPORTRANGE(""https://docs.google.com/spreadsheets/d/1IYY_tgx_IHuhSq3AJ5eI5OnqOPBNLWSHKh2a30DoXe8/edit?usp=sharing"",""ระนอง!I456"")"),0)</f>
        <v>0</v>
      </c>
      <c r="J561" s="191">
        <f ca="1">IFERROR(__xludf.DUMMYFUNCTION("IMPORTRANGE(""https://docs.google.com/spreadsheets/d/1IYY_tgx_IHuhSq3AJ5eI5OnqOPBNLWSHKh2a30DoXe8/edit?usp=sharing"",""ระนอง!J456"")"),0)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IFERROR(__xludf.DUMMYFUNCTION("IMPORTRANGE(""https://docs.google.com/spreadsheets/d/1IYY_tgx_IHuhSq3AJ5eI5OnqOPBNLWSHKh2a30DoXe8/edit?usp=sharing"",""ระนอง!I457"")"),"")</f>
        <v/>
      </c>
      <c r="J562" s="191" t="str">
        <f ca="1">IFERROR(__xludf.DUMMYFUNCTION("IMPORTRANGE(""https://docs.google.com/spreadsheets/d/1IYY_tgx_IHuhSq3AJ5eI5OnqOPBNLWSHKh2a30DoXe8/edit?usp=sharing"",""ระนอง!J457"")"),"")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IFERROR(__xludf.DUMMYFUNCTION("IMPORTRANGE(""https://docs.google.com/spreadsheets/d/1IYY_tgx_IHuhSq3AJ5eI5OnqOPBNLWSHKh2a30DoXe8/edit?usp=sharing"",""ระนอง!I458"")"),"")</f>
        <v/>
      </c>
      <c r="J563" s="191" t="str">
        <f ca="1">IFERROR(__xludf.DUMMYFUNCTION("IMPORTRANGE(""https://docs.google.com/spreadsheets/d/1IYY_tgx_IHuhSq3AJ5eI5OnqOPBNLWSHKh2a30DoXe8/edit?usp=sharing"",""ระนอง!J458"")"),"")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IFERROR(__xludf.DUMMYFUNCTION("IMPORTRANGE(""https://docs.google.com/spreadsheets/d/1IYY_tgx_IHuhSq3AJ5eI5OnqOPBNLWSHKh2a30DoXe8/edit?usp=sharing"",""ระนอง!I459"")"),400)</f>
        <v>400</v>
      </c>
      <c r="J564" s="360">
        <f ca="1">IFERROR(__xludf.DUMMYFUNCTION("IMPORTRANGE(""https://docs.google.com/spreadsheets/d/1IYY_tgx_IHuhSq3AJ5eI5OnqOPBNLWSHKh2a30DoXe8/edit?usp=sharing"",""ระนอง!J459"")"),97)</f>
        <v>97</v>
      </c>
      <c r="K564" s="361">
        <f t="shared" ca="1" si="121"/>
        <v>24.25</v>
      </c>
      <c r="L564" s="362">
        <f ca="1">IFERROR(__xludf.DUMMYFUNCTION("IMPORTRANGE(""https://docs.google.com/spreadsheets/d/1IYY_tgx_IHuhSq3AJ5eI5OnqOPBNLWSHKh2a30DoXe8/edit?usp=sharing"",""ระนอง!L459"")"),125680)</f>
        <v>125680</v>
      </c>
      <c r="M564" s="362"/>
      <c r="N564" s="362">
        <f ca="1">IFERROR(__xludf.DUMMYFUNCTION("IMPORTRANGE(""https://docs.google.com/spreadsheets/d/1IYY_tgx_IHuhSq3AJ5eI5OnqOPBNLWSHKh2a30DoXe8/edit?usp=sharing"",""ระนอง!M459"")"),31532)</f>
        <v>31532</v>
      </c>
      <c r="O564" s="362">
        <f t="shared" ref="O564:O568" ca="1" si="122">+IF(L564&gt;0,N564*100/L564,0)</f>
        <v>25.089115213239975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IFERROR(__xludf.DUMMYFUNCTION("IMPORTRANGE(""https://docs.google.com/spreadsheets/d/1IYY_tgx_IHuhSq3AJ5eI5OnqOPBNLWSHKh2a30DoXe8/edit?usp=sharing"",""ระนอง!L460"")"),0)</f>
        <v>0</v>
      </c>
      <c r="M565" s="169"/>
      <c r="N565" s="171">
        <f ca="1">IFERROR(__xludf.DUMMYFUNCTION("IMPORTRANGE(""https://docs.google.com/spreadsheets/d/1IYY_tgx_IHuhSq3AJ5eI5OnqOPBNLWSHKh2a30DoXe8/edit?usp=sharing"",""ระนอง!M460"")"),0)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1">
        <f ca="1">IFERROR(__xludf.DUMMYFUNCTION("IMPORTRANGE(""https://docs.google.com/spreadsheets/d/1IYY_tgx_IHuhSq3AJ5eI5OnqOPBNLWSHKh2a30DoXe8/edit?usp=sharing"",""ระนอง!M461"")"),31532)</f>
        <v>31532</v>
      </c>
      <c r="O566" s="171">
        <f t="shared" ca="1" si="122"/>
        <v>25.089115213239975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IFERROR(__xludf.DUMMYFUNCTION("IMPORTRANGE(""https://docs.google.com/spreadsheets/d/1IYY_tgx_IHuhSq3AJ5eI5OnqOPBNLWSHKh2a30DoXe8/edit?usp=sharing"",""ระนอง!L462"")"),0)</f>
        <v>0</v>
      </c>
      <c r="M567" s="171"/>
      <c r="N567" s="171">
        <f ca="1">IFERROR(__xludf.DUMMYFUNCTION("IMPORTRANGE(""https://docs.google.com/spreadsheets/d/1IYY_tgx_IHuhSq3AJ5eI5OnqOPBNLWSHKh2a30DoXe8/edit?usp=sharing"",""ระนอง!M462"")"),0)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IFERROR(__xludf.DUMMYFUNCTION("IMPORTRANGE(""https://docs.google.com/spreadsheets/d/1IYY_tgx_IHuhSq3AJ5eI5OnqOPBNLWSHKh2a30DoXe8/edit?usp=sharing"",""ระนอง!L463"")"),125680)</f>
        <v>125680</v>
      </c>
      <c r="M568" s="171"/>
      <c r="N568" s="171">
        <f ca="1">IFERROR(__xludf.DUMMYFUNCTION("IMPORTRANGE(""https://docs.google.com/spreadsheets/d/1IYY_tgx_IHuhSq3AJ5eI5OnqOPBNLWSHKh2a30DoXe8/edit?usp=sharing"",""ระนอง!M463"")"),31532)</f>
        <v>31532</v>
      </c>
      <c r="O568" s="171">
        <f t="shared" ca="1" si="122"/>
        <v>25.089115213239975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IFERROR(__xludf.DUMMYFUNCTION("IMPORTRANGE(""https://docs.google.com/spreadsheets/d/1IYY_tgx_IHuhSq3AJ5eI5OnqOPBNLWSHKh2a30DoXe8/edit?usp=sharing"",""ระนอง!M464"")"),0)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IFERROR(__xludf.DUMMYFUNCTION("IMPORTRANGE(""https://docs.google.com/spreadsheets/d/1IYY_tgx_IHuhSq3AJ5eI5OnqOPBNLWSHKh2a30DoXe8/edit?usp=sharing"",""ระนอง!M465"")"),0)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IFERROR(__xludf.DUMMYFUNCTION("IMPORTRANGE(""https://docs.google.com/spreadsheets/d/1IYY_tgx_IHuhSq3AJ5eI5OnqOPBNLWSHKh2a30DoXe8/edit?usp=sharing"",""ระนอง!M466"")"),31532)</f>
        <v>31532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IFERROR(__xludf.DUMMYFUNCTION("IMPORTRANGE(""https://docs.google.com/spreadsheets/d/1IYY_tgx_IHuhSq3AJ5eI5OnqOPBNLWSHKh2a30DoXe8/edit?usp=sharing"",""ระนอง!M467"")"),0)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IFERROR(__xludf.DUMMYFUNCTION("IMPORTRANGE(""https://docs.google.com/spreadsheets/d/1IYY_tgx_IHuhSq3AJ5eI5OnqOPBNLWSHKh2a30DoXe8/edit?usp=sharing"",""ระนอง!I468"")"),400)</f>
        <v>400</v>
      </c>
      <c r="J573" s="401">
        <f ca="1">IFERROR(__xludf.DUMMYFUNCTION("IMPORTRANGE(""https://docs.google.com/spreadsheets/d/1IYY_tgx_IHuhSq3AJ5eI5OnqOPBNLWSHKh2a30DoXe8/edit?usp=sharing"",""ระนอง!J468"")"),97)</f>
        <v>97</v>
      </c>
      <c r="K573" s="204">
        <f ca="1">IF(I573&gt;0,J573*100/I573,0)</f>
        <v>24.25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IFERROR(__xludf.DUMMYFUNCTION("IMPORTRANGE(""https://docs.google.com/spreadsheets/d/1IYY_tgx_IHuhSq3AJ5eI5OnqOPBNLWSHKh2a30DoXe8/edit?usp=sharing"",""ระนอง!I470"")"),0)</f>
        <v>0</v>
      </c>
      <c r="J575" s="192">
        <f ca="1">IFERROR(__xludf.DUMMYFUNCTION("IMPORTRANGE(""https://docs.google.com/spreadsheets/d/1IYY_tgx_IHuhSq3AJ5eI5OnqOPBNLWSHKh2a30DoXe8/edit?usp=sharing"",""ระนอง!J470"")"),1)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IFERROR(__xludf.DUMMYFUNCTION("IMPORTRANGE(""https://docs.google.com/spreadsheets/d/1IYY_tgx_IHuhSq3AJ5eI5OnqOPBNLWSHKh2a30DoXe8/edit?usp=sharing"",""ระนอง!I471"")"),0)</f>
        <v>0</v>
      </c>
      <c r="J576" s="192">
        <f ca="1">IFERROR(__xludf.DUMMYFUNCTION("IMPORTRANGE(""https://docs.google.com/spreadsheets/d/1IYY_tgx_IHuhSq3AJ5eI5OnqOPBNLWSHKh2a30DoXe8/edit?usp=sharing"",""ระนอง!J471"")"),24)</f>
        <v>24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IFERROR(__xludf.DUMMYFUNCTION("IMPORTRANGE(""https://docs.google.com/spreadsheets/d/1IYY_tgx_IHuhSq3AJ5eI5OnqOPBNLWSHKh2a30DoXe8/edit?usp=sharing"",""ระนอง!I472"")"),0)</f>
        <v>0</v>
      </c>
      <c r="J577" s="192">
        <f ca="1">IFERROR(__xludf.DUMMYFUNCTION("IMPORTRANGE(""https://docs.google.com/spreadsheets/d/1IYY_tgx_IHuhSq3AJ5eI5OnqOPBNLWSHKh2a30DoXe8/edit?usp=sharing"",""ระนอง!J472"")"),73)</f>
        <v>73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IFERROR(__xludf.DUMMYFUNCTION("IMPORTRANGE(""https://docs.google.com/spreadsheets/d/1IYY_tgx_IHuhSq3AJ5eI5OnqOPBNLWSHKh2a30DoXe8/edit?usp=sharing"",""ระนอง!I473"")"),0)</f>
        <v>0</v>
      </c>
      <c r="J578" s="192">
        <f ca="1">IFERROR(__xludf.DUMMYFUNCTION("IMPORTRANGE(""https://docs.google.com/spreadsheets/d/1IYY_tgx_IHuhSq3AJ5eI5OnqOPBNLWSHKh2a30DoXe8/edit?usp=sharing"",""ระนอง!J473"")"),0)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IFERROR(__xludf.DUMMYFUNCTION("IMPORTRANGE(""https://docs.google.com/spreadsheets/d/1IYY_tgx_IHuhSq3AJ5eI5OnqOPBNLWSHKh2a30DoXe8/edit?usp=sharing"",""ระนอง!I474"")"),0)</f>
        <v>0</v>
      </c>
      <c r="J579" s="192">
        <f ca="1">IFERROR(__xludf.DUMMYFUNCTION("IMPORTRANGE(""https://docs.google.com/spreadsheets/d/1IYY_tgx_IHuhSq3AJ5eI5OnqOPBNLWSHKh2a30DoXe8/edit?usp=sharing"",""ระนอง!J474"")"),0)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IFERROR(__xludf.DUMMYFUNCTION("IMPORTRANGE(""https://docs.google.com/spreadsheets/d/1IYY_tgx_IHuhSq3AJ5eI5OnqOPBNLWSHKh2a30DoXe8/edit?usp=sharing"",""ระนอง!I475"")"),0)</f>
        <v>0</v>
      </c>
      <c r="J580" s="360">
        <f ca="1">IFERROR(__xludf.DUMMYFUNCTION("IMPORTRANGE(""https://docs.google.com/spreadsheets/d/1IYY_tgx_IHuhSq3AJ5eI5OnqOPBNLWSHKh2a30DoXe8/edit?usp=sharing"",""ระนอง!J475"")"),0)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IFERROR(__xludf.DUMMYFUNCTION("IMPORTRANGE(""https://docs.google.com/spreadsheets/d/1IYY_tgx_IHuhSq3AJ5eI5OnqOPBNLWSHKh2a30DoXe8/edit?usp=sharing"",""ระนอง!L475"")"),0)</f>
        <v>0</v>
      </c>
      <c r="M580" s="362"/>
      <c r="N580" s="362">
        <f ca="1">IFERROR(__xludf.DUMMYFUNCTION("IMPORTRANGE(""https://docs.google.com/spreadsheets/d/1IYY_tgx_IHuhSq3AJ5eI5OnqOPBNLWSHKh2a30DoXe8/edit?usp=sharing"",""ระนอง!M475"")"),0)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IFERROR(__xludf.DUMMYFUNCTION("IMPORTRANGE(""https://docs.google.com/spreadsheets/d/1IYY_tgx_IHuhSq3AJ5eI5OnqOPBNLWSHKh2a30DoXe8/edit?usp=sharing"",""ระนอง!L476"")"),0)</f>
        <v>0</v>
      </c>
      <c r="M581" s="169"/>
      <c r="N581" s="171">
        <f ca="1">IFERROR(__xludf.DUMMYFUNCTION("IMPORTRANGE(""https://docs.google.com/spreadsheets/d/1IYY_tgx_IHuhSq3AJ5eI5OnqOPBNLWSHKh2a30DoXe8/edit?usp=sharing"",""ระนอง!M476"")"),0)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1">
        <f ca="1">IFERROR(__xludf.DUMMYFUNCTION("IMPORTRANGE(""https://docs.google.com/spreadsheets/d/1IYY_tgx_IHuhSq3AJ5eI5OnqOPBNLWSHKh2a30DoXe8/edit?usp=sharing"",""ระนอง!M477"")"),0)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IFERROR(__xludf.DUMMYFUNCTION("IMPORTRANGE(""https://docs.google.com/spreadsheets/d/1IYY_tgx_IHuhSq3AJ5eI5OnqOPBNLWSHKh2a30DoXe8/edit?usp=sharing"",""ระนอง!L478"")"),0)</f>
        <v>0</v>
      </c>
      <c r="M583" s="171"/>
      <c r="N583" s="171">
        <f ca="1">IFERROR(__xludf.DUMMYFUNCTION("IMPORTRANGE(""https://docs.google.com/spreadsheets/d/1IYY_tgx_IHuhSq3AJ5eI5OnqOPBNLWSHKh2a30DoXe8/edit?usp=sharing"",""ระนอง!M478"")"),0)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IFERROR(__xludf.DUMMYFUNCTION("IMPORTRANGE(""https://docs.google.com/spreadsheets/d/1IYY_tgx_IHuhSq3AJ5eI5OnqOPBNLWSHKh2a30DoXe8/edit?usp=sharing"",""ระนอง!L479"")"),0)</f>
        <v>0</v>
      </c>
      <c r="M584" s="171"/>
      <c r="N584" s="171">
        <f ca="1">IFERROR(__xludf.DUMMYFUNCTION("IMPORTRANGE(""https://docs.google.com/spreadsheets/d/1IYY_tgx_IHuhSq3AJ5eI5OnqOPBNLWSHKh2a30DoXe8/edit?usp=sharing"",""ระนอง!M479"")"),0)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IFERROR(__xludf.DUMMYFUNCTION("IMPORTRANGE(""https://docs.google.com/spreadsheets/d/1IYY_tgx_IHuhSq3AJ5eI5OnqOPBNLWSHKh2a30DoXe8/edit?usp=sharing"",""ระนอง!M480"")"),0)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IFERROR(__xludf.DUMMYFUNCTION("IMPORTRANGE(""https://docs.google.com/spreadsheets/d/1IYY_tgx_IHuhSq3AJ5eI5OnqOPBNLWSHKh2a30DoXe8/edit?usp=sharing"",""ระนอง!M481"")"),0)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IFERROR(__xludf.DUMMYFUNCTION("IMPORTRANGE(""https://docs.google.com/spreadsheets/d/1IYY_tgx_IHuhSq3AJ5eI5OnqOPBNLWSHKh2a30DoXe8/edit?usp=sharing"",""ระนอง!M482"")"),0)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IFERROR(__xludf.DUMMYFUNCTION("IMPORTRANGE(""https://docs.google.com/spreadsheets/d/1IYY_tgx_IHuhSq3AJ5eI5OnqOPBNLWSHKh2a30DoXe8/edit?usp=sharing"",""ระนอง!M483"")"),0)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IFERROR(__xludf.DUMMYFUNCTION("IMPORTRANGE(""https://docs.google.com/spreadsheets/d/1IYY_tgx_IHuhSq3AJ5eI5OnqOPBNLWSHKh2a30DoXe8/edit?usp=sharing"",""ระนอง!I484"")"),0)</f>
        <v>0</v>
      </c>
      <c r="J589" s="191">
        <f ca="1">IFERROR(__xludf.DUMMYFUNCTION("IMPORTRANGE(""https://docs.google.com/spreadsheets/d/1IYY_tgx_IHuhSq3AJ5eI5OnqOPBNLWSHKh2a30DoXe8/edit?usp=sharing"",""ระนอง!J484"")"),0)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IFERROR(__xludf.DUMMYFUNCTION("IMPORTRANGE(""https://docs.google.com/spreadsheets/d/1IYY_tgx_IHuhSq3AJ5eI5OnqOPBNLWSHKh2a30DoXe8/edit?usp=sharing"",""ระนอง!I485"")"),0)</f>
        <v>0</v>
      </c>
      <c r="J590" s="191">
        <f ca="1">IFERROR(__xludf.DUMMYFUNCTION("IMPORTRANGE(""https://docs.google.com/spreadsheets/d/1IYY_tgx_IHuhSq3AJ5eI5OnqOPBNLWSHKh2a30DoXe8/edit?usp=sharing"",""ระนอง!J485"")"),0)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IFERROR(__xludf.DUMMYFUNCTION("IMPORTRANGE(""https://docs.google.com/spreadsheets/d/1IYY_tgx_IHuhSq3AJ5eI5OnqOPBNLWSHKh2a30DoXe8/edit?usp=sharing"",""ระนอง!I486"")"),0)</f>
        <v>0</v>
      </c>
      <c r="J591" s="191">
        <f ca="1">IFERROR(__xludf.DUMMYFUNCTION("IMPORTRANGE(""https://docs.google.com/spreadsheets/d/1IYY_tgx_IHuhSq3AJ5eI5OnqOPBNLWSHKh2a30DoXe8/edit?usp=sharing"",""ระนอง!J486"")"),0)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IFERROR(__xludf.DUMMYFUNCTION("IMPORTRANGE(""https://docs.google.com/spreadsheets/d/1IYY_tgx_IHuhSq3AJ5eI5OnqOPBNLWSHKh2a30DoXe8/edit?usp=sharing"",""ระนอง!I487"")"),0)</f>
        <v>0</v>
      </c>
      <c r="J592" s="191">
        <f ca="1">IFERROR(__xludf.DUMMYFUNCTION("IMPORTRANGE(""https://docs.google.com/spreadsheets/d/1IYY_tgx_IHuhSq3AJ5eI5OnqOPBNLWSHKh2a30DoXe8/edit?usp=sharing"",""ระนอง!J487"")"),0)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IFERROR(__xludf.DUMMYFUNCTION("IMPORTRANGE(""https://docs.google.com/spreadsheets/d/1IYY_tgx_IHuhSq3AJ5eI5OnqOPBNLWSHKh2a30DoXe8/edit?usp=sharing"",""ระนอง!I488"")"),0)</f>
        <v>0</v>
      </c>
      <c r="J593" s="191">
        <f ca="1">IFERROR(__xludf.DUMMYFUNCTION("IMPORTRANGE(""https://docs.google.com/spreadsheets/d/1IYY_tgx_IHuhSq3AJ5eI5OnqOPBNLWSHKh2a30DoXe8/edit?usp=sharing"",""ระนอง!J488"")"),0)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IFERROR(__xludf.DUMMYFUNCTION("IMPORTRANGE(""https://docs.google.com/spreadsheets/d/1IYY_tgx_IHuhSq3AJ5eI5OnqOPBNLWSHKh2a30DoXe8/edit?usp=sharing"",""ระนอง!I489"")"),0)</f>
        <v>0</v>
      </c>
      <c r="J594" s="191">
        <f ca="1">IFERROR(__xludf.DUMMYFUNCTION("IMPORTRANGE(""https://docs.google.com/spreadsheets/d/1IYY_tgx_IHuhSq3AJ5eI5OnqOPBNLWSHKh2a30DoXe8/edit?usp=sharing"",""ระนอง!J489"")"),0)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IFERROR(__xludf.DUMMYFUNCTION("IMPORTRANGE(""https://docs.google.com/spreadsheets/d/1IYY_tgx_IHuhSq3AJ5eI5OnqOPBNLWSHKh2a30DoXe8/edit?usp=sharing"",""ระนอง!I490"")"),0)</f>
        <v>0</v>
      </c>
      <c r="J595" s="191">
        <f ca="1">IFERROR(__xludf.DUMMYFUNCTION("IMPORTRANGE(""https://docs.google.com/spreadsheets/d/1IYY_tgx_IHuhSq3AJ5eI5OnqOPBNLWSHKh2a30DoXe8/edit?usp=sharing"",""ระนอง!J490"")"),0)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IFERROR(__xludf.DUMMYFUNCTION("IMPORTRANGE(""https://docs.google.com/spreadsheets/d/1IYY_tgx_IHuhSq3AJ5eI5OnqOPBNLWSHKh2a30DoXe8/edit?usp=sharing"",""ระนอง!I491"")"),0)</f>
        <v>0</v>
      </c>
      <c r="J596" s="238">
        <f ca="1">IFERROR(__xludf.DUMMYFUNCTION("IMPORTRANGE(""https://docs.google.com/spreadsheets/d/1IYY_tgx_IHuhSq3AJ5eI5OnqOPBNLWSHKh2a30DoXe8/edit?usp=sharing"",""ระนอง!J491"")"),0)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IFERROR(__xludf.DUMMYFUNCTION("IMPORTRANGE(""https://docs.google.com/spreadsheets/d/1IYY_tgx_IHuhSq3AJ5eI5OnqOPBNLWSHKh2a30DoXe8/edit?usp=sharing"",""ระนอง!I492"")"),50)</f>
        <v>50</v>
      </c>
      <c r="J597" s="464">
        <f ca="1">IFERROR(__xludf.DUMMYFUNCTION("IMPORTRANGE(""https://docs.google.com/spreadsheets/d/1IYY_tgx_IHuhSq3AJ5eI5OnqOPBNLWSHKh2a30DoXe8/edit?usp=sharing"",""ระนอง!J492"")"),0)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IFERROR(__xludf.DUMMYFUNCTION("IMPORTRANGE(""https://docs.google.com/spreadsheets/d/1IYY_tgx_IHuhSq3AJ5eI5OnqOPBNLWSHKh2a30DoXe8/edit?usp=sharing"",""ระนอง!L492"")"),7750)</f>
        <v>7750</v>
      </c>
      <c r="M597" s="395"/>
      <c r="N597" s="395">
        <f ca="1">IFERROR(__xludf.DUMMYFUNCTION("IMPORTRANGE(""https://docs.google.com/spreadsheets/d/1IYY_tgx_IHuhSq3AJ5eI5OnqOPBNLWSHKh2a30DoXe8/edit?usp=sharing"",""ระนอง!M492"")"),3400)</f>
        <v>3400</v>
      </c>
      <c r="O597" s="395">
        <f t="shared" ref="O597:O601" ca="1" si="126">+IF(L597&gt;0,N597*100/L597,0)</f>
        <v>43.87096774193548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IFERROR(__xludf.DUMMYFUNCTION("IMPORTRANGE(""https://docs.google.com/spreadsheets/d/1IYY_tgx_IHuhSq3AJ5eI5OnqOPBNLWSHKh2a30DoXe8/edit?usp=sharing"",""ระนอง!L493"")"),0)</f>
        <v>0</v>
      </c>
      <c r="M598" s="169"/>
      <c r="N598" s="171">
        <f ca="1">IFERROR(__xludf.DUMMYFUNCTION("IMPORTRANGE(""https://docs.google.com/spreadsheets/d/1IYY_tgx_IHuhSq3AJ5eI5OnqOPBNLWSHKh2a30DoXe8/edit?usp=sharing"",""ระนอง!M493"")"),0)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1">
        <f ca="1">IFERROR(__xludf.DUMMYFUNCTION("IMPORTRANGE(""https://docs.google.com/spreadsheets/d/1IYY_tgx_IHuhSq3AJ5eI5OnqOPBNLWSHKh2a30DoXe8/edit?usp=sharing"",""ระนอง!M494"")"),3400)</f>
        <v>3400</v>
      </c>
      <c r="O599" s="171">
        <f t="shared" ca="1" si="126"/>
        <v>43.87096774193548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IFERROR(__xludf.DUMMYFUNCTION("IMPORTRANGE(""https://docs.google.com/spreadsheets/d/1IYY_tgx_IHuhSq3AJ5eI5OnqOPBNLWSHKh2a30DoXe8/edit?usp=sharing"",""ระนอง!L495"")"),0)</f>
        <v>0</v>
      </c>
      <c r="M600" s="171"/>
      <c r="N600" s="171">
        <f ca="1">IFERROR(__xludf.DUMMYFUNCTION("IMPORTRANGE(""https://docs.google.com/spreadsheets/d/1IYY_tgx_IHuhSq3AJ5eI5OnqOPBNLWSHKh2a30DoXe8/edit?usp=sharing"",""ระนอง!M495"")"),0)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IFERROR(__xludf.DUMMYFUNCTION("IMPORTRANGE(""https://docs.google.com/spreadsheets/d/1IYY_tgx_IHuhSq3AJ5eI5OnqOPBNLWSHKh2a30DoXe8/edit?usp=sharing"",""ระนอง!L496"")"),7750)</f>
        <v>7750</v>
      </c>
      <c r="M601" s="171"/>
      <c r="N601" s="171">
        <f ca="1">IFERROR(__xludf.DUMMYFUNCTION("IMPORTRANGE(""https://docs.google.com/spreadsheets/d/1IYY_tgx_IHuhSq3AJ5eI5OnqOPBNLWSHKh2a30DoXe8/edit?usp=sharing"",""ระนอง!M496"")"),3400)</f>
        <v>3400</v>
      </c>
      <c r="O601" s="171">
        <f t="shared" ca="1" si="126"/>
        <v>43.87096774193548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IFERROR(__xludf.DUMMYFUNCTION("IMPORTRANGE(""https://docs.google.com/spreadsheets/d/1IYY_tgx_IHuhSq3AJ5eI5OnqOPBNLWSHKh2a30DoXe8/edit?usp=sharing"",""ระนอง!M497"")"),0)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IFERROR(__xludf.DUMMYFUNCTION("IMPORTRANGE(""https://docs.google.com/spreadsheets/d/1IYY_tgx_IHuhSq3AJ5eI5OnqOPBNLWSHKh2a30DoXe8/edit?usp=sharing"",""ระนอง!M498"")"),0)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IFERROR(__xludf.DUMMYFUNCTION("IMPORTRANGE(""https://docs.google.com/spreadsheets/d/1IYY_tgx_IHuhSq3AJ5eI5OnqOPBNLWSHKh2a30DoXe8/edit?usp=sharing"",""ระนอง!M499"")"),2400)</f>
        <v>2400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IFERROR(__xludf.DUMMYFUNCTION("IMPORTRANGE(""https://docs.google.com/spreadsheets/d/1IYY_tgx_IHuhSq3AJ5eI5OnqOPBNLWSHKh2a30DoXe8/edit?usp=sharing"",""ระนอง!M500"")"),1000)</f>
        <v>1000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IFERROR(__xludf.DUMMYFUNCTION("IMPORTRANGE(""https://docs.google.com/spreadsheets/d/1IYY_tgx_IHuhSq3AJ5eI5OnqOPBNLWSHKh2a30DoXe8/edit?usp=sharing"",""ระนอง!J502"")"),0)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IFERROR(__xludf.DUMMYFUNCTION("IMPORTRANGE(""https://docs.google.com/spreadsheets/d/1IYY_tgx_IHuhSq3AJ5eI5OnqOPBNLWSHKh2a30DoXe8/edit?usp=sharing"",""ระนอง!J503"")"),1)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IFERROR(__xludf.DUMMYFUNCTION("IMPORTRANGE(""https://docs.google.com/spreadsheets/d/1IYY_tgx_IHuhSq3AJ5eI5OnqOPBNLWSHKh2a30DoXe8/edit?usp=sharing"",""ระนอง!J166"")"),0)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IFERROR(__xludf.DUMMYFUNCTION("IMPORTRANGE(""https://docs.google.com/spreadsheets/d/1IYY_tgx_IHuhSq3AJ5eI5OnqOPBNLWSHKh2a30DoXe8/edit?usp=sharing"",""ระนอง!J166"")"),0)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IFERROR(__xludf.DUMMYFUNCTION("IMPORTRANGE(""https://docs.google.com/spreadsheets/d/1IYY_tgx_IHuhSq3AJ5eI5OnqOPBNLWSHKh2a30DoXe8/edit?usp=sharing"",""ระนอง!I506"")"),50)</f>
        <v>50</v>
      </c>
      <c r="J611" s="167">
        <f ca="1">IFERROR(__xludf.DUMMYFUNCTION("IMPORTRANGE(""https://docs.google.com/spreadsheets/d/1IYY_tgx_IHuhSq3AJ5eI5OnqOPBNLWSHKh2a30DoXe8/edit?usp=sharing"",""ระนอง!J506"")"),0)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IFERROR(__xludf.DUMMYFUNCTION("IMPORTRANGE(""https://docs.google.com/spreadsheets/d/1IYY_tgx_IHuhSq3AJ5eI5OnqOPBNLWSHKh2a30DoXe8/edit?usp=sharing"",""ระนอง!I507"")"),0)</f>
        <v>0</v>
      </c>
      <c r="J612" s="192">
        <f ca="1">IFERROR(__xludf.DUMMYFUNCTION("IMPORTRANGE(""https://docs.google.com/spreadsheets/d/1IYY_tgx_IHuhSq3AJ5eI5OnqOPBNLWSHKh2a30DoXe8/edit?usp=sharing"",""ระนอง!J507"")"),0)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IFERROR(__xludf.DUMMYFUNCTION("IMPORTRANGE(""https://docs.google.com/spreadsheets/d/1IYY_tgx_IHuhSq3AJ5eI5OnqOPBNLWSHKh2a30DoXe8/edit?usp=sharing"",""ระนอง!I508"")"),0)</f>
        <v>0</v>
      </c>
      <c r="J613" s="192">
        <f ca="1">IFERROR(__xludf.DUMMYFUNCTION("IMPORTRANGE(""https://docs.google.com/spreadsheets/d/1IYY_tgx_IHuhSq3AJ5eI5OnqOPBNLWSHKh2a30DoXe8/edit?usp=sharing"",""ระนอง!J508"")"),0)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IFERROR(__xludf.DUMMYFUNCTION("IMPORTRANGE(""https://docs.google.com/spreadsheets/d/1IYY_tgx_IHuhSq3AJ5eI5OnqOPBNLWSHKh2a30DoXe8/edit?usp=sharing"",""ระนอง!I509"")"),0)</f>
        <v>0</v>
      </c>
      <c r="J614" s="192">
        <f ca="1">IFERROR(__xludf.DUMMYFUNCTION("IMPORTRANGE(""https://docs.google.com/spreadsheets/d/1IYY_tgx_IHuhSq3AJ5eI5OnqOPBNLWSHKh2a30DoXe8/edit?usp=sharing"",""ระนอง!J509"")"),0)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IFERROR(__xludf.DUMMYFUNCTION("IMPORTRANGE(""https://docs.google.com/spreadsheets/d/1IYY_tgx_IHuhSq3AJ5eI5OnqOPBNLWSHKh2a30DoXe8/edit?usp=sharing"",""ระนอง!I510"")"),0)</f>
        <v>0</v>
      </c>
      <c r="J615" s="192">
        <f ca="1">IFERROR(__xludf.DUMMYFUNCTION("IMPORTRANGE(""https://docs.google.com/spreadsheets/d/1IYY_tgx_IHuhSq3AJ5eI5OnqOPBNLWSHKh2a30DoXe8/edit?usp=sharing"",""ระนอง!J510"")"),0)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IFERROR(__xludf.DUMMYFUNCTION("IMPORTRANGE(""https://docs.google.com/spreadsheets/d/1IYY_tgx_IHuhSq3AJ5eI5OnqOPBNLWSHKh2a30DoXe8/edit?usp=sharing"",""ระนอง!I511"")"),0)</f>
        <v>0</v>
      </c>
      <c r="J616" s="192">
        <f ca="1">IFERROR(__xludf.DUMMYFUNCTION("IMPORTRANGE(""https://docs.google.com/spreadsheets/d/1IYY_tgx_IHuhSq3AJ5eI5OnqOPBNLWSHKh2a30DoXe8/edit?usp=sharing"",""ระนอง!J511"")"),0)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IFERROR(__xludf.DUMMYFUNCTION("IMPORTRANGE(""https://docs.google.com/spreadsheets/d/1IYY_tgx_IHuhSq3AJ5eI5OnqOPBNLWSHKh2a30DoXe8/edit?usp=sharing"",""ระนอง!I512"")"),0)</f>
        <v>0</v>
      </c>
      <c r="J617" s="191">
        <f ca="1">IFERROR(__xludf.DUMMYFUNCTION("IMPORTRANGE(""https://docs.google.com/spreadsheets/d/1IYY_tgx_IHuhSq3AJ5eI5OnqOPBNLWSHKh2a30DoXe8/edit?usp=sharing"",""ระนอง!J512"")"),0)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IFERROR(__xludf.DUMMYFUNCTION("IMPORTRANGE(""https://docs.google.com/spreadsheets/d/1IYY_tgx_IHuhSq3AJ5eI5OnqOPBNLWSHKh2a30DoXe8/edit?usp=sharing"",""ระนอง!I513"")"),0)</f>
        <v>0</v>
      </c>
      <c r="J618" s="192">
        <f ca="1">IFERROR(__xludf.DUMMYFUNCTION("IMPORTRANGE(""https://docs.google.com/spreadsheets/d/1IYY_tgx_IHuhSq3AJ5eI5OnqOPBNLWSHKh2a30DoXe8/edit?usp=sharing"",""ระนอง!J513"")"),0)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IFERROR(__xludf.DUMMYFUNCTION("IMPORTRANGE(""https://docs.google.com/spreadsheets/d/1IYY_tgx_IHuhSq3AJ5eI5OnqOPBNLWSHKh2a30DoXe8/edit?usp=sharing"",""ระนอง!I514"")"),0)</f>
        <v>0</v>
      </c>
      <c r="J619" s="192">
        <f ca="1">IFERROR(__xludf.DUMMYFUNCTION("IMPORTRANGE(""https://docs.google.com/spreadsheets/d/1IYY_tgx_IHuhSq3AJ5eI5OnqOPBNLWSHKh2a30DoXe8/edit?usp=sharing"",""ระนอง!J514"")"),0)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IFERROR(__xludf.DUMMYFUNCTION("IMPORTRANGE(""https://docs.google.com/spreadsheets/d/1IYY_tgx_IHuhSq3AJ5eI5OnqOPBNLWSHKh2a30DoXe8/edit?usp=sharing"",""ระนอง!I515"")"),0)</f>
        <v>0</v>
      </c>
      <c r="J620" s="167">
        <f ca="1">IFERROR(__xludf.DUMMYFUNCTION("IMPORTRANGE(""https://docs.google.com/spreadsheets/d/1IYY_tgx_IHuhSq3AJ5eI5OnqOPBNLWSHKh2a30DoXe8/edit?usp=sharing"",""ระนอง!J515"")"),0)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IFERROR(__xludf.DUMMYFUNCTION("IMPORTRANGE(""https://docs.google.com/spreadsheets/d/1IYY_tgx_IHuhSq3AJ5eI5OnqOPBNLWSHKh2a30DoXe8/edit?usp=sharing"",""ระนอง!I516"")"),0)</f>
        <v>0</v>
      </c>
      <c r="J621" s="167">
        <f ca="1">IFERROR(__xludf.DUMMYFUNCTION("IMPORTRANGE(""https://docs.google.com/spreadsheets/d/1IYY_tgx_IHuhSq3AJ5eI5OnqOPBNLWSHKh2a30DoXe8/edit?usp=sharing"",""ระนอง!J516"")"),0)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IFERROR(__xludf.DUMMYFUNCTION("IMPORTRANGE(""https://docs.google.com/spreadsheets/d/1IYY_tgx_IHuhSq3AJ5eI5OnqOPBNLWSHKh2a30DoXe8/edit?usp=sharing"",""ระนอง!I517"")"),0)</f>
        <v>0</v>
      </c>
      <c r="J622" s="192">
        <f ca="1">IFERROR(__xludf.DUMMYFUNCTION("IMPORTRANGE(""https://docs.google.com/spreadsheets/d/1IYY_tgx_IHuhSq3AJ5eI5OnqOPBNLWSHKh2a30DoXe8/edit?usp=sharing"",""ระนอง!J517"")"),0)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IFERROR(__xludf.DUMMYFUNCTION("IMPORTRANGE(""https://docs.google.com/spreadsheets/d/1IYY_tgx_IHuhSq3AJ5eI5OnqOPBNLWSHKh2a30DoXe8/edit?usp=sharing"",""ระนอง!I518"")"),0)</f>
        <v>0</v>
      </c>
      <c r="J623" s="192">
        <f ca="1">IFERROR(__xludf.DUMMYFUNCTION("IMPORTRANGE(""https://docs.google.com/spreadsheets/d/1IYY_tgx_IHuhSq3AJ5eI5OnqOPBNLWSHKh2a30DoXe8/edit?usp=sharing"",""ระนอง!J518"")"),0)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IFERROR(__xludf.DUMMYFUNCTION("IMPORTRANGE(""https://docs.google.com/spreadsheets/d/1IYY_tgx_IHuhSq3AJ5eI5OnqOPBNLWSHKh2a30DoXe8/edit?usp=sharing"",""ระนอง!I519"")"),0)</f>
        <v>0</v>
      </c>
      <c r="J624" s="191">
        <f ca="1">IFERROR(__xludf.DUMMYFUNCTION("IMPORTRANGE(""https://docs.google.com/spreadsheets/d/1IYY_tgx_IHuhSq3AJ5eI5OnqOPBNLWSHKh2a30DoXe8/edit?usp=sharing"",""ระนอง!J519"")"),0)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IFERROR(__xludf.DUMMYFUNCTION("IMPORTRANGE(""https://docs.google.com/spreadsheets/d/1IYY_tgx_IHuhSq3AJ5eI5OnqOPBNLWSHKh2a30DoXe8/edit?usp=sharing"",""ระนอง!I520"")"),0)</f>
        <v>0</v>
      </c>
      <c r="J625" s="192">
        <f ca="1">IFERROR(__xludf.DUMMYFUNCTION("IMPORTRANGE(""https://docs.google.com/spreadsheets/d/1IYY_tgx_IHuhSq3AJ5eI5OnqOPBNLWSHKh2a30DoXe8/edit?usp=sharing"",""ระนอง!J520"")"),0)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IFERROR(__xludf.DUMMYFUNCTION("IMPORTRANGE(""https://docs.google.com/spreadsheets/d/1IYY_tgx_IHuhSq3AJ5eI5OnqOPBNLWSHKh2a30DoXe8/edit?usp=sharing"",""ระนอง!I521"")"),0)</f>
        <v>0</v>
      </c>
      <c r="J626" s="192">
        <f ca="1">IFERROR(__xludf.DUMMYFUNCTION("IMPORTRANGE(""https://docs.google.com/spreadsheets/d/1IYY_tgx_IHuhSq3AJ5eI5OnqOPBNLWSHKh2a30DoXe8/edit?usp=sharing"",""ระนอง!J521"")"),0)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IFERROR(__xludf.DUMMYFUNCTION("IMPORTRANGE(""https://docs.google.com/spreadsheets/d/1IYY_tgx_IHuhSq3AJ5eI5OnqOPBNLWSHKh2a30DoXe8/edit?usp=sharing"",""ระนอง!I523"")"),1209766.67)</f>
        <v>1209766.67</v>
      </c>
      <c r="J628" s="332">
        <f ca="1">IFERROR(__xludf.DUMMYFUNCTION("IMPORTRANGE(""https://docs.google.com/spreadsheets/d/1IYY_tgx_IHuhSq3AJ5eI5OnqOPBNLWSHKh2a30DoXe8/edit?usp=sharing"",""ระนอง!J523"")"),0)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IFERROR(__xludf.DUMMYFUNCTION("IMPORTRANGE(""https://docs.google.com/spreadsheets/d/1IYY_tgx_IHuhSq3AJ5eI5OnqOPBNLWSHKh2a30DoXe8/edit?usp=sharing"",""ระนอง!I524"")"),121)</f>
        <v>121</v>
      </c>
      <c r="J629" s="332">
        <f ca="1">IFERROR(__xludf.DUMMYFUNCTION("IMPORTRANGE(""https://docs.google.com/spreadsheets/d/1IYY_tgx_IHuhSq3AJ5eI5OnqOPBNLWSHKh2a30DoXe8/edit?usp=sharing"",""ระนอง!J524"")"),0)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32">
        <f ca="1">IFERROR(__xludf.DUMMYFUNCTION("IMPORTRANGE(""https://docs.google.com/spreadsheets/d/1IYY_tgx_IHuhSq3AJ5eI5OnqOPBNLWSHKh2a30DoXe8/edit?usp=sharing"",""ระนอง!J525"")"),21268.56)</f>
        <v>21268.560000000001</v>
      </c>
      <c r="K630" s="333">
        <f t="shared" ca="1" si="129"/>
        <v>0.96451748868189968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IFERROR(__xludf.DUMMYFUNCTION("IMPORTRANGE(""https://docs.google.com/spreadsheets/d/1IYY_tgx_IHuhSq3AJ5eI5OnqOPBNLWSHKh2a30DoXe8/edit?usp=sharing"",""ระนอง!I526"")"),134)</f>
        <v>134</v>
      </c>
      <c r="J631" s="332">
        <f ca="1">IFERROR(__xludf.DUMMYFUNCTION("IMPORTRANGE(""https://docs.google.com/spreadsheets/d/1IYY_tgx_IHuhSq3AJ5eI5OnqOPBNLWSHKh2a30DoXe8/edit?usp=sharing"",""ระนอง!J526"")"),7)</f>
        <v>7</v>
      </c>
      <c r="K631" s="333">
        <f t="shared" ca="1" si="129"/>
        <v>5.2238805970149258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IFERROR(__xludf.DUMMYFUNCTION("IMPORTRANGE(""https://docs.google.com/spreadsheets/d/1IYY_tgx_IHuhSq3AJ5eI5OnqOPBNLWSHKh2a30DoXe8/edit?usp=sharing"",""ระนอง!I527"")"),0)</f>
        <v>0</v>
      </c>
      <c r="J632" s="332">
        <f ca="1">IFERROR(__xludf.DUMMYFUNCTION("IMPORTRANGE(""https://docs.google.com/spreadsheets/d/1IYY_tgx_IHuhSq3AJ5eI5OnqOPBNLWSHKh2a30DoXe8/edit?usp=sharing"",""ระนอง!J527"")"),0)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IFERROR(__xludf.DUMMYFUNCTION("IMPORTRANGE(""https://docs.google.com/spreadsheets/d/1IYY_tgx_IHuhSq3AJ5eI5OnqOPBNLWSHKh2a30DoXe8/edit?usp=sharing"",""ระนอง!I528"")"),0)</f>
        <v>0</v>
      </c>
      <c r="J633" s="332">
        <f ca="1">IFERROR(__xludf.DUMMYFUNCTION("IMPORTRANGE(""https://docs.google.com/spreadsheets/d/1IYY_tgx_IHuhSq3AJ5eI5OnqOPBNLWSHKh2a30DoXe8/edit?usp=sharing"",""ระนอง!J528"")"),0)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IFERROR(__xludf.DUMMYFUNCTION("IMPORTRANGE(""https://docs.google.com/spreadsheets/d/1IYY_tgx_IHuhSq3AJ5eI5OnqOPBNLWSHKh2a30DoXe8/edit?usp=sharing"",""ระนอง!I529"")"),900000)</f>
        <v>900000</v>
      </c>
      <c r="J634" s="332">
        <f ca="1">IFERROR(__xludf.DUMMYFUNCTION("IMPORTRANGE(""https://docs.google.com/spreadsheets/d/1IYY_tgx_IHuhSq3AJ5eI5OnqOPBNLWSHKh2a30DoXe8/edit?usp=sharing"",""ระนอง!J529"")"),0)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IFERROR(__xludf.DUMMYFUNCTION("IMPORTRANGE(""https://docs.google.com/spreadsheets/d/1IYY_tgx_IHuhSq3AJ5eI5OnqOPBNLWSHKh2a30DoXe8/edit?usp=sharing"",""ระนอง!I530"")"),30)</f>
        <v>30</v>
      </c>
      <c r="J635" s="462">
        <f ca="1">IFERROR(__xludf.DUMMYFUNCTION("IMPORTRANGE(""https://docs.google.com/spreadsheets/d/1IYY_tgx_IHuhSq3AJ5eI5OnqOPBNLWSHKh2a30DoXe8/edit?usp=sharing"",""ระนอง!J530"")"),0)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250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5782709</v>
      </c>
      <c r="M8" s="25">
        <f t="shared" ca="1" si="0"/>
        <v>1661165</v>
      </c>
      <c r="N8" s="25">
        <f t="shared" ca="1" si="0"/>
        <v>1084404</v>
      </c>
      <c r="O8" s="24">
        <f t="shared" ref="O8:O16" ca="1" si="1">IF(L8&gt;0,N8*100/L8,0)</f>
        <v>18.752525849044108</v>
      </c>
      <c r="P8" s="24">
        <f t="shared" ref="P8:P16" ca="1" si="2">IF(M8&gt;0,N8*100/M8,0)</f>
        <v>65.279728383393589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5782709</v>
      </c>
      <c r="M10" s="32">
        <f t="shared" ca="1" si="4"/>
        <v>1661165</v>
      </c>
      <c r="N10" s="32">
        <f t="shared" ca="1" si="4"/>
        <v>1084404</v>
      </c>
      <c r="O10" s="31">
        <f t="shared" ca="1" si="1"/>
        <v>18.752525849044108</v>
      </c>
      <c r="P10" s="31">
        <f t="shared" ca="1" si="2"/>
        <v>65.279728383393589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4715709</v>
      </c>
      <c r="M12" s="40">
        <f t="shared" ca="1" si="6"/>
        <v>1661165</v>
      </c>
      <c r="N12" s="40">
        <f t="shared" ca="1" si="6"/>
        <v>1067404</v>
      </c>
      <c r="O12" s="40">
        <f t="shared" ca="1" si="1"/>
        <v>22.635069297108878</v>
      </c>
      <c r="P12" s="40">
        <f t="shared" ca="1" si="2"/>
        <v>64.256350212049981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2079100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2636609</v>
      </c>
      <c r="M14" s="40">
        <f t="shared" si="8"/>
        <v>0</v>
      </c>
      <c r="N14" s="40">
        <f t="shared" ca="1" si="8"/>
        <v>74895</v>
      </c>
      <c r="O14" s="43">
        <f t="shared" ca="1" si="1"/>
        <v>2.8405804577015403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1067000</v>
      </c>
      <c r="M16" s="40">
        <f t="shared" si="10"/>
        <v>0</v>
      </c>
      <c r="N16" s="40">
        <f t="shared" ca="1" si="10"/>
        <v>17000</v>
      </c>
      <c r="O16" s="52">
        <f t="shared" ca="1" si="1"/>
        <v>1.5932521087160263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4145245</v>
      </c>
      <c r="M18" s="25">
        <f t="shared" ca="1" si="11"/>
        <v>1661165</v>
      </c>
      <c r="N18" s="25">
        <f t="shared" ca="1" si="11"/>
        <v>1009509</v>
      </c>
      <c r="O18" s="24">
        <f t="shared" ref="O18:O20" ca="1" si="12">IF(L18&gt;0,N18*100/L18,0)</f>
        <v>24.35342181222099</v>
      </c>
      <c r="P18" s="24">
        <f t="shared" ref="P18:P26" ca="1" si="13">IF(M18&gt;0,N18*100/M18,0)</f>
        <v>60.771145551465388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4145245</v>
      </c>
      <c r="M20" s="32">
        <f t="shared" ca="1" si="15"/>
        <v>1661165</v>
      </c>
      <c r="N20" s="32">
        <f t="shared" ca="1" si="15"/>
        <v>1009509</v>
      </c>
      <c r="O20" s="31">
        <f t="shared" ca="1" si="12"/>
        <v>24.35342181222099</v>
      </c>
      <c r="P20" s="31">
        <f t="shared" ca="1" si="13"/>
        <v>60.771145551465388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3078245</v>
      </c>
      <c r="M22" s="44">
        <f t="shared" ca="1" si="18"/>
        <v>1661165</v>
      </c>
      <c r="N22" s="43">
        <f t="shared" ca="1" si="18"/>
        <v>992509</v>
      </c>
      <c r="O22" s="43">
        <f t="shared" ca="1" si="17"/>
        <v>32.242690234208126</v>
      </c>
      <c r="P22" s="43">
        <f t="shared" ca="1" si="13"/>
        <v>59.747767380121779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2079100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999145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1067000</v>
      </c>
      <c r="M26" s="52">
        <f t="shared" si="22"/>
        <v>0</v>
      </c>
      <c r="N26" s="52">
        <f t="shared" ca="1" si="22"/>
        <v>17000</v>
      </c>
      <c r="O26" s="52">
        <f t="shared" ca="1" si="17"/>
        <v>1.5932521087160263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1637464</v>
      </c>
      <c r="M28" s="25">
        <f t="shared" si="23"/>
        <v>0</v>
      </c>
      <c r="N28" s="25">
        <f t="shared" ca="1" si="23"/>
        <v>74895</v>
      </c>
      <c r="O28" s="24">
        <f t="shared" ref="O28:O30" ca="1" si="24">IF(L28&gt;0,N28*100/L28,0)</f>
        <v>4.5738410126879128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1637464</v>
      </c>
      <c r="M30" s="32">
        <f t="shared" si="27"/>
        <v>0</v>
      </c>
      <c r="N30" s="32">
        <f t="shared" ca="1" si="27"/>
        <v>74895</v>
      </c>
      <c r="O30" s="31">
        <f t="shared" ca="1" si="24"/>
        <v>4.5738410126879128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1637464</v>
      </c>
      <c r="M32" s="43">
        <f t="shared" si="30"/>
        <v>0</v>
      </c>
      <c r="N32" s="43">
        <f t="shared" ca="1" si="30"/>
        <v>74895</v>
      </c>
      <c r="O32" s="43">
        <f t="shared" ca="1" si="29"/>
        <v>4.5738410126879128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1637464</v>
      </c>
      <c r="M34" s="43">
        <f t="shared" si="32"/>
        <v>0</v>
      </c>
      <c r="N34" s="43">
        <f t="shared" ca="1" si="32"/>
        <v>74895</v>
      </c>
      <c r="O34" s="43">
        <f t="shared" ca="1" si="29"/>
        <v>4.5738410126879128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1661165</v>
      </c>
      <c r="N37" s="55">
        <f t="shared" ca="1" si="33"/>
        <v>1009509</v>
      </c>
      <c r="O37" s="56">
        <f t="shared" ca="1" si="29"/>
        <v>24.35342181222099</v>
      </c>
      <c r="P37" s="56">
        <f t="shared" ca="1" si="25"/>
        <v>60.771145551465388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337000</v>
      </c>
      <c r="N41" s="79">
        <f t="shared" ca="1" si="34"/>
        <v>254469</v>
      </c>
      <c r="O41" s="78">
        <f t="shared" ref="O41:O43" ca="1" si="35">IF(L41&gt;0,N41*100/L41,0)</f>
        <v>37.749443702714728</v>
      </c>
      <c r="P41" s="78">
        <f t="shared" ref="P41:P43" ca="1" si="36">IF(M41&gt;0,N41*100/M41,0)</f>
        <v>75.510089020771517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337000</v>
      </c>
      <c r="N43" s="79">
        <f t="shared" ca="1" si="38"/>
        <v>254469</v>
      </c>
      <c r="O43" s="78">
        <f t="shared" ca="1" si="35"/>
        <v>37.749443702714728</v>
      </c>
      <c r="P43" s="78">
        <f t="shared" ca="1" si="36"/>
        <v>75.510089020771517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674100</v>
      </c>
      <c r="M45" s="91">
        <f ca="1">IFERROR(__xludf.DUMMYFUNCTION("IMPORTRANGE(""https://docs.google.com/spreadsheets/d/1Yj_ptqi66GCucihVvJfMjLAmec39IyEx_6qawtMGysU/edit?usp=sharing"",""สบก!Q92"")"),337000)</f>
        <v>337000</v>
      </c>
      <c r="N45" s="91">
        <f ca="1">IFERROR(__xludf.DUMMYFUNCTION("IMPORTRANGE(""https://docs.google.com/spreadsheets/d/1Yj_ptqi66GCucihVvJfMjLAmec39IyEx_6qawtMGysU/edit?usp=sharing"",""สบก!R92"")"),254469)</f>
        <v>254469</v>
      </c>
      <c r="O45" s="92">
        <f ca="1">IF(L45&gt;0,N45*100/L45,0)</f>
        <v>37.749443702714728</v>
      </c>
      <c r="P45" s="92">
        <f ca="1">IF(M45&gt;0,N45*100/M45,0)</f>
        <v>75.510089020771517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259000</v>
      </c>
      <c r="N53" s="125">
        <f t="shared" ca="1" si="39"/>
        <v>223400</v>
      </c>
      <c r="O53" s="124">
        <f t="shared" ref="O53:O55" ca="1" si="40">IF(L53&gt;0,N53*100/L53,0)</f>
        <v>44.68</v>
      </c>
      <c r="P53" s="124">
        <f t="shared" ref="P53:P55" ca="1" si="41">IF(M53&gt;0,N53*100/M53,0)</f>
        <v>86.254826254826256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259000</v>
      </c>
      <c r="N55" s="125">
        <f t="shared" ca="1" si="43"/>
        <v>223400</v>
      </c>
      <c r="O55" s="124">
        <f t="shared" ca="1" si="40"/>
        <v>44.68</v>
      </c>
      <c r="P55" s="124">
        <f t="shared" ca="1" si="41"/>
        <v>86.254826254826256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500000</v>
      </c>
      <c r="M57" s="91">
        <f ca="1">IFERROR(__xludf.DUMMYFUNCTION("IMPORTRANGE(""https://docs.google.com/spreadsheets/d/1Yj_ptqi66GCucihVvJfMjLAmec39IyEx_6qawtMGysU/edit?usp=sharing"",""สบก!Z92"")"),259000)</f>
        <v>259000</v>
      </c>
      <c r="N57" s="91">
        <f ca="1">IFERROR(__xludf.DUMMYFUNCTION("IMPORTRANGE(""https://docs.google.com/spreadsheets/d/1Yj_ptqi66GCucihVvJfMjLAmec39IyEx_6qawtMGysU/edit?usp=sharing"",""สบก!AA92"")"),223400)</f>
        <v>223400</v>
      </c>
      <c r="O57" s="92">
        <f ca="1">IF(L57&gt;0,N57*100/L57,0)</f>
        <v>44.68</v>
      </c>
      <c r="P57" s="92">
        <f ca="1">IF(M57&gt;0,N57*100/M57,0)</f>
        <v>86.254826254826256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IFERROR(__xludf.DUMMYFUNCTION("IMPORTRANGE(""https://docs.google.com/spreadsheets/d/1Yj_ptqi66GCucihVvJfMjLAmec39IyEx_6qawtMGysU/edit?usp=sharing"",""สบก!AI92"")"),0)</f>
        <v>0</v>
      </c>
      <c r="N70" s="172">
        <f ca="1">IFERROR(__xludf.DUMMYFUNCTION("IMPORTRANGE(""https://docs.google.com/spreadsheets/d/1Yj_ptqi66GCucihVvJfMjLAmec39IyEx_6qawtMGysU/edit?usp=sharing"",""สบก!AJ92"")"),0)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IFERROR(__xludf.DUMMYFUNCTION("IMPORTRANGE(""https://docs.google.com/spreadsheets/d/1Yj_ptqi66GCucihVvJfMjLAmec39IyEx_6qawtMGysU/edit?usp=sharing"",""สบก!AE92"")"),0)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IFERROR(__xludf.DUMMYFUNCTION("IMPORTRANGE(""https://docs.google.com/spreadsheets/d/1Yj_ptqi66GCucihVvJfMjLAmec39IyEx_6qawtMGysU/edit?usp=sharing"",""สบก!AF92"")"),0)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IFERROR(__xludf.DUMMYFUNCTION("IMPORTRANGE(""https://docs.google.com/spreadsheets/d/1IYY_tgx_IHuhSq3AJ5eI5OnqOPBNLWSHKh2a30DoXe8/edit?usp=sharing"",""สงขลา!J16"")"),0)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IFERROR(__xludf.DUMMYFUNCTION("IMPORTRANGE(""https://docs.google.com/spreadsheets/d/1IYY_tgx_IHuhSq3AJ5eI5OnqOPBNLWSHKh2a30DoXe8/edit?usp=sharing"",""สงขลา!J17"")"),0)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IFERROR(__xludf.DUMMYFUNCTION("IMPORTRANGE(""https://docs.google.com/spreadsheets/d/1IYY_tgx_IHuhSq3AJ5eI5OnqOPBNLWSHKh2a30DoXe8/edit?usp=sharing"",""สงขลา!J18"")"),0)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IFERROR(__xludf.DUMMYFUNCTION("IMPORTRANGE(""https://docs.google.com/spreadsheets/d/1IYY_tgx_IHuhSq3AJ5eI5OnqOPBNLWSHKh2a30DoXe8/edit?usp=sharing"",""สงขลา!J19"")"),0)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IFERROR(__xludf.DUMMYFUNCTION("IMPORTRANGE(""https://docs.google.com/spreadsheets/d/1IYY_tgx_IHuhSq3AJ5eI5OnqOPBNLWSHKh2a30DoXe8/edit?usp=sharing"",""สงขลา!I20"")"),0)</f>
        <v>0</v>
      </c>
      <c r="J80" s="203">
        <f ca="1">IFERROR(__xludf.DUMMYFUNCTION("IMPORTRANGE(""https://docs.google.com/spreadsheets/d/1IYY_tgx_IHuhSq3AJ5eI5OnqOPBNLWSHKh2a30DoXe8/edit?usp=sharing"",""สงขลา!J20"")"),0)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IFERROR(__xludf.DUMMYFUNCTION("IMPORTRANGE(""https://docs.google.com/spreadsheets/d/1IYY_tgx_IHuhSq3AJ5eI5OnqOPBNLWSHKh2a30DoXe8/edit?usp=sharing"",""สงขลา!I21"")"),0)</f>
        <v>0</v>
      </c>
      <c r="J81" s="203">
        <f ca="1">IFERROR(__xludf.DUMMYFUNCTION("IMPORTRANGE(""https://docs.google.com/spreadsheets/d/1IYY_tgx_IHuhSq3AJ5eI5OnqOPBNLWSHKh2a30DoXe8/edit?usp=sharing"",""สงขลา!J21"")"),0)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IFERROR(__xludf.DUMMYFUNCTION("IMPORTRANGE(""https://docs.google.com/spreadsheets/d/1IYY_tgx_IHuhSq3AJ5eI5OnqOPBNLWSHKh2a30DoXe8/edit?usp=sharing"",""สงขลา!I22"")"),0)</f>
        <v>0</v>
      </c>
      <c r="J82" s="191">
        <f ca="1">IFERROR(__xludf.DUMMYFUNCTION("IMPORTRANGE(""https://docs.google.com/spreadsheets/d/1IYY_tgx_IHuhSq3AJ5eI5OnqOPBNLWSHKh2a30DoXe8/edit?usp=sharing"",""สงขลา!J22"")"),0)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IFERROR(__xludf.DUMMYFUNCTION("IMPORTRANGE(""https://docs.google.com/spreadsheets/d/1IYY_tgx_IHuhSq3AJ5eI5OnqOPBNLWSHKh2a30DoXe8/edit?usp=sharing"",""สงขลา!I23"")"),0)</f>
        <v>0</v>
      </c>
      <c r="J83" s="191">
        <f ca="1">IFERROR(__xludf.DUMMYFUNCTION("IMPORTRANGE(""https://docs.google.com/spreadsheets/d/1IYY_tgx_IHuhSq3AJ5eI5OnqOPBNLWSHKh2a30DoXe8/edit?usp=sharing"",""สงขลา!J23"")"),0)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IFERROR(__xludf.DUMMYFUNCTION("IMPORTRANGE(""https://docs.google.com/spreadsheets/d/1IYY_tgx_IHuhSq3AJ5eI5OnqOPBNLWSHKh2a30DoXe8/edit?usp=sharing"",""สงขลา!I24"")"),0)</f>
        <v>0</v>
      </c>
      <c r="J84" s="192">
        <f ca="1">IFERROR(__xludf.DUMMYFUNCTION("IMPORTRANGE(""https://docs.google.com/spreadsheets/d/1IYY_tgx_IHuhSq3AJ5eI5OnqOPBNLWSHKh2a30DoXe8/edit?usp=sharing"",""สงขลา!J24"")"),0)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IFERROR(__xludf.DUMMYFUNCTION("IMPORTRANGE(""https://docs.google.com/spreadsheets/d/1IYY_tgx_IHuhSq3AJ5eI5OnqOPBNLWSHKh2a30DoXe8/edit?usp=sharing"",""สงขลา!I25"")"),0)</f>
        <v>0</v>
      </c>
      <c r="J85" s="192">
        <f ca="1">IFERROR(__xludf.DUMMYFUNCTION("IMPORTRANGE(""https://docs.google.com/spreadsheets/d/1IYY_tgx_IHuhSq3AJ5eI5OnqOPBNLWSHKh2a30DoXe8/edit?usp=sharing"",""สงขลา!J25"")"),0)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IFERROR(__xludf.DUMMYFUNCTION("IMPORTRANGE(""https://docs.google.com/spreadsheets/d/1IYY_tgx_IHuhSq3AJ5eI5OnqOPBNLWSHKh2a30DoXe8/edit?usp=sharing"",""สงขลา!I26"")"),0)</f>
        <v>0</v>
      </c>
      <c r="J86" s="191">
        <f ca="1">IFERROR(__xludf.DUMMYFUNCTION("IMPORTRANGE(""https://docs.google.com/spreadsheets/d/1IYY_tgx_IHuhSq3AJ5eI5OnqOPBNLWSHKh2a30DoXe8/edit?usp=sharing"",""สงขลา!J26"")"),0)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IFERROR(__xludf.DUMMYFUNCTION("IMPORTRANGE(""https://docs.google.com/spreadsheets/d/1IYY_tgx_IHuhSq3AJ5eI5OnqOPBNLWSHKh2a30DoXe8/edit?usp=sharing"",""สงขลา!I27"")"),0)</f>
        <v>0</v>
      </c>
      <c r="J87" s="191">
        <f ca="1">IFERROR(__xludf.DUMMYFUNCTION("IMPORTRANGE(""https://docs.google.com/spreadsheets/d/1IYY_tgx_IHuhSq3AJ5eI5OnqOPBNLWSHKh2a30DoXe8/edit?usp=sharing"",""สงขลา!J27"")"),0)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IFERROR(__xludf.DUMMYFUNCTION("IMPORTRANGE(""https://docs.google.com/spreadsheets/d/1IYY_tgx_IHuhSq3AJ5eI5OnqOPBNLWSHKh2a30DoXe8/edit?usp=sharing"",""สงขลา!I28"")"),0)</f>
        <v>0</v>
      </c>
      <c r="J88" s="191">
        <f ca="1">IFERROR(__xludf.DUMMYFUNCTION("IMPORTRANGE(""https://docs.google.com/spreadsheets/d/1IYY_tgx_IHuhSq3AJ5eI5OnqOPBNLWSHKh2a30DoXe8/edit?usp=sharing"",""สงขลา!J28"")"),0)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IFERROR(__xludf.DUMMYFUNCTION("IMPORTRANGE(""https://docs.google.com/spreadsheets/d/1IYY_tgx_IHuhSq3AJ5eI5OnqOPBNLWSHKh2a30DoXe8/edit?usp=sharing"",""สงขลา!J29"")"),0)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IFERROR(__xludf.DUMMYFUNCTION("IMPORTRANGE(""https://docs.google.com/spreadsheets/d/1IYY_tgx_IHuhSq3AJ5eI5OnqOPBNLWSHKh2a30DoXe8/edit?usp=sharing"",""สงขลา!J30"")"),0)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IFERROR(__xludf.DUMMYFUNCTION("IMPORTRANGE(""https://docs.google.com/spreadsheets/d/1Yj_ptqi66GCucihVvJfMjLAmec39IyEx_6qawtMGysU/edit?usp=sharing"",""สบก!AR92"")"),0)</f>
        <v>0</v>
      </c>
      <c r="N98" s="172">
        <f ca="1">IFERROR(__xludf.DUMMYFUNCTION("IMPORTRANGE(""https://docs.google.com/spreadsheets/d/1Yj_ptqi66GCucihVvJfMjLAmec39IyEx_6qawtMGysU/edit?usp=sharing"",""สบก!AS92"")"),0)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IFERROR(__xludf.DUMMYFUNCTION("IMPORTRANGE(""https://docs.google.com/spreadsheets/d/1Yj_ptqi66GCucihVvJfMjLAmec39IyEx_6qawtMGysU/edit?usp=sharing"",""สบก!AN92"")"),0)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IFERROR(__xludf.DUMMYFUNCTION("IMPORTRANGE(""https://docs.google.com/spreadsheets/d/1Yj_ptqi66GCucihVvJfMjLAmec39IyEx_6qawtMGysU/edit?usp=sharing"",""สบก!AO92"")"),0)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IFERROR(__xludf.DUMMYFUNCTION("IMPORTRANGE(""https://docs.google.com/spreadsheets/d/1IYY_tgx_IHuhSq3AJ5eI5OnqOPBNLWSHKh2a30DoXe8/edit?usp=sharing"",""สงขลา!J39"")"),0)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IFERROR(__xludf.DUMMYFUNCTION("IMPORTRANGE(""https://docs.google.com/spreadsheets/d/1IYY_tgx_IHuhSq3AJ5eI5OnqOPBNLWSHKh2a30DoXe8/edit?usp=sharing"",""สงขลา!J40"")"),0)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IFERROR(__xludf.DUMMYFUNCTION("IMPORTRANGE(""https://docs.google.com/spreadsheets/d/1IYY_tgx_IHuhSq3AJ5eI5OnqOPBNLWSHKh2a30DoXe8/edit?usp=sharing"",""สงขลา!J41"")"),0)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IFERROR(__xludf.DUMMYFUNCTION("IMPORTRANGE(""https://docs.google.com/spreadsheets/d/1IYY_tgx_IHuhSq3AJ5eI5OnqOPBNLWSHKh2a30DoXe8/edit?usp=sharing"",""สงขลา!J42"")"),0)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IFERROR(__xludf.DUMMYFUNCTION("IMPORTRANGE(""https://docs.google.com/spreadsheets/d/1IYY_tgx_IHuhSq3AJ5eI5OnqOPBNLWSHKh2a30DoXe8/edit?usp=sharing"",""สงขลา!I43"")"),0)</f>
        <v>0</v>
      </c>
      <c r="J108" s="191">
        <f ca="1">IFERROR(__xludf.DUMMYFUNCTION("IMPORTRANGE(""https://docs.google.com/spreadsheets/d/1IYY_tgx_IHuhSq3AJ5eI5OnqOPBNLWSHKh2a30DoXe8/edit?usp=sharing"",""สงขลา!J43"")"),0)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IFERROR(__xludf.DUMMYFUNCTION("IMPORTRANGE(""https://docs.google.com/spreadsheets/d/1IYY_tgx_IHuhSq3AJ5eI5OnqOPBNLWSHKh2a30DoXe8/edit?usp=sharing"",""สงขลา!I44"")"),0)</f>
        <v>0</v>
      </c>
      <c r="J109" s="191">
        <f ca="1">IFERROR(__xludf.DUMMYFUNCTION("IMPORTRANGE(""https://docs.google.com/spreadsheets/d/1IYY_tgx_IHuhSq3AJ5eI5OnqOPBNLWSHKh2a30DoXe8/edit?usp=sharing"",""สงขลา!J44"")"),0)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IFERROR(__xludf.DUMMYFUNCTION("IMPORTRANGE(""https://docs.google.com/spreadsheets/d/1IYY_tgx_IHuhSq3AJ5eI5OnqOPBNLWSHKh2a30DoXe8/edit?usp=sharing"",""สงขลา!I45"")"),0)</f>
        <v>0</v>
      </c>
      <c r="J110" s="191">
        <f ca="1">IFERROR(__xludf.DUMMYFUNCTION("IMPORTRANGE(""https://docs.google.com/spreadsheets/d/1IYY_tgx_IHuhSq3AJ5eI5OnqOPBNLWSHKh2a30DoXe8/edit?usp=sharing"",""สงขลา!J45"")"),0)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IFERROR(__xludf.DUMMYFUNCTION("IMPORTRANGE(""https://docs.google.com/spreadsheets/d/1IYY_tgx_IHuhSq3AJ5eI5OnqOPBNLWSHKh2a30DoXe8/edit?usp=sharing"",""สงขลา!I46"")"),0)</f>
        <v>0</v>
      </c>
      <c r="J111" s="191">
        <f ca="1">IFERROR(__xludf.DUMMYFUNCTION("IMPORTRANGE(""https://docs.google.com/spreadsheets/d/1IYY_tgx_IHuhSq3AJ5eI5OnqOPBNLWSHKh2a30DoXe8/edit?usp=sharing"",""สงขลา!J46"")"),0)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IFERROR(__xludf.DUMMYFUNCTION("IMPORTRANGE(""https://docs.google.com/spreadsheets/d/1IYY_tgx_IHuhSq3AJ5eI5OnqOPBNLWSHKh2a30DoXe8/edit?usp=sharing"",""สงขลา!I47"")"),0)</f>
        <v>0</v>
      </c>
      <c r="J112" s="191">
        <f ca="1">IFERROR(__xludf.DUMMYFUNCTION("IMPORTRANGE(""https://docs.google.com/spreadsheets/d/1IYY_tgx_IHuhSq3AJ5eI5OnqOPBNLWSHKh2a30DoXe8/edit?usp=sharing"",""สงขลา!J47"")"),0)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IFERROR(__xludf.DUMMYFUNCTION("IMPORTRANGE(""https://docs.google.com/spreadsheets/d/1IYY_tgx_IHuhSq3AJ5eI5OnqOPBNLWSHKh2a30DoXe8/edit?usp=sharing"",""สงขลา!I48"")"),0)</f>
        <v>0</v>
      </c>
      <c r="J113" s="191">
        <f ca="1">IFERROR(__xludf.DUMMYFUNCTION("IMPORTRANGE(""https://docs.google.com/spreadsheets/d/1IYY_tgx_IHuhSq3AJ5eI5OnqOPBNLWSHKh2a30DoXe8/edit?usp=sharing"",""สงขลา!J48"")"),0)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IFERROR(__xludf.DUMMYFUNCTION("IMPORTRANGE(""https://docs.google.com/spreadsheets/d/1IYY_tgx_IHuhSq3AJ5eI5OnqOPBNLWSHKh2a30DoXe8/edit?usp=sharing"",""สงขลา!J49"")"),0)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IFERROR(__xludf.DUMMYFUNCTION("IMPORTRANGE(""https://docs.google.com/spreadsheets/d/1IYY_tgx_IHuhSq3AJ5eI5OnqOPBNLWSHKh2a30DoXe8/edit?usp=sharing"",""สงขลา!J50"")"),0)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IFERROR(__xludf.DUMMYFUNCTION("IMPORTRANGE(""https://docs.google.com/spreadsheets/d/1Yj_ptqi66GCucihVvJfMjLAmec39IyEx_6qawtMGysU/edit?usp=sharing"",""สบก!BA92"")"),52890)</f>
        <v>52890</v>
      </c>
      <c r="N122" s="172">
        <f ca="1">IFERROR(__xludf.DUMMYFUNCTION("IMPORTRANGE(""https://docs.google.com/spreadsheets/d/1Yj_ptqi66GCucihVvJfMjLAmec39IyEx_6qawtMGysU/edit?usp=sharing"",""สบก!BB92"")"),0)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IFERROR(__xludf.DUMMYFUNCTION("IMPORTRANGE(""https://docs.google.com/spreadsheets/d/1Yj_ptqi66GCucihVvJfMjLAmec39IyEx_6qawtMGysU/edit?usp=sharing"",""สบก!AW92"")"),0)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IFERROR(__xludf.DUMMYFUNCTION("IMPORTRANGE(""https://docs.google.com/spreadsheets/d/1Yj_ptqi66GCucihVvJfMjLAmec39IyEx_6qawtMGysU/edit?usp=sharing"",""สบก!AX92"")"),64890)</f>
        <v>64890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IFERROR(__xludf.DUMMYFUNCTION("IMPORTRANGE(""https://docs.google.com/spreadsheets/d/1IYY_tgx_IHuhSq3AJ5eI5OnqOPBNLWSHKh2a30DoXe8/edit?usp=sharing"",""สงขลา!J58"")"),0)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IFERROR(__xludf.DUMMYFUNCTION("IMPORTRANGE(""https://docs.google.com/spreadsheets/d/1IYY_tgx_IHuhSq3AJ5eI5OnqOPBNLWSHKh2a30DoXe8/edit?usp=sharing"",""สงขลา!J59"")"),1)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IFERROR(__xludf.DUMMYFUNCTION("IMPORTRANGE(""https://docs.google.com/spreadsheets/d/1IYY_tgx_IHuhSq3AJ5eI5OnqOPBNLWSHKh2a30DoXe8/edit?usp=sharing"",""สงขลา!J60"")"),0)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IFERROR(__xludf.DUMMYFUNCTION("IMPORTRANGE(""https://docs.google.com/spreadsheets/d/1IYY_tgx_IHuhSq3AJ5eI5OnqOPBNLWSHKh2a30DoXe8/edit?usp=sharing"",""สงขลา!J61"")"),0)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IFERROR(__xludf.DUMMYFUNCTION("IMPORTRANGE(""https://docs.google.com/spreadsheets/d/1IYY_tgx_IHuhSq3AJ5eI5OnqOPBNLWSHKh2a30DoXe8/edit?usp=sharing"",""สงขลา!I62"")"),15)</f>
        <v>15</v>
      </c>
      <c r="J132" s="191">
        <f ca="1">IFERROR(__xludf.DUMMYFUNCTION("IMPORTRANGE(""https://docs.google.com/spreadsheets/d/1IYY_tgx_IHuhSq3AJ5eI5OnqOPBNLWSHKh2a30DoXe8/edit?usp=sharing"",""สงขลา!J62"")"),0)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IFERROR(__xludf.DUMMYFUNCTION("IMPORTRANGE(""https://docs.google.com/spreadsheets/d/1IYY_tgx_IHuhSq3AJ5eI5OnqOPBNLWSHKh2a30DoXe8/edit?usp=sharing"",""สงขลา!I63"")"),15)</f>
        <v>15</v>
      </c>
      <c r="J133" s="191">
        <f ca="1">IFERROR(__xludf.DUMMYFUNCTION("IMPORTRANGE(""https://docs.google.com/spreadsheets/d/1IYY_tgx_IHuhSq3AJ5eI5OnqOPBNLWSHKh2a30DoXe8/edit?usp=sharing"",""สงขลา!J63"")"),0)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IFERROR(__xludf.DUMMYFUNCTION("IMPORTRANGE(""https://docs.google.com/spreadsheets/d/1IYY_tgx_IHuhSq3AJ5eI5OnqOPBNLWSHKh2a30DoXe8/edit?usp=sharing"",""สงขลา!J64"")"),0)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IFERROR(__xludf.DUMMYFUNCTION("IMPORTRANGE(""https://docs.google.com/spreadsheets/d/1IYY_tgx_IHuhSq3AJ5eI5OnqOPBNLWSHKh2a30DoXe8/edit?usp=sharing"",""สงขลา!J65"")"),0)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IFERROR(__xludf.DUMMYFUNCTION("IMPORTRANGE(""https://docs.google.com/spreadsheets/d/1IYY_tgx_IHuhSq3AJ5eI5OnqOPBNLWSHKh2a30DoXe8/edit?usp=sharing"",""สงขลา!I68"")"),0)</f>
        <v>0</v>
      </c>
      <c r="J138" s="264">
        <f ca="1">IFERROR(__xludf.DUMMYFUNCTION("IMPORTRANGE(""https://docs.google.com/spreadsheets/d/1IYY_tgx_IHuhSq3AJ5eI5OnqOPBNLWSHKh2a30DoXe8/edit?usp=sharing"",""สงขลา!J68"")"),0)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204900</v>
      </c>
      <c r="M140" s="155">
        <f t="shared" ca="1" si="64"/>
        <v>157750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204900</v>
      </c>
      <c r="M142" s="160">
        <f t="shared" ca="1" si="68"/>
        <v>157750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204900</v>
      </c>
      <c r="M144" s="172">
        <f ca="1">IFERROR(__xludf.DUMMYFUNCTION("IMPORTRANGE(""https://docs.google.com/spreadsheets/d/1Yj_ptqi66GCucihVvJfMjLAmec39IyEx_6qawtMGysU/edit?usp=sharing"",""สบก!BJ92"")"),157750)</f>
        <v>157750</v>
      </c>
      <c r="N144" s="172">
        <f ca="1">IFERROR(__xludf.DUMMYFUNCTION("IMPORTRANGE(""https://docs.google.com/spreadsheets/d/1Yj_ptqi66GCucihVvJfMjLAmec39IyEx_6qawtMGysU/edit?usp=sharing"",""สบก!BK92"")"),0)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IFERROR(__xludf.DUMMYFUNCTION("IMPORTRANGE(""https://docs.google.com/spreadsheets/d/1Yj_ptqi66GCucihVvJfMjLAmec39IyEx_6qawtMGysU/edit?usp=sharing"",""สบก!BF92"")"),0)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IFERROR(__xludf.DUMMYFUNCTION("IMPORTRANGE(""https://docs.google.com/spreadsheets/d/1Yj_ptqi66GCucihVvJfMjLAmec39IyEx_6qawtMGysU/edit?usp=sharing"",""สบก!BG92"")"),204900)</f>
        <v>204900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IFERROR(__xludf.DUMMYFUNCTION("IMPORTRANGE(""https://docs.google.com/spreadsheets/d/1IYY_tgx_IHuhSq3AJ5eI5OnqOPBNLWSHKh2a30DoXe8/edit?usp=sharing"",""สงขลา!I74"")"),4)</f>
        <v>4</v>
      </c>
      <c r="J149" s="272">
        <f ca="1">IFERROR(__xludf.DUMMYFUNCTION("IMPORTRANGE(""https://docs.google.com/spreadsheets/d/1IYY_tgx_IHuhSq3AJ5eI5OnqOPBNLWSHKh2a30DoXe8/edit?usp=sharing"",""สงขลา!J74"")"),0)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IFERROR(__xludf.DUMMYFUNCTION("IMPORTRANGE(""https://docs.google.com/spreadsheets/d/1IYY_tgx_IHuhSq3AJ5eI5OnqOPBNLWSHKh2a30DoXe8/edit?usp=sharing"",""สงขลา!J79"")"),0)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IFERROR(__xludf.DUMMYFUNCTION("IMPORTRANGE(""https://docs.google.com/spreadsheets/d/1IYY_tgx_IHuhSq3AJ5eI5OnqOPBNLWSHKh2a30DoXe8/edit?usp=sharing"",""สงขลา!J80"")"),1)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IFERROR(__xludf.DUMMYFUNCTION("IMPORTRANGE(""https://docs.google.com/spreadsheets/d/1IYY_tgx_IHuhSq3AJ5eI5OnqOPBNLWSHKh2a30DoXe8/edit?usp=sharing"",""สงขลา!J81"")"),1)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IFERROR(__xludf.DUMMYFUNCTION("IMPORTRANGE(""https://docs.google.com/spreadsheets/d/1IYY_tgx_IHuhSq3AJ5eI5OnqOPBNLWSHKh2a30DoXe8/edit?usp=sharing"",""สงขลา!J82"")"),0)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IFERROR(__xludf.DUMMYFUNCTION("IMPORTRANGE(""https://docs.google.com/spreadsheets/d/1IYY_tgx_IHuhSq3AJ5eI5OnqOPBNLWSHKh2a30DoXe8/edit?usp=sharing"",""สงขลา!I83"")"),4)</f>
        <v>4</v>
      </c>
      <c r="J158" s="192">
        <f ca="1">IFERROR(__xludf.DUMMYFUNCTION("IMPORTRANGE(""https://docs.google.com/spreadsheets/d/1IYY_tgx_IHuhSq3AJ5eI5OnqOPBNLWSHKh2a30DoXe8/edit?usp=sharing"",""สงขลา!J83"")"),0)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IFERROR(__xludf.DUMMYFUNCTION("IMPORTRANGE(""https://docs.google.com/spreadsheets/d/1IYY_tgx_IHuhSq3AJ5eI5OnqOPBNLWSHKh2a30DoXe8/edit?usp=sharing"",""สงขลา!J84"")"),0)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IFERROR(__xludf.DUMMYFUNCTION("IMPORTRANGE(""https://docs.google.com/spreadsheets/d/1IYY_tgx_IHuhSq3AJ5eI5OnqOPBNLWSHKh2a30DoXe8/edit?usp=sharing"",""สงขลา!J85"")"),0)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IFERROR(__xludf.DUMMYFUNCTION("IMPORTRANGE(""https://docs.google.com/spreadsheets/d/1IYY_tgx_IHuhSq3AJ5eI5OnqOPBNLWSHKh2a30DoXe8/edit?usp=sharing"",""สงขลา!J86"")"),0)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IFERROR(__xludf.DUMMYFUNCTION("IMPORTRANGE(""https://docs.google.com/spreadsheets/d/1IYY_tgx_IHuhSq3AJ5eI5OnqOPBNLWSHKh2a30DoXe8/edit?usp=sharing"",""สงขลา!J87"")"),0)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IFERROR(__xludf.DUMMYFUNCTION("IMPORTRANGE(""https://docs.google.com/spreadsheets/d/1IYY_tgx_IHuhSq3AJ5eI5OnqOPBNLWSHKh2a30DoXe8/edit?usp=sharing"",""สงขลา!J88"")"),0)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IFERROR(__xludf.DUMMYFUNCTION("IMPORTRANGE(""https://docs.google.com/spreadsheets/d/1IYY_tgx_IHuhSq3AJ5eI5OnqOPBNLWSHKh2a30DoXe8/edit?usp=sharing"",""สงขลา!I89"")"),6)</f>
        <v>6</v>
      </c>
      <c r="J164" s="277">
        <f ca="1">IFERROR(__xludf.DUMMYFUNCTION("IMPORTRANGE(""https://docs.google.com/spreadsheets/d/1IYY_tgx_IHuhSq3AJ5eI5OnqOPBNLWSHKh2a30DoXe8/edit?usp=sharing"",""สงขลา!J89"")"),0)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IFERROR(__xludf.DUMMYFUNCTION("IMPORTRANGE(""https://docs.google.com/spreadsheets/d/1IYY_tgx_IHuhSq3AJ5eI5OnqOPBNLWSHKh2a30DoXe8/edit?usp=sharing"",""สงขลา!J94"")"),0)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IFERROR(__xludf.DUMMYFUNCTION("IMPORTRANGE(""https://docs.google.com/spreadsheets/d/1IYY_tgx_IHuhSq3AJ5eI5OnqOPBNLWSHKh2a30DoXe8/edit?usp=sharing"",""สงขลา!J95"")"),1)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IFERROR(__xludf.DUMMYFUNCTION("IMPORTRANGE(""https://docs.google.com/spreadsheets/d/1IYY_tgx_IHuhSq3AJ5eI5OnqOPBNLWSHKh2a30DoXe8/edit?usp=sharing"",""สงขลา!J96"")"),0)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IFERROR(__xludf.DUMMYFUNCTION("IMPORTRANGE(""https://docs.google.com/spreadsheets/d/1IYY_tgx_IHuhSq3AJ5eI5OnqOPBNLWSHKh2a30DoXe8/edit?usp=sharing"",""สงขลา!J97"")"),0)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IFERROR(__xludf.DUMMYFUNCTION("IMPORTRANGE(""https://docs.google.com/spreadsheets/d/1IYY_tgx_IHuhSq3AJ5eI5OnqOPBNLWSHKh2a30DoXe8/edit?usp=sharing"",""สงขลา!I98"")"),6)</f>
        <v>6</v>
      </c>
      <c r="J173" s="192">
        <f ca="1">IFERROR(__xludf.DUMMYFUNCTION("IMPORTRANGE(""https://docs.google.com/spreadsheets/d/1IYY_tgx_IHuhSq3AJ5eI5OnqOPBNLWSHKh2a30DoXe8/edit?usp=sharing"",""สงขลา!J98"")"),0)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IFERROR(__xludf.DUMMYFUNCTION("IMPORTRANGE(""https://docs.google.com/spreadsheets/d/1IYY_tgx_IHuhSq3AJ5eI5OnqOPBNLWSHKh2a30DoXe8/edit?usp=sharing"",""สงขลา!J99"")"),0)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IFERROR(__xludf.DUMMYFUNCTION("IMPORTRANGE(""https://docs.google.com/spreadsheets/d/1IYY_tgx_IHuhSq3AJ5eI5OnqOPBNLWSHKh2a30DoXe8/edit?usp=sharing"",""สงขลา!J100"")"),0)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IFERROR(__xludf.DUMMYFUNCTION("IMPORTRANGE(""https://docs.google.com/spreadsheets/d/1IYY_tgx_IHuhSq3AJ5eI5OnqOPBNLWSHKh2a30DoXe8/edit?usp=sharing"",""สงขลา!I101"")"),7)</f>
        <v>7</v>
      </c>
      <c r="J176" s="277">
        <f ca="1">IFERROR(__xludf.DUMMYFUNCTION("IMPORTRANGE(""https://docs.google.com/spreadsheets/d/1IYY_tgx_IHuhSq3AJ5eI5OnqOPBNLWSHKh2a30DoXe8/edit?usp=sharing"",""สงขลา!J101"")"),0)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IFERROR(__xludf.DUMMYFUNCTION("IMPORTRANGE(""https://docs.google.com/spreadsheets/d/1IYY_tgx_IHuhSq3AJ5eI5OnqOPBNLWSHKh2a30DoXe8/edit?usp=sharing"",""สงขลา!J106"")"),0)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IFERROR(__xludf.DUMMYFUNCTION("IMPORTRANGE(""https://docs.google.com/spreadsheets/d/1IYY_tgx_IHuhSq3AJ5eI5OnqOPBNLWSHKh2a30DoXe8/edit?usp=sharing"",""สงขลา!J107"")"),1)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IFERROR(__xludf.DUMMYFUNCTION("IMPORTRANGE(""https://docs.google.com/spreadsheets/d/1IYY_tgx_IHuhSq3AJ5eI5OnqOPBNLWSHKh2a30DoXe8/edit?usp=sharing"",""สงขลา!J108"")"),0)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IFERROR(__xludf.DUMMYFUNCTION("IMPORTRANGE(""https://docs.google.com/spreadsheets/d/1IYY_tgx_IHuhSq3AJ5eI5OnqOPBNLWSHKh2a30DoXe8/edit?usp=sharing"",""สงขลา!J109"")"),0)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IFERROR(__xludf.DUMMYFUNCTION("IMPORTRANGE(""https://docs.google.com/spreadsheets/d/1IYY_tgx_IHuhSq3AJ5eI5OnqOPBNLWSHKh2a30DoXe8/edit?usp=sharing"",""สงขลา!I110"")"),7)</f>
        <v>7</v>
      </c>
      <c r="J185" s="191">
        <f ca="1">IFERROR(__xludf.DUMMYFUNCTION("IMPORTRANGE(""https://docs.google.com/spreadsheets/d/1IYY_tgx_IHuhSq3AJ5eI5OnqOPBNLWSHKh2a30DoXe8/edit?usp=sharing"",""สงขลา!J110"")"),0)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IFERROR(__xludf.DUMMYFUNCTION("IMPORTRANGE(""https://docs.google.com/spreadsheets/d/1IYY_tgx_IHuhSq3AJ5eI5OnqOPBNLWSHKh2a30DoXe8/edit?usp=sharing"",""สงขลา!I111"")"),7)</f>
        <v>7</v>
      </c>
      <c r="J186" s="191">
        <f ca="1">IFERROR(__xludf.DUMMYFUNCTION("IMPORTRANGE(""https://docs.google.com/spreadsheets/d/1IYY_tgx_IHuhSq3AJ5eI5OnqOPBNLWSHKh2a30DoXe8/edit?usp=sharing"",""สงขลา!J111"")"),0)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IFERROR(__xludf.DUMMYFUNCTION("IMPORTRANGE(""https://docs.google.com/spreadsheets/d/1IYY_tgx_IHuhSq3AJ5eI5OnqOPBNLWSHKh2a30DoXe8/edit?usp=sharing"",""สงขลา!J112"")"),0)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IFERROR(__xludf.DUMMYFUNCTION("IMPORTRANGE(""https://docs.google.com/spreadsheets/d/1IYY_tgx_IHuhSq3AJ5eI5OnqOPBNLWSHKh2a30DoXe8/edit?usp=sharing"",""สงขลา!J113"")"),0)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IFERROR(__xludf.DUMMYFUNCTION("IMPORTRANGE(""https://docs.google.com/spreadsheets/d/1IYY_tgx_IHuhSq3AJ5eI5OnqOPBNLWSHKh2a30DoXe8/edit?usp=sharing"",""สงขลา!I114"")"),15000)</f>
        <v>15000</v>
      </c>
      <c r="J189" s="277">
        <f ca="1">IFERROR(__xludf.DUMMYFUNCTION("IMPORTRANGE(""https://docs.google.com/spreadsheets/d/1IYY_tgx_IHuhSq3AJ5eI5OnqOPBNLWSHKh2a30DoXe8/edit?usp=sharing"",""สงขลา!J114"")"),0)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IFERROR(__xludf.DUMMYFUNCTION("IMPORTRANGE(""https://docs.google.com/spreadsheets/d/1IYY_tgx_IHuhSq3AJ5eI5OnqOPBNLWSHKh2a30DoXe8/edit?usp=sharing"",""สงขลา!J119"")"),0)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IFERROR(__xludf.DUMMYFUNCTION("IMPORTRANGE(""https://docs.google.com/spreadsheets/d/1IYY_tgx_IHuhSq3AJ5eI5OnqOPBNLWSHKh2a30DoXe8/edit?usp=sharing"",""สงขลา!J120"")"),1)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IFERROR(__xludf.DUMMYFUNCTION("IMPORTRANGE(""https://docs.google.com/spreadsheets/d/1IYY_tgx_IHuhSq3AJ5eI5OnqOPBNLWSHKh2a30DoXe8/edit?usp=sharing"",""สงขลา!J121"")"),0)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IFERROR(__xludf.DUMMYFUNCTION("IMPORTRANGE(""https://docs.google.com/spreadsheets/d/1IYY_tgx_IHuhSq3AJ5eI5OnqOPBNLWSHKh2a30DoXe8/edit?usp=sharing"",""สงขลา!J122"")"),0)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IFERROR(__xludf.DUMMYFUNCTION("IMPORTRANGE(""https://docs.google.com/spreadsheets/d/1IYY_tgx_IHuhSq3AJ5eI5OnqOPBNLWSHKh2a30DoXe8/edit?usp=sharing"",""สงขลา!I124"")"),15000)</f>
        <v>15000</v>
      </c>
      <c r="J199" s="192">
        <f ca="1">IFERROR(__xludf.DUMMYFUNCTION("IMPORTRANGE(""https://docs.google.com/spreadsheets/d/1IYY_tgx_IHuhSq3AJ5eI5OnqOPBNLWSHKh2a30DoXe8/edit?usp=sharing"",""สงขลา!J124"")"),0)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IFERROR(__xludf.DUMMYFUNCTION("IMPORTRANGE(""https://docs.google.com/spreadsheets/d/1IYY_tgx_IHuhSq3AJ5eI5OnqOPBNLWSHKh2a30DoXe8/edit?usp=sharing"",""สงขลา!I125"")"),15000)</f>
        <v>15000</v>
      </c>
      <c r="J200" s="192">
        <f ca="1">IFERROR(__xludf.DUMMYFUNCTION("IMPORTRANGE(""https://docs.google.com/spreadsheets/d/1IYY_tgx_IHuhSq3AJ5eI5OnqOPBNLWSHKh2a30DoXe8/edit?usp=sharing"",""สงขลา!J125"")"),0)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IFERROR(__xludf.DUMMYFUNCTION("IMPORTRANGE(""https://docs.google.com/spreadsheets/d/1IYY_tgx_IHuhSq3AJ5eI5OnqOPBNLWSHKh2a30DoXe8/edit?usp=sharing"",""สงขลา!I126"")"),0)</f>
        <v>0</v>
      </c>
      <c r="J201" s="192">
        <f ca="1">IFERROR(__xludf.DUMMYFUNCTION("IMPORTRANGE(""https://docs.google.com/spreadsheets/d/1IYY_tgx_IHuhSq3AJ5eI5OnqOPBNLWSHKh2a30DoXe8/edit?usp=sharing"",""สงขลา!J126"")"),0)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IFERROR(__xludf.DUMMYFUNCTION("IMPORTRANGE(""https://docs.google.com/spreadsheets/d/1IYY_tgx_IHuhSq3AJ5eI5OnqOPBNLWSHKh2a30DoXe8/edit?usp=sharing"",""สงขลา!J127"")"),0)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IFERROR(__xludf.DUMMYFUNCTION("IMPORTRANGE(""https://docs.google.com/spreadsheets/d/1IYY_tgx_IHuhSq3AJ5eI5OnqOPBNLWSHKh2a30DoXe8/edit?usp=sharing"",""สงขลา!J128"")"),0)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IFERROR(__xludf.DUMMYFUNCTION("IMPORTRANGE(""https://docs.google.com/spreadsheets/d/1IYY_tgx_IHuhSq3AJ5eI5OnqOPBNLWSHKh2a30DoXe8/edit?usp=sharing"",""สงขลา!I129"")"),0)</f>
        <v>0</v>
      </c>
      <c r="J204" s="277">
        <f ca="1">IFERROR(__xludf.DUMMYFUNCTION("IMPORTRANGE(""https://docs.google.com/spreadsheets/d/1IYY_tgx_IHuhSq3AJ5eI5OnqOPBNLWSHKh2a30DoXe8/edit?usp=sharing"",""สงขลา!J129"")"),0)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IFERROR(__xludf.DUMMYFUNCTION("IMPORTRANGE(""https://docs.google.com/spreadsheets/d/1IYY_tgx_IHuhSq3AJ5eI5OnqOPBNLWSHKh2a30DoXe8/edit?usp=sharing"",""สงขลา!J134"")"),0)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IFERROR(__xludf.DUMMYFUNCTION("IMPORTRANGE(""https://docs.google.com/spreadsheets/d/1IYY_tgx_IHuhSq3AJ5eI5OnqOPBNLWSHKh2a30DoXe8/edit?usp=sharing"",""สงขลา!J135"")"),0)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IFERROR(__xludf.DUMMYFUNCTION("IMPORTRANGE(""https://docs.google.com/spreadsheets/d/1IYY_tgx_IHuhSq3AJ5eI5OnqOPBNLWSHKh2a30DoXe8/edit?usp=sharing"",""สงขลา!J136"")"),0)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IFERROR(__xludf.DUMMYFUNCTION("IMPORTRANGE(""https://docs.google.com/spreadsheets/d/1IYY_tgx_IHuhSq3AJ5eI5OnqOPBNLWSHKh2a30DoXe8/edit?usp=sharing"",""สงขลา!J137"")"),0)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IFERROR(__xludf.DUMMYFUNCTION("IMPORTRANGE(""https://docs.google.com/spreadsheets/d/1IYY_tgx_IHuhSq3AJ5eI5OnqOPBNLWSHKh2a30DoXe8/edit?usp=sharing"",""สงขลา!I138"")"),0)</f>
        <v>0</v>
      </c>
      <c r="J213" s="191">
        <f ca="1">IFERROR(__xludf.DUMMYFUNCTION("IMPORTRANGE(""https://docs.google.com/spreadsheets/d/1IYY_tgx_IHuhSq3AJ5eI5OnqOPBNLWSHKh2a30DoXe8/edit?usp=sharing"",""สงขลา!J138"")"),0)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IFERROR(__xludf.DUMMYFUNCTION("IMPORTRANGE(""https://docs.google.com/spreadsheets/d/1IYY_tgx_IHuhSq3AJ5eI5OnqOPBNLWSHKh2a30DoXe8/edit?usp=sharing"",""สงขลา!I140"")"),0)</f>
        <v>0</v>
      </c>
      <c r="J215" s="191">
        <f ca="1">IFERROR(__xludf.DUMMYFUNCTION("IMPORTRANGE(""https://docs.google.com/spreadsheets/d/1IYY_tgx_IHuhSq3AJ5eI5OnqOPBNLWSHKh2a30DoXe8/edit?usp=sharing"",""สงขลา!J140"")"),0)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IFERROR(__xludf.DUMMYFUNCTION("IMPORTRANGE(""https://docs.google.com/spreadsheets/d/1IYY_tgx_IHuhSq3AJ5eI5OnqOPBNLWSHKh2a30DoXe8/edit?usp=sharing"",""สงขลา!I141"")"),0)</f>
        <v>0</v>
      </c>
      <c r="J216" s="191">
        <f ca="1">IFERROR(__xludf.DUMMYFUNCTION("IMPORTRANGE(""https://docs.google.com/spreadsheets/d/1IYY_tgx_IHuhSq3AJ5eI5OnqOPBNLWSHKh2a30DoXe8/edit?usp=sharing"",""สงขลา!J141"")"),0)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IFERROR(__xludf.DUMMYFUNCTION("IMPORTRANGE(""https://docs.google.com/spreadsheets/d/1IYY_tgx_IHuhSq3AJ5eI5OnqOPBNLWSHKh2a30DoXe8/edit?usp=sharing"",""สงขลา!J142"")"),0)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IFERROR(__xludf.DUMMYFUNCTION("IMPORTRANGE(""https://docs.google.com/spreadsheets/d/1IYY_tgx_IHuhSq3AJ5eI5OnqOPBNLWSHKh2a30DoXe8/edit?usp=sharing"",""สงขลา!J143"")"),0)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IFERROR(__xludf.DUMMYFUNCTION("IMPORTRANGE(""https://docs.google.com/spreadsheets/d/1IYY_tgx_IHuhSq3AJ5eI5OnqOPBNLWSHKh2a30DoXe8/edit?usp=sharing"",""สงขลา!I144"")"),15)</f>
        <v>15</v>
      </c>
      <c r="J219" s="264">
        <f ca="1">IFERROR(__xludf.DUMMYFUNCTION("IMPORTRANGE(""https://docs.google.com/spreadsheets/d/1IYY_tgx_IHuhSq3AJ5eI5OnqOPBNLWSHKh2a30DoXe8/edit?usp=sharing"",""สงขลา!J144"")"),0)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15500</v>
      </c>
      <c r="O220" s="154">
        <f t="shared" ref="O220:O222" ca="1" si="73">IF(L220&gt;0,N220*100/L220,0)</f>
        <v>73.372781065088759</v>
      </c>
      <c r="P220" s="154">
        <f t="shared" ref="P220:P222" ca="1" si="74">IF(M220&gt;0,N220*100/M220,0)</f>
        <v>73.372781065088759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15500</v>
      </c>
      <c r="O222" s="159">
        <f t="shared" ca="1" si="73"/>
        <v>73.372781065088759</v>
      </c>
      <c r="P222" s="159">
        <f t="shared" ca="1" si="74"/>
        <v>73.372781065088759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IFERROR(__xludf.DUMMYFUNCTION("IMPORTRANGE(""https://docs.google.com/spreadsheets/d/1Yj_ptqi66GCucihVvJfMjLAmec39IyEx_6qawtMGysU/edit?usp=sharing"",""สบก!BS92"")"),21125)</f>
        <v>21125</v>
      </c>
      <c r="N224" s="172">
        <f ca="1">IFERROR(__xludf.DUMMYFUNCTION("IMPORTRANGE(""https://docs.google.com/spreadsheets/d/1Yj_ptqi66GCucihVvJfMjLAmec39IyEx_6qawtMGysU/edit?usp=sharing"",""สบก!BT92"")"),15500)</f>
        <v>15500</v>
      </c>
      <c r="O224" s="171">
        <f ca="1">IF(L224&gt;0,N224*100/L224,0)</f>
        <v>73.372781065088759</v>
      </c>
      <c r="P224" s="171">
        <f ca="1">IF(M224&gt;0,N224*100/M224,0)</f>
        <v>73.372781065088759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IFERROR(__xludf.DUMMYFUNCTION("IMPORTRANGE(""https://docs.google.com/spreadsheets/d/1Yj_ptqi66GCucihVvJfMjLAmec39IyEx_6qawtMGysU/edit?usp=sharing"",""สบก!BO92"")"),0)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IFERROR(__xludf.DUMMYFUNCTION("IMPORTRANGE(""https://docs.google.com/spreadsheets/d/1Yj_ptqi66GCucihVvJfMjLAmec39IyEx_6qawtMGysU/edit?usp=sharing"",""สบก!BP92"")"),21125)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IFERROR(__xludf.DUMMYFUNCTION("IMPORTRANGE(""https://docs.google.com/spreadsheets/d/1IYY_tgx_IHuhSq3AJ5eI5OnqOPBNLWSHKh2a30DoXe8/edit?usp=sharing"",""สงขลา!I149"")"),15)</f>
        <v>15</v>
      </c>
      <c r="J229" s="264">
        <f ca="1">IFERROR(__xludf.DUMMYFUNCTION("IMPORTRANGE(""https://docs.google.com/spreadsheets/d/1IYY_tgx_IHuhSq3AJ5eI5OnqOPBNLWSHKh2a30DoXe8/edit?usp=sharing"",""สงขลา!J149"")"),0)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IFERROR(__xludf.DUMMYFUNCTION("IMPORTRANGE(""https://docs.google.com/spreadsheets/d/1IYY_tgx_IHuhSq3AJ5eI5OnqOPBNLWSHKh2a30DoXe8/edit?usp=sharing"",""สงขลา!J151"")"),0)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IFERROR(__xludf.DUMMYFUNCTION("IMPORTRANGE(""https://docs.google.com/spreadsheets/d/1IYY_tgx_IHuhSq3AJ5eI5OnqOPBNLWSHKh2a30DoXe8/edit?usp=sharing"",""สงขลา!J152"")"),1)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IFERROR(__xludf.DUMMYFUNCTION("IMPORTRANGE(""https://docs.google.com/spreadsheets/d/1IYY_tgx_IHuhSq3AJ5eI5OnqOPBNLWSHKh2a30DoXe8/edit?usp=sharing"",""สงขลา!J153"")"),0)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IFERROR(__xludf.DUMMYFUNCTION("IMPORTRANGE(""https://docs.google.com/spreadsheets/d/1IYY_tgx_IHuhSq3AJ5eI5OnqOPBNLWSHKh2a30DoXe8/edit?usp=sharing"",""สงขลา!J154"")"),0)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IFERROR(__xludf.DUMMYFUNCTION("IMPORTRANGE(""https://docs.google.com/spreadsheets/d/1IYY_tgx_IHuhSq3AJ5eI5OnqOPBNLWSHKh2a30DoXe8/edit?usp=sharing"",""สงขลา!I155"")"),15)</f>
        <v>15</v>
      </c>
      <c r="J235" s="192">
        <f ca="1">IFERROR(__xludf.DUMMYFUNCTION("IMPORTRANGE(""https://docs.google.com/spreadsheets/d/1IYY_tgx_IHuhSq3AJ5eI5OnqOPBNLWSHKh2a30DoXe8/edit?usp=sharing"",""สงขลา!J155"")"),0)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IFERROR(__xludf.DUMMYFUNCTION("IMPORTRANGE(""https://docs.google.com/spreadsheets/d/1IYY_tgx_IHuhSq3AJ5eI5OnqOPBNLWSHKh2a30DoXe8/edit?usp=sharing"",""สงขลา!J156"")"),0)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IFERROR(__xludf.DUMMYFUNCTION("IMPORTRANGE(""https://docs.google.com/spreadsheets/d/1IYY_tgx_IHuhSq3AJ5eI5OnqOPBNLWSHKh2a30DoXe8/edit?usp=sharing"",""สงขลา!J157"")"),0)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IFERROR(__xludf.DUMMYFUNCTION("IMPORTRANGE(""https://docs.google.com/spreadsheets/d/1IYY_tgx_IHuhSq3AJ5eI5OnqOPBNLWSHKh2a30DoXe8/edit?usp=sharing"",""สงขลา!I158"")"),0)</f>
        <v>0</v>
      </c>
      <c r="J238" s="264">
        <f ca="1">IFERROR(__xludf.DUMMYFUNCTION("IMPORTRANGE(""https://docs.google.com/spreadsheets/d/1IYY_tgx_IHuhSq3AJ5eI5OnqOPBNLWSHKh2a30DoXe8/edit?usp=sharing"",""สงขลา!J158"")"),0)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IFERROR(__xludf.DUMMYFUNCTION("IMPORTRANGE(""https://docs.google.com/spreadsheets/d/1IYY_tgx_IHuhSq3AJ5eI5OnqOPBNLWSHKh2a30DoXe8/edit?usp=sharing"",""สงขลา!J159"")"),"")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IFERROR(__xludf.DUMMYFUNCTION("IMPORTRANGE(""https://docs.google.com/spreadsheets/d/1IYY_tgx_IHuhSq3AJ5eI5OnqOPBNLWSHKh2a30DoXe8/edit?usp=sharing"",""สงขลา!J161"")"),0)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IFERROR(__xludf.DUMMYFUNCTION("IMPORTRANGE(""https://docs.google.com/spreadsheets/d/1IYY_tgx_IHuhSq3AJ5eI5OnqOPBNLWSHKh2a30DoXe8/edit?usp=sharing"",""สงขลา!J162"")"),0)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IFERROR(__xludf.DUMMYFUNCTION("IMPORTRANGE(""https://docs.google.com/spreadsheets/d/1IYY_tgx_IHuhSq3AJ5eI5OnqOPBNLWSHKh2a30DoXe8/edit?usp=sharing"",""สงขลา!J163"")"),0)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IFERROR(__xludf.DUMMYFUNCTION("IMPORTRANGE(""https://docs.google.com/spreadsheets/d/1IYY_tgx_IHuhSq3AJ5eI5OnqOPBNLWSHKh2a30DoXe8/edit?usp=sharing"",""สงขลา!I164"")"),0)</f>
        <v>0</v>
      </c>
      <c r="J244" s="191">
        <f ca="1">IFERROR(__xludf.DUMMYFUNCTION("IMPORTRANGE(""https://docs.google.com/spreadsheets/d/1IYY_tgx_IHuhSq3AJ5eI5OnqOPBNLWSHKh2a30DoXe8/edit?usp=sharing"",""สงขลา!J164"")"),0)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IFERROR(__xludf.DUMMYFUNCTION("IMPORTRANGE(""https://docs.google.com/spreadsheets/d/1IYY_tgx_IHuhSq3AJ5eI5OnqOPBNLWSHKh2a30DoXe8/edit?usp=sharing"",""สงขลา!J165"")"),0)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IFERROR(__xludf.DUMMYFUNCTION("IMPORTRANGE(""https://docs.google.com/spreadsheets/d/1IYY_tgx_IHuhSq3AJ5eI5OnqOPBNLWSHKh2a30DoXe8/edit?usp=sharing"",""สงขลา!J166"")"),0)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IFERROR(__xludf.DUMMYFUNCTION("IMPORTRANGE(""https://docs.google.com/spreadsheets/d/1IYY_tgx_IHuhSq3AJ5eI5OnqOPBNLWSHKh2a30DoXe8/edit?usp=sharing"",""สงขลา!I169"")"),0)</f>
        <v>0</v>
      </c>
      <c r="J249" s="308">
        <f ca="1">IFERROR(__xludf.DUMMYFUNCTION("IMPORTRANGE(""https://docs.google.com/spreadsheets/d/1IYY_tgx_IHuhSq3AJ5eI5OnqOPBNLWSHKh2a30DoXe8/edit?usp=sharing"",""สงขลา!J169"")"),0)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IFERROR(__xludf.DUMMYFUNCTION("IMPORTRANGE(""https://docs.google.com/spreadsheets/d/1Yj_ptqi66GCucihVvJfMjLAmec39IyEx_6qawtMGysU/edit?usp=sharing"",""สบก!CB92"")"),0)</f>
        <v>0</v>
      </c>
      <c r="N254" s="172">
        <f ca="1">IFERROR(__xludf.DUMMYFUNCTION("IMPORTRANGE(""https://docs.google.com/spreadsheets/d/1Yj_ptqi66GCucihVvJfMjLAmec39IyEx_6qawtMGysU/edit?usp=sharing"",""สบก!CC92"")"),0)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IFERROR(__xludf.DUMMYFUNCTION("IMPORTRANGE(""https://docs.google.com/spreadsheets/d/1Yj_ptqi66GCucihVvJfMjLAmec39IyEx_6qawtMGysU/edit?usp=sharing"",""สบก!BX92"")"),0)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IFERROR(__xludf.DUMMYFUNCTION("IMPORTRANGE(""https://docs.google.com/spreadsheets/d/1Yj_ptqi66GCucihVvJfMjLAmec39IyEx_6qawtMGysU/edit?usp=sharing"",""สบก!BY92"")"),0)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IFERROR(__xludf.DUMMYFUNCTION("IMPORTRANGE(""https://docs.google.com/spreadsheets/d/1IYY_tgx_IHuhSq3AJ5eI5OnqOPBNLWSHKh2a30DoXe8/edit?usp=sharing"",""สงขลา!J175"")"),0)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IFERROR(__xludf.DUMMYFUNCTION("IMPORTRANGE(""https://docs.google.com/spreadsheets/d/1IYY_tgx_IHuhSq3AJ5eI5OnqOPBNLWSHKh2a30DoXe8/edit?usp=sharing"",""สงขลา!J176"")"),0)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IFERROR(__xludf.DUMMYFUNCTION("IMPORTRANGE(""https://docs.google.com/spreadsheets/d/1IYY_tgx_IHuhSq3AJ5eI5OnqOPBNLWSHKh2a30DoXe8/edit?usp=sharing"",""สงขลา!J177"")"),0)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IFERROR(__xludf.DUMMYFUNCTION("IMPORTRANGE(""https://docs.google.com/spreadsheets/d/1IYY_tgx_IHuhSq3AJ5eI5OnqOPBNLWSHKh2a30DoXe8/edit?usp=sharing"",""สงขลา!J178"")"),0)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IFERROR(__xludf.DUMMYFUNCTION("IMPORTRANGE(""https://docs.google.com/spreadsheets/d/1IYY_tgx_IHuhSq3AJ5eI5OnqOPBNLWSHKh2a30DoXe8/edit?usp=sharing"",""สงขลา!I179"")"),0)</f>
        <v>0</v>
      </c>
      <c r="J264" s="192">
        <f ca="1">IFERROR(__xludf.DUMMYFUNCTION("IMPORTRANGE(""https://docs.google.com/spreadsheets/d/1IYY_tgx_IHuhSq3AJ5eI5OnqOPBNLWSHKh2a30DoXe8/edit?usp=sharing"",""สงขลา!J179"")"),0)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IFERROR(__xludf.DUMMYFUNCTION("IMPORTRANGE(""https://docs.google.com/spreadsheets/d/1IYY_tgx_IHuhSq3AJ5eI5OnqOPBNLWSHKh2a30DoXe8/edit?usp=sharing"",""สงขลา!I180"")"),0)</f>
        <v>0</v>
      </c>
      <c r="J265" s="192">
        <f ca="1">IFERROR(__xludf.DUMMYFUNCTION("IMPORTRANGE(""https://docs.google.com/spreadsheets/d/1IYY_tgx_IHuhSq3AJ5eI5OnqOPBNLWSHKh2a30DoXe8/edit?usp=sharing"",""สงขลา!J180"")"),0)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IFERROR(__xludf.DUMMYFUNCTION("IMPORTRANGE(""https://docs.google.com/spreadsheets/d/1IYY_tgx_IHuhSq3AJ5eI5OnqOPBNLWSHKh2a30DoXe8/edit?usp=sharing"",""สงขลา!I181"")"),0)</f>
        <v>0</v>
      </c>
      <c r="J266" s="192">
        <f ca="1">IFERROR(__xludf.DUMMYFUNCTION("IMPORTRANGE(""https://docs.google.com/spreadsheets/d/1IYY_tgx_IHuhSq3AJ5eI5OnqOPBNLWSHKh2a30DoXe8/edit?usp=sharing"",""สงขลา!J181"")"),0)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IFERROR(__xludf.DUMMYFUNCTION("IMPORTRANGE(""https://docs.google.com/spreadsheets/d/1IYY_tgx_IHuhSq3AJ5eI5OnqOPBNLWSHKh2a30DoXe8/edit?usp=sharing"",""สงขลา!I182"")"),0)</f>
        <v>0</v>
      </c>
      <c r="J267" s="192">
        <f ca="1">IFERROR(__xludf.DUMMYFUNCTION("IMPORTRANGE(""https://docs.google.com/spreadsheets/d/1IYY_tgx_IHuhSq3AJ5eI5OnqOPBNLWSHKh2a30DoXe8/edit?usp=sharing"",""สงขลา!J182"")"),0)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IFERROR(__xludf.DUMMYFUNCTION("IMPORTRANGE(""https://docs.google.com/spreadsheets/d/1IYY_tgx_IHuhSq3AJ5eI5OnqOPBNLWSHKh2a30DoXe8/edit?usp=sharing"",""สงขลา!J183"")"),0)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IFERROR(__xludf.DUMMYFUNCTION("IMPORTRANGE(""https://docs.google.com/spreadsheets/d/1IYY_tgx_IHuhSq3AJ5eI5OnqOPBNLWSHKh2a30DoXe8/edit?usp=sharing"",""สงขลา!J184"")"),0)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IFERROR(__xludf.DUMMYFUNCTION("IMPORTRANGE(""https://docs.google.com/spreadsheets/d/1IYY_tgx_IHuhSq3AJ5eI5OnqOPBNLWSHKh2a30DoXe8/edit?usp=sharing"",""สงขลา!I185"")"),15)</f>
        <v>15</v>
      </c>
      <c r="J270" s="308">
        <f ca="1">IFERROR(__xludf.DUMMYFUNCTION("IMPORTRANGE(""https://docs.google.com/spreadsheets/d/1IYY_tgx_IHuhSq3AJ5eI5OnqOPBNLWSHKh2a30DoXe8/edit?usp=sharing"",""สงขลา!J185"")"),15)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51110</v>
      </c>
      <c r="O271" s="154">
        <f t="shared" ref="O271:O273" ca="1" si="84">IF(L271&gt;0,N271*100/L271,0)</f>
        <v>27.302350427350426</v>
      </c>
      <c r="P271" s="154">
        <f t="shared" ref="P271:P273" ca="1" si="85">IF(M271&gt;0,N271*100/M271,0)</f>
        <v>52.020356234096695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51110</v>
      </c>
      <c r="O273" s="159">
        <f t="shared" ca="1" si="84"/>
        <v>27.302350427350426</v>
      </c>
      <c r="P273" s="159">
        <f t="shared" ca="1" si="85"/>
        <v>52.020356234096695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IFERROR(__xludf.DUMMYFUNCTION("IMPORTRANGE(""https://docs.google.com/spreadsheets/d/1Yj_ptqi66GCucihVvJfMjLAmec39IyEx_6qawtMGysU/edit?usp=sharing"",""สบก!CK92"")"),98250)</f>
        <v>98250</v>
      </c>
      <c r="N275" s="172">
        <f ca="1">IFERROR(__xludf.DUMMYFUNCTION("IMPORTRANGE(""https://docs.google.com/spreadsheets/d/1Yj_ptqi66GCucihVvJfMjLAmec39IyEx_6qawtMGysU/edit?usp=sharing"",""สบก!CL92"")"),51110)</f>
        <v>51110</v>
      </c>
      <c r="O275" s="171">
        <f ca="1">IF(L275&gt;0,N275*100/L275,0)</f>
        <v>27.302350427350426</v>
      </c>
      <c r="P275" s="171">
        <f ca="1">IF(M275&gt;0,N275*100/M275,0)</f>
        <v>52.020356234096695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IFERROR(__xludf.DUMMYFUNCTION("IMPORTRANGE(""https://docs.google.com/spreadsheets/d/1Yj_ptqi66GCucihVvJfMjLAmec39IyEx_6qawtMGysU/edit?usp=sharing"",""สบก!CG92"")"),132000)</f>
        <v>132000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IFERROR(__xludf.DUMMYFUNCTION("IMPORTRANGE(""https://docs.google.com/spreadsheets/d/1Yj_ptqi66GCucihVvJfMjLAmec39IyEx_6qawtMGysU/edit?usp=sharing"",""สบก!CH92"")"),55200)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IFERROR(__xludf.DUMMYFUNCTION("IMPORTRANGE(""https://docs.google.com/spreadsheets/d/1IYY_tgx_IHuhSq3AJ5eI5OnqOPBNLWSHKh2a30DoXe8/edit?usp=sharing"",""สงขลา!J191"")"),0)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IFERROR(__xludf.DUMMYFUNCTION("IMPORTRANGE(""https://docs.google.com/spreadsheets/d/1IYY_tgx_IHuhSq3AJ5eI5OnqOPBNLWSHKh2a30DoXe8/edit?usp=sharing"",""สงขลา!J192"")"),1)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IFERROR(__xludf.DUMMYFUNCTION("IMPORTRANGE(""https://docs.google.com/spreadsheets/d/1IYY_tgx_IHuhSq3AJ5eI5OnqOPBNLWSHKh2a30DoXe8/edit?usp=sharing"",""สงขลา!J193"")"),1)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IFERROR(__xludf.DUMMYFUNCTION("IMPORTRANGE(""https://docs.google.com/spreadsheets/d/1IYY_tgx_IHuhSq3AJ5eI5OnqOPBNLWSHKh2a30DoXe8/edit?usp=sharing"",""สงขลา!J194"")"),1)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IFERROR(__xludf.DUMMYFUNCTION("IMPORTRANGE(""https://docs.google.com/spreadsheets/d/1IYY_tgx_IHuhSq3AJ5eI5OnqOPBNLWSHKh2a30DoXe8/edit?usp=sharing"",""สงขลา!I195"")"),15)</f>
        <v>15</v>
      </c>
      <c r="J285" s="192">
        <f ca="1">IFERROR(__xludf.DUMMYFUNCTION("IMPORTRANGE(""https://docs.google.com/spreadsheets/d/1IYY_tgx_IHuhSq3AJ5eI5OnqOPBNLWSHKh2a30DoXe8/edit?usp=sharing"",""สงขลา!J195"")"),15)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IFERROR(__xludf.DUMMYFUNCTION("IMPORTRANGE(""https://docs.google.com/spreadsheets/d/1IYY_tgx_IHuhSq3AJ5eI5OnqOPBNLWSHKh2a30DoXe8/edit?usp=sharing"",""สงขลา!J196"")"),0)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IFERROR(__xludf.DUMMYFUNCTION("IMPORTRANGE(""https://docs.google.com/spreadsheets/d/1IYY_tgx_IHuhSq3AJ5eI5OnqOPBNLWSHKh2a30DoXe8/edit?usp=sharing"",""สงขลา!J197"")"),0)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IFERROR(__xludf.DUMMYFUNCTION("IMPORTRANGE(""https://docs.google.com/spreadsheets/d/1IYY_tgx_IHuhSq3AJ5eI5OnqOPBNLWSHKh2a30DoXe8/edit?usp=sharing"",""สงขลา!I199"")"),15)</f>
        <v>15</v>
      </c>
      <c r="J289" s="308">
        <f ca="1">IFERROR(__xludf.DUMMYFUNCTION("IMPORTRANGE(""https://docs.google.com/spreadsheets/d/1IYY_tgx_IHuhSq3AJ5eI5OnqOPBNLWSHKh2a30DoXe8/edit?usp=sharing"",""สงขลา!J199"")"),0)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81820</v>
      </c>
      <c r="M290" s="155">
        <f t="shared" ca="1" si="88"/>
        <v>34760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81820</v>
      </c>
      <c r="M292" s="160">
        <f t="shared" ca="1" si="92"/>
        <v>34760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81820</v>
      </c>
      <c r="M294" s="172">
        <f ca="1">IFERROR(__xludf.DUMMYFUNCTION("IMPORTRANGE(""https://docs.google.com/spreadsheets/d/1Yj_ptqi66GCucihVvJfMjLAmec39IyEx_6qawtMGysU/edit?usp=sharing"",""สบก!CT92"")"),34760)</f>
        <v>34760</v>
      </c>
      <c r="N294" s="172">
        <f ca="1">IFERROR(__xludf.DUMMYFUNCTION("IMPORTRANGE(""https://docs.google.com/spreadsheets/d/1Yj_ptqi66GCucihVvJfMjLAmec39IyEx_6qawtMGysU/edit?usp=sharing"",""สบก!CU92"")"),0)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IFERROR(__xludf.DUMMYFUNCTION("IMPORTRANGE(""https://docs.google.com/spreadsheets/d/1Yj_ptqi66GCucihVvJfMjLAmec39IyEx_6qawtMGysU/edit?usp=sharing"",""สบก!CP92"")"),0)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IFERROR(__xludf.DUMMYFUNCTION("IMPORTRANGE(""https://docs.google.com/spreadsheets/d/1Yj_ptqi66GCucihVvJfMjLAmec39IyEx_6qawtMGysU/edit?usp=sharing"",""สบก!CQ92"")"),81820)</f>
        <v>81820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IFERROR(__xludf.DUMMYFUNCTION("IMPORTRANGE(""https://docs.google.com/spreadsheets/d/1IYY_tgx_IHuhSq3AJ5eI5OnqOPBNLWSHKh2a30DoXe8/edit?usp=sharing"",""สงขลา!J205"")"),0)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IFERROR(__xludf.DUMMYFUNCTION("IMPORTRANGE(""https://docs.google.com/spreadsheets/d/1IYY_tgx_IHuhSq3AJ5eI5OnqOPBNLWSHKh2a30DoXe8/edit?usp=sharing"",""สงขลา!J206"")"),1)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IFERROR(__xludf.DUMMYFUNCTION("IMPORTRANGE(""https://docs.google.com/spreadsheets/d/1IYY_tgx_IHuhSq3AJ5eI5OnqOPBNLWSHKh2a30DoXe8/edit?usp=sharing"",""สงขลา!J207"")"),1)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IFERROR(__xludf.DUMMYFUNCTION("IMPORTRANGE(""https://docs.google.com/spreadsheets/d/1IYY_tgx_IHuhSq3AJ5eI5OnqOPBNLWSHKh2a30DoXe8/edit?usp=sharing"",""สงขลา!J208"")"),1)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IFERROR(__xludf.DUMMYFUNCTION("IMPORTRANGE(""https://docs.google.com/spreadsheets/d/1IYY_tgx_IHuhSq3AJ5eI5OnqOPBNLWSHKh2a30DoXe8/edit?usp=sharing"",""สงขลา!I209"")"),15)</f>
        <v>15</v>
      </c>
      <c r="J304" s="191">
        <f ca="1">IFERROR(__xludf.DUMMYFUNCTION("IMPORTRANGE(""https://docs.google.com/spreadsheets/d/1IYY_tgx_IHuhSq3AJ5eI5OnqOPBNLWSHKh2a30DoXe8/edit?usp=sharing"",""สงขลา!J209"")"),0)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IFERROR(__xludf.DUMMYFUNCTION("IMPORTRANGE(""https://docs.google.com/spreadsheets/d/1IYY_tgx_IHuhSq3AJ5eI5OnqOPBNLWSHKh2a30DoXe8/edit?usp=sharing"",""สงขลา!I211"")"),15)</f>
        <v>15</v>
      </c>
      <c r="J306" s="191">
        <f ca="1">IFERROR(__xludf.DUMMYFUNCTION("IMPORTRANGE(""https://docs.google.com/spreadsheets/d/1IYY_tgx_IHuhSq3AJ5eI5OnqOPBNLWSHKh2a30DoXe8/edit?usp=sharing"",""สงขลา!J211"")"),0)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IFERROR(__xludf.DUMMYFUNCTION("IMPORTRANGE(""https://docs.google.com/spreadsheets/d/1IYY_tgx_IHuhSq3AJ5eI5OnqOPBNLWSHKh2a30DoXe8/edit?usp=sharing"",""สงขลา!J212"")"),0)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IFERROR(__xludf.DUMMYFUNCTION("IMPORTRANGE(""https://docs.google.com/spreadsheets/d/1IYY_tgx_IHuhSq3AJ5eI5OnqOPBNLWSHKh2a30DoXe8/edit?usp=sharing"",""สงขลา!J213"")"),0)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IFERROR(__xludf.DUMMYFUNCTION("IMPORTRANGE(""https://docs.google.com/spreadsheets/d/1IYY_tgx_IHuhSq3AJ5eI5OnqOPBNLWSHKh2a30DoXe8/edit?usp=sharing"",""สงขลา!I214"")"),1)</f>
        <v>1</v>
      </c>
      <c r="J309" s="325">
        <f ca="1">IFERROR(__xludf.DUMMYFUNCTION("IMPORTRANGE(""https://docs.google.com/spreadsheets/d/1IYY_tgx_IHuhSq3AJ5eI5OnqOPBNLWSHKh2a30DoXe8/edit?usp=sharing"",""สงขลา!J214"")"),0)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1267600</v>
      </c>
      <c r="M310" s="155">
        <f t="shared" ca="1" si="93"/>
        <v>108800</v>
      </c>
      <c r="N310" s="155">
        <f t="shared" ca="1" si="93"/>
        <v>65070</v>
      </c>
      <c r="O310" s="154">
        <f t="shared" ref="O310:O312" ca="1" si="94">IF(L310&gt;0,N310*100/L310,0)</f>
        <v>5.1333228147680661</v>
      </c>
      <c r="P310" s="154">
        <f t="shared" ref="P310:P312" ca="1" si="95">IF(M310&gt;0,N310*100/M310,0)</f>
        <v>59.806985294117645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1267600</v>
      </c>
      <c r="M312" s="160">
        <f t="shared" ca="1" si="97"/>
        <v>108800</v>
      </c>
      <c r="N312" s="160">
        <f t="shared" ca="1" si="97"/>
        <v>65070</v>
      </c>
      <c r="O312" s="159">
        <f t="shared" ca="1" si="94"/>
        <v>5.1333228147680661</v>
      </c>
      <c r="P312" s="159">
        <f t="shared" ca="1" si="95"/>
        <v>59.806985294117645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217600</v>
      </c>
      <c r="M314" s="172">
        <f ca="1">IFERROR(__xludf.DUMMYFUNCTION("IMPORTRANGE(""https://docs.google.com/spreadsheets/d/1Yj_ptqi66GCucihVvJfMjLAmec39IyEx_6qawtMGysU/edit?usp=sharing"",""สบก!DC92"")"),108800)</f>
        <v>108800</v>
      </c>
      <c r="N314" s="172">
        <f ca="1">IFERROR(__xludf.DUMMYFUNCTION("IMPORTRANGE(""https://docs.google.com/spreadsheets/d/1Yj_ptqi66GCucihVvJfMjLAmec39IyEx_6qawtMGysU/edit?usp=sharing"",""สบก!DD92"")"),65070)</f>
        <v>65070</v>
      </c>
      <c r="O314" s="171">
        <f ca="1">IF(L314&gt;0,N314*100/L314,0)</f>
        <v>29.903492647058822</v>
      </c>
      <c r="P314" s="171">
        <f ca="1">IF(M314&gt;0,N314*100/M314,0)</f>
        <v>59.806985294117645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IFERROR(__xludf.DUMMYFUNCTION("IMPORTRANGE(""https://docs.google.com/spreadsheets/d/1Yj_ptqi66GCucihVvJfMjLAmec39IyEx_6qawtMGysU/edit?usp=sharing"",""สบก!CY92"")"),0)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IFERROR(__xludf.DUMMYFUNCTION("IMPORTRANGE(""https://docs.google.com/spreadsheets/d/1Yj_ptqi66GCucihVvJfMjLAmec39IyEx_6qawtMGysU/edit?usp=sharing"",""สบก!CZ92"")"),217600)</f>
        <v>217600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/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IFERROR(__xludf.DUMMYFUNCTION("IMPORTRANGE(""https://docs.google.com/spreadsheets/d/1IYY_tgx_IHuhSq3AJ5eI5OnqOPBNLWSHKh2a30DoXe8/edit?usp=sharing"",""สงขลา!J220"")"),0)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IFERROR(__xludf.DUMMYFUNCTION("IMPORTRANGE(""https://docs.google.com/spreadsheets/d/1IYY_tgx_IHuhSq3AJ5eI5OnqOPBNLWSHKh2a30DoXe8/edit?usp=sharing"",""สงขลา!J221"")"),1)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IFERROR(__xludf.DUMMYFUNCTION("IMPORTRANGE(""https://docs.google.com/spreadsheets/d/1IYY_tgx_IHuhSq3AJ5eI5OnqOPBNLWSHKh2a30DoXe8/edit?usp=sharing"",""สงขลา!J222"")"),1)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IFERROR(__xludf.DUMMYFUNCTION("IMPORTRANGE(""https://docs.google.com/spreadsheets/d/1IYY_tgx_IHuhSq3AJ5eI5OnqOPBNLWSHKh2a30DoXe8/edit?usp=sharing"",""สงขลา!J223"")"),0)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IFERROR(__xludf.DUMMYFUNCTION("IMPORTRANGE(""https://docs.google.com/spreadsheets/d/1IYY_tgx_IHuhSq3AJ5eI5OnqOPBNLWSHKh2a30DoXe8/edit?usp=sharing"",""สงขลา!I224"")"),1)</f>
        <v>1</v>
      </c>
      <c r="J324" s="191">
        <f ca="1">IFERROR(__xludf.DUMMYFUNCTION("IMPORTRANGE(""https://docs.google.com/spreadsheets/d/1IYY_tgx_IHuhSq3AJ5eI5OnqOPBNLWSHKh2a30DoXe8/edit?usp=sharing"",""สงขลา!J224"")"),0)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IFERROR(__xludf.DUMMYFUNCTION("IMPORTRANGE(""https://docs.google.com/spreadsheets/d/1IYY_tgx_IHuhSq3AJ5eI5OnqOPBNLWSHKh2a30DoXe8/edit?usp=sharing"",""สงขลา!J225"")"),0)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IFERROR(__xludf.DUMMYFUNCTION("IMPORTRANGE(""https://docs.google.com/spreadsheets/d/1IYY_tgx_IHuhSq3AJ5eI5OnqOPBNLWSHKh2a30DoXe8/edit?usp=sharing"",""สงขลา!J226"")"),0)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IFERROR(__xludf.DUMMYFUNCTION("IMPORTRANGE(""https://docs.google.com/spreadsheets/d/1IYY_tgx_IHuhSq3AJ5eI5OnqOPBNLWSHKh2a30DoXe8/edit?usp=sharing"",""สงขลา!I228"")"),210)</f>
        <v>210</v>
      </c>
      <c r="J328" s="330">
        <f ca="1">IFERROR(__xludf.DUMMYFUNCTION("IMPORTRANGE(""https://docs.google.com/spreadsheets/d/1IYY_tgx_IHuhSq3AJ5eI5OnqOPBNLWSHKh2a30DoXe8/edit?usp=sharing"",""สงขลา!J228"")"),0)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1143610</v>
      </c>
      <c r="M329" s="155">
        <f t="shared" ca="1" si="98"/>
        <v>591590</v>
      </c>
      <c r="N329" s="155">
        <f t="shared" ca="1" si="98"/>
        <v>399960</v>
      </c>
      <c r="O329" s="154">
        <f t="shared" ref="O329:O331" ca="1" si="99">IF(L329&gt;0,N329*100/L329,0)</f>
        <v>34.97346123241315</v>
      </c>
      <c r="P329" s="154">
        <f t="shared" ref="P329:P331" ca="1" si="100">IF(M329&gt;0,N329*100/M329,0)</f>
        <v>67.607633665207317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1143610</v>
      </c>
      <c r="M331" s="160">
        <f t="shared" ca="1" si="102"/>
        <v>591590</v>
      </c>
      <c r="N331" s="160">
        <f t="shared" ca="1" si="102"/>
        <v>399960</v>
      </c>
      <c r="O331" s="159">
        <f t="shared" ca="1" si="99"/>
        <v>34.97346123241315</v>
      </c>
      <c r="P331" s="159">
        <f t="shared" ca="1" si="100"/>
        <v>67.607633665207317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1126610</v>
      </c>
      <c r="M333" s="172">
        <f ca="1">IFERROR(__xludf.DUMMYFUNCTION("IMPORTRANGE(""https://docs.google.com/spreadsheets/d/1Yj_ptqi66GCucihVvJfMjLAmec39IyEx_6qawtMGysU/edit?usp=sharing"",""สบก!DL92"")"),591590)</f>
        <v>591590</v>
      </c>
      <c r="N333" s="172">
        <f ca="1">IFERROR(__xludf.DUMMYFUNCTION("IMPORTRANGE(""https://docs.google.com/spreadsheets/d/1Yj_ptqi66GCucihVvJfMjLAmec39IyEx_6qawtMGysU/edit?usp=sharing"",""สบก!DM92"")"),382960)</f>
        <v>382960</v>
      </c>
      <c r="O333" s="171">
        <f ca="1">IF(L333&gt;0,N333*100/L333,0)</f>
        <v>33.992242213365763</v>
      </c>
      <c r="P333" s="171">
        <f ca="1">IF(M333&gt;0,N333*100/M333,0)</f>
        <v>64.734021873256822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IFERROR(__xludf.DUMMYFUNCTION("IMPORTRANGE(""https://docs.google.com/spreadsheets/d/1Yj_ptqi66GCucihVvJfMjLAmec39IyEx_6qawtMGysU/edit?usp=sharing"",""สบก!DH92"")"),773000)</f>
        <v>773000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IFERROR(__xludf.DUMMYFUNCTION("IMPORTRANGE(""https://docs.google.com/spreadsheets/d/1Yj_ptqi66GCucihVvJfMjLAmec39IyEx_6qawtMGysU/edit?usp=sharing"",""สบก!DI92"")"),353610)</f>
        <v>353610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/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IFERROR(__xludf.DUMMYFUNCTION("IMPORTRANGE(""https://docs.google.com/spreadsheets/d/1IYY_tgx_IHuhSq3AJ5eI5OnqOPBNLWSHKh2a30DoXe8/edit?usp=sharing"",""สงขลา!I234"")"),0)</f>
        <v>0</v>
      </c>
      <c r="J339" s="191">
        <f ca="1">IFERROR(__xludf.DUMMYFUNCTION("IMPORTRANGE(""https://docs.google.com/spreadsheets/d/1IYY_tgx_IHuhSq3AJ5eI5OnqOPBNLWSHKh2a30DoXe8/edit?usp=sharing"",""สงขลา!J234"")"),96)</f>
        <v>96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IFERROR(__xludf.DUMMYFUNCTION("IMPORTRANGE(""https://docs.google.com/spreadsheets/d/1IYY_tgx_IHuhSq3AJ5eI5OnqOPBNLWSHKh2a30DoXe8/edit?usp=sharing"",""สงขลา!I235"")"),1720)</f>
        <v>1720</v>
      </c>
      <c r="J340" s="191">
        <f ca="1">IFERROR(__xludf.DUMMYFUNCTION("IMPORTRANGE(""https://docs.google.com/spreadsheets/d/1IYY_tgx_IHuhSq3AJ5eI5OnqOPBNLWSHKh2a30DoXe8/edit?usp=sharing"",""สงขลา!J235"")"),1120.4)</f>
        <v>1120.4000000000001</v>
      </c>
      <c r="K340" s="333">
        <f t="shared" ca="1" si="103"/>
        <v>65.139534883720941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IFERROR(__xludf.DUMMYFUNCTION("IMPORTRANGE(""https://docs.google.com/spreadsheets/d/1IYY_tgx_IHuhSq3AJ5eI5OnqOPBNLWSHKh2a30DoXe8/edit?usp=sharing"",""สงขลา!I236"")"),210)</f>
        <v>210</v>
      </c>
      <c r="J341" s="191">
        <f ca="1">IFERROR(__xludf.DUMMYFUNCTION("IMPORTRANGE(""https://docs.google.com/spreadsheets/d/1IYY_tgx_IHuhSq3AJ5eI5OnqOPBNLWSHKh2a30DoXe8/edit?usp=sharing"",""สงขลา!J236"")"),40)</f>
        <v>40</v>
      </c>
      <c r="K341" s="333">
        <f t="shared" ca="1" si="103"/>
        <v>19.047619047619047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IFERROR(__xludf.DUMMYFUNCTION("IMPORTRANGE(""https://docs.google.com/spreadsheets/d/1IYY_tgx_IHuhSq3AJ5eI5OnqOPBNLWSHKh2a30DoXe8/edit?usp=sharing"",""สงขลา!I237"")"),0)</f>
        <v>0</v>
      </c>
      <c r="J342" s="191">
        <f ca="1">IFERROR(__xludf.DUMMYFUNCTION("IMPORTRANGE(""https://docs.google.com/spreadsheets/d/1IYY_tgx_IHuhSq3AJ5eI5OnqOPBNLWSHKh2a30DoXe8/edit?usp=sharing"",""สงขลา!J237"")"),475.49)</f>
        <v>475.49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IFERROR(__xludf.DUMMYFUNCTION("IMPORTRANGE(""https://docs.google.com/spreadsheets/d/1IYY_tgx_IHuhSq3AJ5eI5OnqOPBNLWSHKh2a30DoXe8/edit?usp=sharing"",""สงขลา!I238"")"),210)</f>
        <v>210</v>
      </c>
      <c r="J343" s="191">
        <f ca="1">IFERROR(__xludf.DUMMYFUNCTION("IMPORTRANGE(""https://docs.google.com/spreadsheets/d/1IYY_tgx_IHuhSq3AJ5eI5OnqOPBNLWSHKh2a30DoXe8/edit?usp=sharing"",""สงขลา!J238"")"),0)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IFERROR(__xludf.DUMMYFUNCTION("IMPORTRANGE(""https://docs.google.com/spreadsheets/d/1IYY_tgx_IHuhSq3AJ5eI5OnqOPBNLWSHKh2a30DoXe8/edit?usp=sharing"",""สงขลา!I239"")"),0)</f>
        <v>0</v>
      </c>
      <c r="J344" s="191">
        <f ca="1">IFERROR(__xludf.DUMMYFUNCTION("IMPORTRANGE(""https://docs.google.com/spreadsheets/d/1IYY_tgx_IHuhSq3AJ5eI5OnqOPBNLWSHKh2a30DoXe8/edit?usp=sharing"",""สงขลา!J239"")"),0)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IFERROR(__xludf.DUMMYFUNCTION("IMPORTRANGE(""https://docs.google.com/spreadsheets/d/1IYY_tgx_IHuhSq3AJ5eI5OnqOPBNLWSHKh2a30DoXe8/edit?usp=sharing"",""สงขลา!I240"")"),210)</f>
        <v>210</v>
      </c>
      <c r="J345" s="191">
        <f ca="1">IFERROR(__xludf.DUMMYFUNCTION("IMPORTRANGE(""https://docs.google.com/spreadsheets/d/1IYY_tgx_IHuhSq3AJ5eI5OnqOPBNLWSHKh2a30DoXe8/edit?usp=sharing"",""สงขลา!J240"")"),0)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IFERROR(__xludf.DUMMYFUNCTION("IMPORTRANGE(""https://docs.google.com/spreadsheets/d/1IYY_tgx_IHuhSq3AJ5eI5OnqOPBNLWSHKh2a30DoXe8/edit?usp=sharing"",""สงขลา!I241"")"),0)</f>
        <v>0</v>
      </c>
      <c r="J346" s="191">
        <f ca="1">IFERROR(__xludf.DUMMYFUNCTION("IMPORTRANGE(""https://docs.google.com/spreadsheets/d/1IYY_tgx_IHuhSq3AJ5eI5OnqOPBNLWSHKh2a30DoXe8/edit?usp=sharing"",""สงขลา!J241"")"),0)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IFERROR(__xludf.DUMMYFUNCTION("IMPORTRANGE(""https://docs.google.com/spreadsheets/d/1IYY_tgx_IHuhSq3AJ5eI5OnqOPBNLWSHKh2a30DoXe8/edit?usp=sharing"",""สงขลา!L242"")"),1637464)</f>
        <v>1637464</v>
      </c>
      <c r="M347" s="347"/>
      <c r="N347" s="347">
        <f ca="1">IFERROR(__xludf.DUMMYFUNCTION("IMPORTRANGE(""https://docs.google.com/spreadsheets/d/1IYY_tgx_IHuhSq3AJ5eI5OnqOPBNLWSHKh2a30DoXe8/edit?usp=sharing"",""สงขลา!M242"")"),74895)</f>
        <v>74895</v>
      </c>
      <c r="O347" s="347">
        <f ca="1">+IF(L347&gt;0,N347*100/L347,0)</f>
        <v>4.5738410126879128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IFERROR(__xludf.DUMMYFUNCTION("IMPORTRANGE(""https://docs.google.com/spreadsheets/d/1IYY_tgx_IHuhSq3AJ5eI5OnqOPBNLWSHKh2a30DoXe8/edit?usp=sharing"",""สงขลา!I244"")"),230)</f>
        <v>230</v>
      </c>
      <c r="J349" s="360">
        <f ca="1">IFERROR(__xludf.DUMMYFUNCTION("IMPORTRANGE(""https://docs.google.com/spreadsheets/d/1IYY_tgx_IHuhSq3AJ5eI5OnqOPBNLWSHKh2a30DoXe8/edit?usp=sharing"",""สงขลา!J244"")"),0)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IFERROR(__xludf.DUMMYFUNCTION("IMPORTRANGE(""https://docs.google.com/spreadsheets/d/1IYY_tgx_IHuhSq3AJ5eI5OnqOPBNLWSHKh2a30DoXe8/edit?usp=sharing"",""สงขลา!L244"")"),461480)</f>
        <v>461480</v>
      </c>
      <c r="M349" s="362"/>
      <c r="N349" s="362">
        <f ca="1">IFERROR(__xludf.DUMMYFUNCTION("IMPORTRANGE(""https://docs.google.com/spreadsheets/d/1IYY_tgx_IHuhSq3AJ5eI5OnqOPBNLWSHKh2a30DoXe8/edit?usp=sharing"",""สงขลา!M244"")"),25855)</f>
        <v>25855</v>
      </c>
      <c r="O349" s="362">
        <f ca="1">+IF(L349&gt;0,N349*100/L349,0)</f>
        <v>5.6026263326688044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IFERROR(__xludf.DUMMYFUNCTION("IMPORTRANGE(""https://docs.google.com/spreadsheets/d/1IYY_tgx_IHuhSq3AJ5eI5OnqOPBNLWSHKh2a30DoXe8/edit?usp=sharing"",""สงขลา!I245"")"),60)</f>
        <v>60</v>
      </c>
      <c r="J350" s="360">
        <f ca="1">IFERROR(__xludf.DUMMYFUNCTION("IMPORTRANGE(""https://docs.google.com/spreadsheets/d/1IYY_tgx_IHuhSq3AJ5eI5OnqOPBNLWSHKh2a30DoXe8/edit?usp=sharing"",""สงขลา!J245"")"),0)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IFERROR(__xludf.DUMMYFUNCTION("IMPORTRANGE(""https://docs.google.com/spreadsheets/d/1IYY_tgx_IHuhSq3AJ5eI5OnqOPBNLWSHKh2a30DoXe8/edit?usp=sharing"",""สงขลา!L246"")"),0)</f>
        <v>0</v>
      </c>
      <c r="M351" s="169"/>
      <c r="N351" s="169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9">
        <f ca="1">IFERROR(__xludf.DUMMYFUNCTION("IMPORTRANGE(""https://docs.google.com/spreadsheets/d/1IYY_tgx_IHuhSq3AJ5eI5OnqOPBNLWSHKh2a30DoXe8/edit?usp=sharing"",""สงขลา!M247"")"),25855)</f>
        <v>25855</v>
      </c>
      <c r="O352" s="169">
        <f t="shared" ca="1" si="105"/>
        <v>5.6026263326688044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IFERROR(__xludf.DUMMYFUNCTION("IMPORTRANGE(""https://docs.google.com/spreadsheets/d/1IYY_tgx_IHuhSq3AJ5eI5OnqOPBNLWSHKh2a30DoXe8/edit?usp=sharing"",""สงขลา!L248"")"),0)</f>
        <v>0</v>
      </c>
      <c r="M353" s="171"/>
      <c r="N353" s="171">
        <f ca="1">IFERROR(__xludf.DUMMYFUNCTION("IMPORTRANGE(""https://docs.google.com/spreadsheets/d/1IYY_tgx_IHuhSq3AJ5eI5OnqOPBNLWSHKh2a30DoXe8/edit?usp=sharing"",""สงขลา!M248"")"),0)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IFERROR(__xludf.DUMMYFUNCTION("IMPORTRANGE(""https://docs.google.com/spreadsheets/d/1IYY_tgx_IHuhSq3AJ5eI5OnqOPBNLWSHKh2a30DoXe8/edit?usp=sharing"",""สงขลา!L249"")"),461480)</f>
        <v>461480</v>
      </c>
      <c r="M354" s="171"/>
      <c r="N354" s="171">
        <f ca="1">IFERROR(__xludf.DUMMYFUNCTION("IMPORTRANGE(""https://docs.google.com/spreadsheets/d/1IYY_tgx_IHuhSq3AJ5eI5OnqOPBNLWSHKh2a30DoXe8/edit?usp=sharing"",""สงขลา!M249"")"),25855)</f>
        <v>25855</v>
      </c>
      <c r="O354" s="171">
        <f t="shared" ca="1" si="105"/>
        <v>5.6026263326688044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IFERROR(__xludf.DUMMYFUNCTION("IMPORTRANGE(""https://docs.google.com/spreadsheets/d/1IYY_tgx_IHuhSq3AJ5eI5OnqOPBNLWSHKh2a30DoXe8/edit?usp=sharing"",""สงขลา!M250"")"),0)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IFERROR(__xludf.DUMMYFUNCTION("IMPORTRANGE(""https://docs.google.com/spreadsheets/d/1IYY_tgx_IHuhSq3AJ5eI5OnqOPBNLWSHKh2a30DoXe8/edit?usp=sharing"",""สงขลา!M251"")"),0)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IFERROR(__xludf.DUMMYFUNCTION("IMPORTRANGE(""https://docs.google.com/spreadsheets/d/1IYY_tgx_IHuhSq3AJ5eI5OnqOPBNLWSHKh2a30DoXe8/edit?usp=sharing"",""สงขลา!M252"")"),9935)</f>
        <v>9935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IFERROR(__xludf.DUMMYFUNCTION("IMPORTRANGE(""https://docs.google.com/spreadsheets/d/1IYY_tgx_IHuhSq3AJ5eI5OnqOPBNLWSHKh2a30DoXe8/edit?usp=sharing"",""สงขลา!M253"")"),15920)</f>
        <v>15920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IFERROR(__xludf.DUMMYFUNCTION("IMPORTRANGE(""https://docs.google.com/spreadsheets/d/1IYY_tgx_IHuhSq3AJ5eI5OnqOPBNLWSHKh2a30DoXe8/edit?usp=sharing"",""สงขลา!J255"")"),0)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IFERROR(__xludf.DUMMYFUNCTION("IMPORTRANGE(""https://docs.google.com/spreadsheets/d/1IYY_tgx_IHuhSq3AJ5eI5OnqOPBNLWSHKh2a30DoXe8/edit?usp=sharing"",""สงขลา!J256"")"),1)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IFERROR(__xludf.DUMMYFUNCTION("IMPORTRANGE(""https://docs.google.com/spreadsheets/d/1IYY_tgx_IHuhSq3AJ5eI5OnqOPBNLWSHKh2a30DoXe8/edit?usp=sharing"",""สงขลา!J257"")"),0)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IFERROR(__xludf.DUMMYFUNCTION("IMPORTRANGE(""https://docs.google.com/spreadsheets/d/1IYY_tgx_IHuhSq3AJ5eI5OnqOPBNLWSHKh2a30DoXe8/edit?usp=sharing"",""สงขลา!J258"")"),0)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IFERROR(__xludf.DUMMYFUNCTION("IMPORTRANGE(""https://docs.google.com/spreadsheets/d/1IYY_tgx_IHuhSq3AJ5eI5OnqOPBNLWSHKh2a30DoXe8/edit?usp=sharing"",""สงขลา!J166"")"),0)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IFERROR(__xludf.DUMMYFUNCTION("IMPORTRANGE(""https://docs.google.com/spreadsheets/d/1IYY_tgx_IHuhSq3AJ5eI5OnqOPBNLWSHKh2a30DoXe8/edit?usp=sharing"",""สงขลา!J166"")"),0)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IFERROR(__xludf.DUMMYFUNCTION("IMPORTRANGE(""https://docs.google.com/spreadsheets/d/1IYY_tgx_IHuhSq3AJ5eI5OnqOPBNLWSHKh2a30DoXe8/edit?usp=sharing"",""สงขลา!J166"")"),0)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IFERROR(__xludf.DUMMYFUNCTION("IMPORTRANGE(""https://docs.google.com/spreadsheets/d/1IYY_tgx_IHuhSq3AJ5eI5OnqOPBNLWSHKh2a30DoXe8/edit?usp=sharing"",""สงขลา!J166"")"),0)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IFERROR(__xludf.DUMMYFUNCTION("IMPORTRANGE(""https://docs.google.com/spreadsheets/d/1IYY_tgx_IHuhSq3AJ5eI5OnqOPBNLWSHKh2a30DoXe8/edit?usp=sharing"",""สงขลา!I263"")"),60)</f>
        <v>60</v>
      </c>
      <c r="J368" s="191">
        <f ca="1">IFERROR(__xludf.DUMMYFUNCTION("IMPORTRANGE(""https://docs.google.com/spreadsheets/d/1IYY_tgx_IHuhSq3AJ5eI5OnqOPBNLWSHKh2a30DoXe8/edit?usp=sharing"",""สงขลา!J263"")"),0)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IFERROR(__xludf.DUMMYFUNCTION("IMPORTRANGE(""https://docs.google.com/spreadsheets/d/1IYY_tgx_IHuhSq3AJ5eI5OnqOPBNLWSHKh2a30DoXe8/edit?usp=sharing"",""สงขลา!I164"")"),0)</f>
        <v>0</v>
      </c>
      <c r="J369" s="191">
        <f ca="1">IFERROR(__xludf.DUMMYFUNCTION("IMPORTRANGE(""https://docs.google.com/spreadsheets/d/1IYY_tgx_IHuhSq3AJ5eI5OnqOPBNLWSHKh2a30DoXe8/edit?usp=sharing"",""สงขลา!J164"")"),0)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IFERROR(__xludf.DUMMYFUNCTION("IMPORTRANGE(""https://docs.google.com/spreadsheets/d/1IYY_tgx_IHuhSq3AJ5eI5OnqOPBNLWSHKh2a30DoXe8/edit?usp=sharing"",""สงขลา!I265"")"),60)</f>
        <v>60</v>
      </c>
      <c r="J370" s="191">
        <f ca="1">IFERROR(__xludf.DUMMYFUNCTION("IMPORTRANGE(""https://docs.google.com/spreadsheets/d/1IYY_tgx_IHuhSq3AJ5eI5OnqOPBNLWSHKh2a30DoXe8/edit?usp=sharing"",""สงขลา!J265"")"),0)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IFERROR(__xludf.DUMMYFUNCTION("IMPORTRANGE(""https://docs.google.com/spreadsheets/d/1IYY_tgx_IHuhSq3AJ5eI5OnqOPBNLWSHKh2a30DoXe8/edit?usp=sharing"",""สงขลา!I164"")"),0)</f>
        <v>0</v>
      </c>
      <c r="J371" s="192">
        <f ca="1">IFERROR(__xludf.DUMMYFUNCTION("IMPORTRANGE(""https://docs.google.com/spreadsheets/d/1IYY_tgx_IHuhSq3AJ5eI5OnqOPBNLWSHKh2a30DoXe8/edit?usp=sharing"",""สงขลา!J164"")"),0)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IFERROR(__xludf.DUMMYFUNCTION("IMPORTRANGE(""https://docs.google.com/spreadsheets/d/1IYY_tgx_IHuhSq3AJ5eI5OnqOPBNLWSHKh2a30DoXe8/edit?usp=sharing"",""สงขลา!I267"")"),60)</f>
        <v>60</v>
      </c>
      <c r="J372" s="192">
        <f ca="1">IFERROR(__xludf.DUMMYFUNCTION("IMPORTRANGE(""https://docs.google.com/spreadsheets/d/1IYY_tgx_IHuhSq3AJ5eI5OnqOPBNLWSHKh2a30DoXe8/edit?usp=sharing"",""สงขลา!J267"")"),0)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IFERROR(__xludf.DUMMYFUNCTION("IMPORTRANGE(""https://docs.google.com/spreadsheets/d/1IYY_tgx_IHuhSq3AJ5eI5OnqOPBNLWSHKh2a30DoXe8/edit?usp=sharing"",""สงขลา!I164"")"),0)</f>
        <v>0</v>
      </c>
      <c r="J373" s="191">
        <f ca="1">IFERROR(__xludf.DUMMYFUNCTION("IMPORTRANGE(""https://docs.google.com/spreadsheets/d/1IYY_tgx_IHuhSq3AJ5eI5OnqOPBNLWSHKh2a30DoXe8/edit?usp=sharing"",""สงขลา!J164"")"),0)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IFERROR(__xludf.DUMMYFUNCTION("IMPORTRANGE(""https://docs.google.com/spreadsheets/d/1IYY_tgx_IHuhSq3AJ5eI5OnqOPBNLWSHKh2a30DoXe8/edit?usp=sharing"",""สงขลา!I164"")"),0)</f>
        <v>0</v>
      </c>
      <c r="J374" s="191">
        <f ca="1">IFERROR(__xludf.DUMMYFUNCTION("IMPORTRANGE(""https://docs.google.com/spreadsheets/d/1IYY_tgx_IHuhSq3AJ5eI5OnqOPBNLWSHKh2a30DoXe8/edit?usp=sharing"",""สงขลา!J164"")"),0)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IFERROR(__xludf.DUMMYFUNCTION("IMPORTRANGE(""https://docs.google.com/spreadsheets/d/1IYY_tgx_IHuhSq3AJ5eI5OnqOPBNLWSHKh2a30DoXe8/edit?usp=sharing"",""สงขลา!I270"")"),230)</f>
        <v>230</v>
      </c>
      <c r="J375" s="191">
        <f ca="1">IFERROR(__xludf.DUMMYFUNCTION("IMPORTRANGE(""https://docs.google.com/spreadsheets/d/1IYY_tgx_IHuhSq3AJ5eI5OnqOPBNLWSHKh2a30DoXe8/edit?usp=sharing"",""สงขลา!J270"")"),0)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IFERROR(__xludf.DUMMYFUNCTION("IMPORTRANGE(""https://docs.google.com/spreadsheets/d/1IYY_tgx_IHuhSq3AJ5eI5OnqOPBNLWSHKh2a30DoXe8/edit?usp=sharing"",""สงขลา!I271"")"),80)</f>
        <v>80</v>
      </c>
      <c r="J376" s="192">
        <f ca="1">IFERROR(__xludf.DUMMYFUNCTION("IMPORTRANGE(""https://docs.google.com/spreadsheets/d/1IYY_tgx_IHuhSq3AJ5eI5OnqOPBNLWSHKh2a30DoXe8/edit?usp=sharing"",""สงขลา!J271"")"),0)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IFERROR(__xludf.DUMMYFUNCTION("IMPORTRANGE(""https://docs.google.com/spreadsheets/d/1IYY_tgx_IHuhSq3AJ5eI5OnqOPBNLWSHKh2a30DoXe8/edit?usp=sharing"",""สงขลา!I272"")"),150)</f>
        <v>150</v>
      </c>
      <c r="J377" s="191">
        <f ca="1">IFERROR(__xludf.DUMMYFUNCTION("IMPORTRANGE(""https://docs.google.com/spreadsheets/d/1IYY_tgx_IHuhSq3AJ5eI5OnqOPBNLWSHKh2a30DoXe8/edit?usp=sharing"",""สงขลา!J272"")"),0)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IFERROR(__xludf.DUMMYFUNCTION("IMPORTRANGE(""https://docs.google.com/spreadsheets/d/1IYY_tgx_IHuhSq3AJ5eI5OnqOPBNLWSHKh2a30DoXe8/edit?usp=sharing"",""สงขลา!J273"")"),0)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IFERROR(__xludf.DUMMYFUNCTION("IMPORTRANGE(""https://docs.google.com/spreadsheets/d/1IYY_tgx_IHuhSq3AJ5eI5OnqOPBNLWSHKh2a30DoXe8/edit?usp=sharing"",""สงขลา!J274"")"),0)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IFERROR(__xludf.DUMMYFUNCTION("IMPORTRANGE(""https://docs.google.com/spreadsheets/d/1IYY_tgx_IHuhSq3AJ5eI5OnqOPBNLWSHKh2a30DoXe8/edit?usp=sharing"",""สงขลา!I275"")"),200)</f>
        <v>200</v>
      </c>
      <c r="J380" s="360">
        <f ca="1">IFERROR(__xludf.DUMMYFUNCTION("IMPORTRANGE(""https://docs.google.com/spreadsheets/d/1IYY_tgx_IHuhSq3AJ5eI5OnqOPBNLWSHKh2a30DoXe8/edit?usp=sharing"",""สงขลา!J275"")"),0)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IFERROR(__xludf.DUMMYFUNCTION("IMPORTRANGE(""https://docs.google.com/spreadsheets/d/1IYY_tgx_IHuhSq3AJ5eI5OnqOPBNLWSHKh2a30DoXe8/edit?usp=sharing"",""สงขลา!L275"")"),207560)</f>
        <v>207560</v>
      </c>
      <c r="M380" s="362"/>
      <c r="N380" s="362">
        <f ca="1">IFERROR(__xludf.DUMMYFUNCTION("IMPORTRANGE(""https://docs.google.com/spreadsheets/d/1IYY_tgx_IHuhSq3AJ5eI5OnqOPBNLWSHKh2a30DoXe8/edit?usp=sharing"",""สงขลา!M275"")"),1500)</f>
        <v>1500</v>
      </c>
      <c r="O380" s="362">
        <f ca="1">+IF(L380&gt;0,N380*100/L380,0)</f>
        <v>0.72268259780304489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IFERROR(__xludf.DUMMYFUNCTION("IMPORTRANGE(""https://docs.google.com/spreadsheets/d/1IYY_tgx_IHuhSq3AJ5eI5OnqOPBNLWSHKh2a30DoXe8/edit?usp=sharing"",""สงขลา!I276"")"),20)</f>
        <v>20</v>
      </c>
      <c r="J381" s="360">
        <f ca="1">IFERROR(__xludf.DUMMYFUNCTION("IMPORTRANGE(""https://docs.google.com/spreadsheets/d/1IYY_tgx_IHuhSq3AJ5eI5OnqOPBNLWSHKh2a30DoXe8/edit?usp=sharing"",""สงขลา!J276"")"),20)</f>
        <v>20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IFERROR(__xludf.DUMMYFUNCTION("IMPORTRANGE(""https://docs.google.com/spreadsheets/d/1IYY_tgx_IHuhSq3AJ5eI5OnqOPBNLWSHKh2a30DoXe8/edit?usp=sharing"",""สงขลา!L277"")"),0)</f>
        <v>0</v>
      </c>
      <c r="M382" s="169"/>
      <c r="N382" s="169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IFERROR(__xludf.DUMMYFUNCTION("IMPORTRANGE(""https://docs.google.com/spreadsheets/d/1IYY_tgx_IHuhSq3AJ5eI5OnqOPBNLWSHKh2a30DoXe8/edit?usp=sharing"",""สงขลา!M278"")"),1500)</f>
        <v>1500</v>
      </c>
      <c r="O383" s="169">
        <f t="shared" ca="1" si="109"/>
        <v>0.72268259780304489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IFERROR(__xludf.DUMMYFUNCTION("IMPORTRANGE(""https://docs.google.com/spreadsheets/d/1IYY_tgx_IHuhSq3AJ5eI5OnqOPBNLWSHKh2a30DoXe8/edit?usp=sharing"",""สงขลา!L279"")"),0)</f>
        <v>0</v>
      </c>
      <c r="M384" s="171"/>
      <c r="N384" s="171">
        <f ca="1">IFERROR(__xludf.DUMMYFUNCTION("IMPORTRANGE(""https://docs.google.com/spreadsheets/d/1IYY_tgx_IHuhSq3AJ5eI5OnqOPBNLWSHKh2a30DoXe8/edit?usp=sharing"",""สงขลา!M279"")"),0)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IFERROR(__xludf.DUMMYFUNCTION("IMPORTRANGE(""https://docs.google.com/spreadsheets/d/1IYY_tgx_IHuhSq3AJ5eI5OnqOPBNLWSHKh2a30DoXe8/edit?usp=sharing"",""สงขลา!L280"")"),207560)</f>
        <v>207560</v>
      </c>
      <c r="M385" s="171"/>
      <c r="N385" s="171">
        <f ca="1">IFERROR(__xludf.DUMMYFUNCTION("IMPORTRANGE(""https://docs.google.com/spreadsheets/d/1IYY_tgx_IHuhSq3AJ5eI5OnqOPBNLWSHKh2a30DoXe8/edit?usp=sharing"",""สงขลา!M280"")"),1500)</f>
        <v>1500</v>
      </c>
      <c r="O385" s="171">
        <f t="shared" ca="1" si="109"/>
        <v>0.72268259780304489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IFERROR(__xludf.DUMMYFUNCTION("IMPORTRANGE(""https://docs.google.com/spreadsheets/d/1IYY_tgx_IHuhSq3AJ5eI5OnqOPBNLWSHKh2a30DoXe8/edit?usp=sharing"",""สงขลา!M281"")"),0)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IFERROR(__xludf.DUMMYFUNCTION("IMPORTRANGE(""https://docs.google.com/spreadsheets/d/1IYY_tgx_IHuhSq3AJ5eI5OnqOPBNLWSHKh2a30DoXe8/edit?usp=sharing"",""สงขลา!M282"")"),0)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IFERROR(__xludf.DUMMYFUNCTION("IMPORTRANGE(""https://docs.google.com/spreadsheets/d/1IYY_tgx_IHuhSq3AJ5eI5OnqOPBNLWSHKh2a30DoXe8/edit?usp=sharing"",""สงขลา!M283"")"),0)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IFERROR(__xludf.DUMMYFUNCTION("IMPORTRANGE(""https://docs.google.com/spreadsheets/d/1IYY_tgx_IHuhSq3AJ5eI5OnqOPBNLWSHKh2a30DoXe8/edit?usp=sharing"",""สงขลา!M284"")"),1500)</f>
        <v>1500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IFERROR(__xludf.DUMMYFUNCTION("IMPORTRANGE(""https://docs.google.com/spreadsheets/d/1IYY_tgx_IHuhSq3AJ5eI5OnqOPBNLWSHKh2a30DoXe8/edit?usp=sharing"",""สงขลา!J286"")"),0)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IFERROR(__xludf.DUMMYFUNCTION("IMPORTRANGE(""https://docs.google.com/spreadsheets/d/1IYY_tgx_IHuhSq3AJ5eI5OnqOPBNLWSHKh2a30DoXe8/edit?usp=sharing"",""สงขลา!J287"")"),1)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IFERROR(__xludf.DUMMYFUNCTION("IMPORTRANGE(""https://docs.google.com/spreadsheets/d/1IYY_tgx_IHuhSq3AJ5eI5OnqOPBNLWSHKh2a30DoXe8/edit?usp=sharing"",""สงขลา!J288"")"),0)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IFERROR(__xludf.DUMMYFUNCTION("IMPORTRANGE(""https://docs.google.com/spreadsheets/d/1IYY_tgx_IHuhSq3AJ5eI5OnqOPBNLWSHKh2a30DoXe8/edit?usp=sharing"",""สงขลา!J289"")"),0)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IFERROR(__xludf.DUMMYFUNCTION("IMPORTRANGE(""https://docs.google.com/spreadsheets/d/1IYY_tgx_IHuhSq3AJ5eI5OnqOPBNLWSHKh2a30DoXe8/edit?usp=sharing"",""สงขลา!I291"")"),20)</f>
        <v>20</v>
      </c>
      <c r="J396" s="192">
        <f ca="1">IFERROR(__xludf.DUMMYFUNCTION("IMPORTRANGE(""https://docs.google.com/spreadsheets/d/1IYY_tgx_IHuhSq3AJ5eI5OnqOPBNLWSHKh2a30DoXe8/edit?usp=sharing"",""สงขลา!J291"")"),20)</f>
        <v>20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IFERROR(__xludf.DUMMYFUNCTION("IMPORTRANGE(""https://docs.google.com/spreadsheets/d/1IYY_tgx_IHuhSq3AJ5eI5OnqOPBNLWSHKh2a30DoXe8/edit?usp=sharing"",""สงขลา!I292"")"),200)</f>
        <v>200</v>
      </c>
      <c r="J397" s="192">
        <f ca="1">IFERROR(__xludf.DUMMYFUNCTION("IMPORTRANGE(""https://docs.google.com/spreadsheets/d/1IYY_tgx_IHuhSq3AJ5eI5OnqOPBNLWSHKh2a30DoXe8/edit?usp=sharing"",""สงขลา!J292"")"),0)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IFERROR(__xludf.DUMMYFUNCTION("IMPORTRANGE(""https://docs.google.com/spreadsheets/d/1IYY_tgx_IHuhSq3AJ5eI5OnqOPBNLWSHKh2a30DoXe8/edit?usp=sharing"",""สงขลา!I293"")"),20)</f>
        <v>20</v>
      </c>
      <c r="J398" s="192">
        <f ca="1">IFERROR(__xludf.DUMMYFUNCTION("IMPORTRANGE(""https://docs.google.com/spreadsheets/d/1IYY_tgx_IHuhSq3AJ5eI5OnqOPBNLWSHKh2a30DoXe8/edit?usp=sharing"",""สงขลา!J293"")"),0)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IFERROR(__xludf.DUMMYFUNCTION("IMPORTRANGE(""https://docs.google.com/spreadsheets/d/1IYY_tgx_IHuhSq3AJ5eI5OnqOPBNLWSHKh2a30DoXe8/edit?usp=sharing"",""สงขลา!J294"")"),0)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IFERROR(__xludf.DUMMYFUNCTION("IMPORTRANGE(""https://docs.google.com/spreadsheets/d/1IYY_tgx_IHuhSq3AJ5eI5OnqOPBNLWSHKh2a30DoXe8/edit?usp=sharing"",""สงขลา!J295"")"),0)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IFERROR(__xludf.DUMMYFUNCTION("IMPORTRANGE(""https://docs.google.com/spreadsheets/d/1IYY_tgx_IHuhSq3AJ5eI5OnqOPBNLWSHKh2a30DoXe8/edit?usp=sharing"",""สงขลา!I296"")"),150)</f>
        <v>150</v>
      </c>
      <c r="J401" s="360">
        <f ca="1">IFERROR(__xludf.DUMMYFUNCTION("IMPORTRANGE(""https://docs.google.com/spreadsheets/d/1IYY_tgx_IHuhSq3AJ5eI5OnqOPBNLWSHKh2a30DoXe8/edit?usp=sharing"",""สงขลา!J296"")"),0)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IFERROR(__xludf.DUMMYFUNCTION("IMPORTRANGE(""https://docs.google.com/spreadsheets/d/1IYY_tgx_IHuhSq3AJ5eI5OnqOPBNLWSHKh2a30DoXe8/edit?usp=sharing"",""สงขลา!L296"")"),158400)</f>
        <v>158400</v>
      </c>
      <c r="M401" s="362"/>
      <c r="N401" s="362">
        <f ca="1">IFERROR(__xludf.DUMMYFUNCTION("IMPORTRANGE(""https://docs.google.com/spreadsheets/d/1IYY_tgx_IHuhSq3AJ5eI5OnqOPBNLWSHKh2a30DoXe8/edit?usp=sharing"",""สงขลา!M296"")"),0)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IFERROR(__xludf.DUMMYFUNCTION("IMPORTRANGE(""https://docs.google.com/spreadsheets/d/1IYY_tgx_IHuhSq3AJ5eI5OnqOPBNLWSHKh2a30DoXe8/edit?usp=sharing"",""สงขลา!I297"")"),50)</f>
        <v>50</v>
      </c>
      <c r="J402" s="360">
        <f ca="1">IFERROR(__xludf.DUMMYFUNCTION("IMPORTRANGE(""https://docs.google.com/spreadsheets/d/1IYY_tgx_IHuhSq3AJ5eI5OnqOPBNLWSHKh2a30DoXe8/edit?usp=sharing"",""สงขลา!J297"")"),0)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IFERROR(__xludf.DUMMYFUNCTION("IMPORTRANGE(""https://docs.google.com/spreadsheets/d/1IYY_tgx_IHuhSq3AJ5eI5OnqOPBNLWSHKh2a30DoXe8/edit?usp=sharing"",""สงขลา!L298"")"),0)</f>
        <v>0</v>
      </c>
      <c r="M403" s="169"/>
      <c r="N403" s="171">
        <f ca="1">IFERROR(__xludf.DUMMYFUNCTION("IMPORTRANGE(""https://docs.google.com/spreadsheets/d/1IYY_tgx_IHuhSq3AJ5eI5OnqOPBNLWSHKh2a30DoXe8/edit?usp=sharing"",""สงขลา!M298"")"),0)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1">
        <f ca="1">IFERROR(__xludf.DUMMYFUNCTION("IMPORTRANGE(""https://docs.google.com/spreadsheets/d/1IYY_tgx_IHuhSq3AJ5eI5OnqOPBNLWSHKh2a30DoXe8/edit?usp=sharing"",""สงขลา!M299"")"),0)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IFERROR(__xludf.DUMMYFUNCTION("IMPORTRANGE(""https://docs.google.com/spreadsheets/d/1IYY_tgx_IHuhSq3AJ5eI5OnqOPBNLWSHKh2a30DoXe8/edit?usp=sharing"",""สงขลา!L300"")"),0)</f>
        <v>0</v>
      </c>
      <c r="M405" s="171"/>
      <c r="N405" s="171">
        <f ca="1">IFERROR(__xludf.DUMMYFUNCTION("IMPORTRANGE(""https://docs.google.com/spreadsheets/d/1IYY_tgx_IHuhSq3AJ5eI5OnqOPBNLWSHKh2a30DoXe8/edit?usp=sharing"",""สงขลา!M300"")"),0)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IFERROR(__xludf.DUMMYFUNCTION("IMPORTRANGE(""https://docs.google.com/spreadsheets/d/1IYY_tgx_IHuhSq3AJ5eI5OnqOPBNLWSHKh2a30DoXe8/edit?usp=sharing"",""สงขลา!L301"")"),158400)</f>
        <v>158400</v>
      </c>
      <c r="M406" s="171"/>
      <c r="N406" s="171">
        <f ca="1">IFERROR(__xludf.DUMMYFUNCTION("IMPORTRANGE(""https://docs.google.com/spreadsheets/d/1IYY_tgx_IHuhSq3AJ5eI5OnqOPBNLWSHKh2a30DoXe8/edit?usp=sharing"",""สงขลา!M301"")"),0)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IFERROR(__xludf.DUMMYFUNCTION("IMPORTRANGE(""https://docs.google.com/spreadsheets/d/1IYY_tgx_IHuhSq3AJ5eI5OnqOPBNLWSHKh2a30DoXe8/edit?usp=sharing"",""สงขลา!M302"")"),0)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IFERROR(__xludf.DUMMYFUNCTION("IMPORTRANGE(""https://docs.google.com/spreadsheets/d/1IYY_tgx_IHuhSq3AJ5eI5OnqOPBNLWSHKh2a30DoXe8/edit?usp=sharing"",""สงขลา!M303"")"),0)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IFERROR(__xludf.DUMMYFUNCTION("IMPORTRANGE(""https://docs.google.com/spreadsheets/d/1IYY_tgx_IHuhSq3AJ5eI5OnqOPBNLWSHKh2a30DoXe8/edit?usp=sharing"",""สงขลา!M304"")"),0)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IFERROR(__xludf.DUMMYFUNCTION("IMPORTRANGE(""https://docs.google.com/spreadsheets/d/1IYY_tgx_IHuhSq3AJ5eI5OnqOPBNLWSHKh2a30DoXe8/edit?usp=sharing"",""สงขลา!M305"")"),0)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IFERROR(__xludf.DUMMYFUNCTION("IMPORTRANGE(""https://docs.google.com/spreadsheets/d/1IYY_tgx_IHuhSq3AJ5eI5OnqOPBNLWSHKh2a30DoXe8/edit?usp=sharing"",""สงขลา!J307"")"),0)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IFERROR(__xludf.DUMMYFUNCTION("IMPORTRANGE(""https://docs.google.com/spreadsheets/d/1IYY_tgx_IHuhSq3AJ5eI5OnqOPBNLWSHKh2a30DoXe8/edit?usp=sharing"",""สงขลา!J308"")"),1)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IFERROR(__xludf.DUMMYFUNCTION("IMPORTRANGE(""https://docs.google.com/spreadsheets/d/1IYY_tgx_IHuhSq3AJ5eI5OnqOPBNLWSHKh2a30DoXe8/edit?usp=sharing"",""สงขลา!J309"")"),0)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IFERROR(__xludf.DUMMYFUNCTION("IMPORTRANGE(""https://docs.google.com/spreadsheets/d/1IYY_tgx_IHuhSq3AJ5eI5OnqOPBNLWSHKh2a30DoXe8/edit?usp=sharing"",""สงขลา!J310"")"),0)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IFERROR(__xludf.DUMMYFUNCTION("IMPORTRANGE(""https://docs.google.com/spreadsheets/d/1IYY_tgx_IHuhSq3AJ5eI5OnqOPBNLWSHKh2a30DoXe8/edit?usp=sharing"",""สงขลา!I311"")"),50)</f>
        <v>50</v>
      </c>
      <c r="J416" s="203">
        <f ca="1">IFERROR(__xludf.DUMMYFUNCTION("IMPORTRANGE(""https://docs.google.com/spreadsheets/d/1IYY_tgx_IHuhSq3AJ5eI5OnqOPBNLWSHKh2a30DoXe8/edit?usp=sharing"",""สงขลา!J311"")"),0)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IFERROR(__xludf.DUMMYFUNCTION("IMPORTRANGE(""https://docs.google.com/spreadsheets/d/1IYY_tgx_IHuhSq3AJ5eI5OnqOPBNLWSHKh2a30DoXe8/edit?usp=sharing"",""สงขลา!I312"")"),0)</f>
        <v>0</v>
      </c>
      <c r="J417" s="379">
        <f ca="1">IFERROR(__xludf.DUMMYFUNCTION("IMPORTRANGE(""https://docs.google.com/spreadsheets/d/1IYY_tgx_IHuhSq3AJ5eI5OnqOPBNLWSHKh2a30DoXe8/edit?usp=sharing"",""สงขลา!J312"")"),0)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IFERROR(__xludf.DUMMYFUNCTION("IMPORTRANGE(""https://docs.google.com/spreadsheets/d/1IYY_tgx_IHuhSq3AJ5eI5OnqOPBNLWSHKh2a30DoXe8/edit?usp=sharing"",""สงขลา!I313"")"),0)</f>
        <v>0</v>
      </c>
      <c r="J418" s="380">
        <f ca="1">IFERROR(__xludf.DUMMYFUNCTION("IMPORTRANGE(""https://docs.google.com/spreadsheets/d/1IYY_tgx_IHuhSq3AJ5eI5OnqOPBNLWSHKh2a30DoXe8/edit?usp=sharing"",""สงขลา!J313"")"),0)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IFERROR(__xludf.DUMMYFUNCTION("IMPORTRANGE(""https://docs.google.com/spreadsheets/d/1IYY_tgx_IHuhSq3AJ5eI5OnqOPBNLWSHKh2a30DoXe8/edit?usp=sharing"",""สงขลา!I314"")"),0)</f>
        <v>0</v>
      </c>
      <c r="J419" s="275">
        <f ca="1">IFERROR(__xludf.DUMMYFUNCTION("IMPORTRANGE(""https://docs.google.com/spreadsheets/d/1IYY_tgx_IHuhSq3AJ5eI5OnqOPBNLWSHKh2a30DoXe8/edit?usp=sharing"",""สงขลา!J314"")"),0)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IFERROR(__xludf.DUMMYFUNCTION("IMPORTRANGE(""https://docs.google.com/spreadsheets/d/1IYY_tgx_IHuhSq3AJ5eI5OnqOPBNLWSHKh2a30DoXe8/edit?usp=sharing"",""สงขลา!I315"")"),0)</f>
        <v>0</v>
      </c>
      <c r="J420" s="275">
        <f ca="1">IFERROR(__xludf.DUMMYFUNCTION("IMPORTRANGE(""https://docs.google.com/spreadsheets/d/1IYY_tgx_IHuhSq3AJ5eI5OnqOPBNLWSHKh2a30DoXe8/edit?usp=sharing"",""สงขลา!J315"")"),0)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IFERROR(__xludf.DUMMYFUNCTION("IMPORTRANGE(""https://docs.google.com/spreadsheets/d/1IYY_tgx_IHuhSq3AJ5eI5OnqOPBNLWSHKh2a30DoXe8/edit?usp=sharing"",""สงขลา!I316"")"),40)</f>
        <v>40</v>
      </c>
      <c r="J421" s="379">
        <f ca="1">IFERROR(__xludf.DUMMYFUNCTION("IMPORTRANGE(""https://docs.google.com/spreadsheets/d/1IYY_tgx_IHuhSq3AJ5eI5OnqOPBNLWSHKh2a30DoXe8/edit?usp=sharing"",""สงขลา!J316"")"),0)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IFERROR(__xludf.DUMMYFUNCTION("IMPORTRANGE(""https://docs.google.com/spreadsheets/d/1IYY_tgx_IHuhSq3AJ5eI5OnqOPBNLWSHKh2a30DoXe8/edit?usp=sharing"",""สงขลา!I317"")"),120)</f>
        <v>120</v>
      </c>
      <c r="J422" s="380">
        <f ca="1">IFERROR(__xludf.DUMMYFUNCTION("IMPORTRANGE(""https://docs.google.com/spreadsheets/d/1IYY_tgx_IHuhSq3AJ5eI5OnqOPBNLWSHKh2a30DoXe8/edit?usp=sharing"",""สงขลา!J317"")"),0)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IFERROR(__xludf.DUMMYFUNCTION("IMPORTRANGE(""https://docs.google.com/spreadsheets/d/1IYY_tgx_IHuhSq3AJ5eI5OnqOPBNLWSHKh2a30DoXe8/edit?usp=sharing"",""สงขลา!I318"")"),40)</f>
        <v>40</v>
      </c>
      <c r="J423" s="275">
        <f ca="1">IFERROR(__xludf.DUMMYFUNCTION("IMPORTRANGE(""https://docs.google.com/spreadsheets/d/1IYY_tgx_IHuhSq3AJ5eI5OnqOPBNLWSHKh2a30DoXe8/edit?usp=sharing"",""สงขลา!J318"")"),0)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IFERROR(__xludf.DUMMYFUNCTION("IMPORTRANGE(""https://docs.google.com/spreadsheets/d/1IYY_tgx_IHuhSq3AJ5eI5OnqOPBNLWSHKh2a30DoXe8/edit?usp=sharing"",""สงขลา!I319"")"),40)</f>
        <v>40</v>
      </c>
      <c r="J424" s="275">
        <f ca="1">IFERROR(__xludf.DUMMYFUNCTION("IMPORTRANGE(""https://docs.google.com/spreadsheets/d/1IYY_tgx_IHuhSq3AJ5eI5OnqOPBNLWSHKh2a30DoXe8/edit?usp=sharing"",""สงขลา!J319"")"),0)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IFERROR(__xludf.DUMMYFUNCTION("IMPORTRANGE(""https://docs.google.com/spreadsheets/d/1IYY_tgx_IHuhSq3AJ5eI5OnqOPBNLWSHKh2a30DoXe8/edit?usp=sharing"",""สงขลา!I320"")"),40)</f>
        <v>40</v>
      </c>
      <c r="J425" s="275">
        <f ca="1">IFERROR(__xludf.DUMMYFUNCTION("IMPORTRANGE(""https://docs.google.com/spreadsheets/d/1IYY_tgx_IHuhSq3AJ5eI5OnqOPBNLWSHKh2a30DoXe8/edit?usp=sharing"",""สงขลา!J320"")"),0)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IFERROR(__xludf.DUMMYFUNCTION("IMPORTRANGE(""https://docs.google.com/spreadsheets/d/1IYY_tgx_IHuhSq3AJ5eI5OnqOPBNLWSHKh2a30DoXe8/edit?usp=sharing"",""สงขลา!I321"")"),10)</f>
        <v>10</v>
      </c>
      <c r="J426" s="379">
        <f ca="1">IFERROR(__xludf.DUMMYFUNCTION("IMPORTRANGE(""https://docs.google.com/spreadsheets/d/1IYY_tgx_IHuhSq3AJ5eI5OnqOPBNLWSHKh2a30DoXe8/edit?usp=sharing"",""สงขลา!J321"")"),0)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IFERROR(__xludf.DUMMYFUNCTION("IMPORTRANGE(""https://docs.google.com/spreadsheets/d/1IYY_tgx_IHuhSq3AJ5eI5OnqOPBNLWSHKh2a30DoXe8/edit?usp=sharing"",""สงขลา!I322"")"),30)</f>
        <v>30</v>
      </c>
      <c r="J427" s="380">
        <f ca="1">IFERROR(__xludf.DUMMYFUNCTION("IMPORTRANGE(""https://docs.google.com/spreadsheets/d/1IYY_tgx_IHuhSq3AJ5eI5OnqOPBNLWSHKh2a30DoXe8/edit?usp=sharing"",""สงขลา!J322"")"),0)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IFERROR(__xludf.DUMMYFUNCTION("IMPORTRANGE(""https://docs.google.com/spreadsheets/d/1IYY_tgx_IHuhSq3AJ5eI5OnqOPBNLWSHKh2a30DoXe8/edit?usp=sharing"",""สงขลา!I323"")"),10)</f>
        <v>10</v>
      </c>
      <c r="J428" s="275">
        <f ca="1">IFERROR(__xludf.DUMMYFUNCTION("IMPORTRANGE(""https://docs.google.com/spreadsheets/d/1IYY_tgx_IHuhSq3AJ5eI5OnqOPBNLWSHKh2a30DoXe8/edit?usp=sharing"",""สงขลา!J323"")"),0)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IFERROR(__xludf.DUMMYFUNCTION("IMPORTRANGE(""https://docs.google.com/spreadsheets/d/1IYY_tgx_IHuhSq3AJ5eI5OnqOPBNLWSHKh2a30DoXe8/edit?usp=sharing"",""สงขลา!I324"")"),10)</f>
        <v>10</v>
      </c>
      <c r="J429" s="275">
        <f ca="1">IFERROR(__xludf.DUMMYFUNCTION("IMPORTRANGE(""https://docs.google.com/spreadsheets/d/1IYY_tgx_IHuhSq3AJ5eI5OnqOPBNLWSHKh2a30DoXe8/edit?usp=sharing"",""สงขลา!J324"")"),0)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IFERROR(__xludf.DUMMYFUNCTION("IMPORTRANGE(""https://docs.google.com/spreadsheets/d/1IYY_tgx_IHuhSq3AJ5eI5OnqOPBNLWSHKh2a30DoXe8/edit?usp=sharing"",""สงขลา!I325"")"),40)</f>
        <v>40</v>
      </c>
      <c r="J430" s="379">
        <f ca="1">IFERROR(__xludf.DUMMYFUNCTION("IMPORTRANGE(""https://docs.google.com/spreadsheets/d/1IYY_tgx_IHuhSq3AJ5eI5OnqOPBNLWSHKh2a30DoXe8/edit?usp=sharing"",""สงขลา!J325"")"),0)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IFERROR(__xludf.DUMMYFUNCTION("IMPORTRANGE(""https://docs.google.com/spreadsheets/d/1IYY_tgx_IHuhSq3AJ5eI5OnqOPBNLWSHKh2a30DoXe8/edit?usp=sharing"",""สงขลา!I326"")"),0)</f>
        <v>0</v>
      </c>
      <c r="J431" s="275">
        <f ca="1">IFERROR(__xludf.DUMMYFUNCTION("IMPORTRANGE(""https://docs.google.com/spreadsheets/d/1IYY_tgx_IHuhSq3AJ5eI5OnqOPBNLWSHKh2a30DoXe8/edit?usp=sharing"",""สงขลา!J326"")"),0)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IFERROR(__xludf.DUMMYFUNCTION("IMPORTRANGE(""https://docs.google.com/spreadsheets/d/1IYY_tgx_IHuhSq3AJ5eI5OnqOPBNLWSHKh2a30DoXe8/edit?usp=sharing"",""สงขลา!I327"")"),40)</f>
        <v>40</v>
      </c>
      <c r="J432" s="275">
        <f ca="1">IFERROR(__xludf.DUMMYFUNCTION("IMPORTRANGE(""https://docs.google.com/spreadsheets/d/1IYY_tgx_IHuhSq3AJ5eI5OnqOPBNLWSHKh2a30DoXe8/edit?usp=sharing"",""สงขลา!J327"")"),0)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IFERROR(__xludf.DUMMYFUNCTION("IMPORTRANGE(""https://docs.google.com/spreadsheets/d/1IYY_tgx_IHuhSq3AJ5eI5OnqOPBNLWSHKh2a30DoXe8/edit?usp=sharing"",""สงขลา!J328"")"),0)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IFERROR(__xludf.DUMMYFUNCTION("IMPORTRANGE(""https://docs.google.com/spreadsheets/d/1IYY_tgx_IHuhSq3AJ5eI5OnqOPBNLWSHKh2a30DoXe8/edit?usp=sharing"",""สงขลา!J329"")"),0)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IFERROR(__xludf.DUMMYFUNCTION("IMPORTRANGE(""https://docs.google.com/spreadsheets/d/1IYY_tgx_IHuhSq3AJ5eI5OnqOPBNLWSHKh2a30DoXe8/edit?usp=sharing"",""สงขลา!I330"")"),15)</f>
        <v>15</v>
      </c>
      <c r="J435" s="393">
        <f ca="1">IFERROR(__xludf.DUMMYFUNCTION("IMPORTRANGE(""https://docs.google.com/spreadsheets/d/1IYY_tgx_IHuhSq3AJ5eI5OnqOPBNLWSHKh2a30DoXe8/edit?usp=sharing"",""สงขลา!J330"")"),0)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IFERROR(__xludf.DUMMYFUNCTION("IMPORTRANGE(""https://docs.google.com/spreadsheets/d/1IYY_tgx_IHuhSq3AJ5eI5OnqOPBNLWSHKh2a30DoXe8/edit?usp=sharing"",""สงขลา!L330"")"),83000)</f>
        <v>83000</v>
      </c>
      <c r="M435" s="395"/>
      <c r="N435" s="395">
        <f ca="1">IFERROR(__xludf.DUMMYFUNCTION("IMPORTRANGE(""https://docs.google.com/spreadsheets/d/1IYY_tgx_IHuhSq3AJ5eI5OnqOPBNLWSHKh2a30DoXe8/edit?usp=sharing"",""สงขลา!M330"")"),0)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IFERROR(__xludf.DUMMYFUNCTION("IMPORTRANGE(""https://docs.google.com/spreadsheets/d/1IYY_tgx_IHuhSq3AJ5eI5OnqOPBNLWSHKh2a30DoXe8/edit?usp=sharing"",""สงขลา!L331"")"),0)</f>
        <v>0</v>
      </c>
      <c r="M436" s="169"/>
      <c r="N436" s="171">
        <f ca="1">IFERROR(__xludf.DUMMYFUNCTION("IMPORTRANGE(""https://docs.google.com/spreadsheets/d/1IYY_tgx_IHuhSq3AJ5eI5OnqOPBNLWSHKh2a30DoXe8/edit?usp=sharing"",""สงขลา!M331"")"),0)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IFERROR(__xludf.DUMMYFUNCTION("IMPORTRANGE(""https://docs.google.com/spreadsheets/d/1IYY_tgx_IHuhSq3AJ5eI5OnqOPBNLWSHKh2a30DoXe8/edit?usp=sharing"",""สงขลา!L332"")"),83000)</f>
        <v>83000</v>
      </c>
      <c r="M437" s="169"/>
      <c r="N437" s="171">
        <f ca="1">IFERROR(__xludf.DUMMYFUNCTION("IMPORTRANGE(""https://docs.google.com/spreadsheets/d/1IYY_tgx_IHuhSq3AJ5eI5OnqOPBNLWSHKh2a30DoXe8/edit?usp=sharing"",""สงขลา!M332"")"),0)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IFERROR(__xludf.DUMMYFUNCTION("IMPORTRANGE(""https://docs.google.com/spreadsheets/d/1IYY_tgx_IHuhSq3AJ5eI5OnqOPBNLWSHKh2a30DoXe8/edit?usp=sharing"",""สงขลา!L333"")"),0)</f>
        <v>0</v>
      </c>
      <c r="M438" s="171"/>
      <c r="N438" s="171">
        <f ca="1">IFERROR(__xludf.DUMMYFUNCTION("IMPORTRANGE(""https://docs.google.com/spreadsheets/d/1IYY_tgx_IHuhSq3AJ5eI5OnqOPBNLWSHKh2a30DoXe8/edit?usp=sharing"",""สงขลา!M333"")"),0)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IFERROR(__xludf.DUMMYFUNCTION("IMPORTRANGE(""https://docs.google.com/spreadsheets/d/1IYY_tgx_IHuhSq3AJ5eI5OnqOPBNLWSHKh2a30DoXe8/edit?usp=sharing"",""สงขลา!L334"")"),83000)</f>
        <v>83000</v>
      </c>
      <c r="M439" s="171"/>
      <c r="N439" s="171">
        <f ca="1">IFERROR(__xludf.DUMMYFUNCTION("IMPORTRANGE(""https://docs.google.com/spreadsheets/d/1IYY_tgx_IHuhSq3AJ5eI5OnqOPBNLWSHKh2a30DoXe8/edit?usp=sharing"",""สงขลา!M334"")"),0)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IFERROR(__xludf.DUMMYFUNCTION("IMPORTRANGE(""https://docs.google.com/spreadsheets/d/1IYY_tgx_IHuhSq3AJ5eI5OnqOPBNLWSHKh2a30DoXe8/edit?usp=sharing"",""สงขลา!M335"")"),0)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IFERROR(__xludf.DUMMYFUNCTION("IMPORTRANGE(""https://docs.google.com/spreadsheets/d/1IYY_tgx_IHuhSq3AJ5eI5OnqOPBNLWSHKh2a30DoXe8/edit?usp=sharing"",""สงขลา!M336"")"),0)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IFERROR(__xludf.DUMMYFUNCTION("IMPORTRANGE(""https://docs.google.com/spreadsheets/d/1IYY_tgx_IHuhSq3AJ5eI5OnqOPBNLWSHKh2a30DoXe8/edit?usp=sharing"",""สงขลา!M337"")"),0)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IFERROR(__xludf.DUMMYFUNCTION("IMPORTRANGE(""https://docs.google.com/spreadsheets/d/1IYY_tgx_IHuhSq3AJ5eI5OnqOPBNLWSHKh2a30DoXe8/edit?usp=sharing"",""สงขลา!M338"")"),0)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IFERROR(__xludf.DUMMYFUNCTION("IMPORTRANGE(""https://docs.google.com/spreadsheets/d/1IYY_tgx_IHuhSq3AJ5eI5OnqOPBNLWSHKh2a30DoXe8/edit?usp=sharing"",""สงขลา!J340"")"),0)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IFERROR(__xludf.DUMMYFUNCTION("IMPORTRANGE(""https://docs.google.com/spreadsheets/d/1IYY_tgx_IHuhSq3AJ5eI5OnqOPBNLWSHKh2a30DoXe8/edit?usp=sharing"",""สงขลา!J341"")"),1)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IFERROR(__xludf.DUMMYFUNCTION("IMPORTRANGE(""https://docs.google.com/spreadsheets/d/1IYY_tgx_IHuhSq3AJ5eI5OnqOPBNLWSHKh2a30DoXe8/edit?usp=sharing"",""สงขลา!J342"")"),0)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IFERROR(__xludf.DUMMYFUNCTION("IMPORTRANGE(""https://docs.google.com/spreadsheets/d/1IYY_tgx_IHuhSq3AJ5eI5OnqOPBNLWSHKh2a30DoXe8/edit?usp=sharing"",""สงขลา!J343"")"),0)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IFERROR(__xludf.DUMMYFUNCTION("IMPORTRANGE(""https://docs.google.com/spreadsheets/d/1IYY_tgx_IHuhSq3AJ5eI5OnqOPBNLWSHKh2a30DoXe8/edit?usp=sharing"",""สงขลา!I344"")"),15)</f>
        <v>15</v>
      </c>
      <c r="J449" s="203">
        <f ca="1">IFERROR(__xludf.DUMMYFUNCTION("IMPORTRANGE(""https://docs.google.com/spreadsheets/d/1IYY_tgx_IHuhSq3AJ5eI5OnqOPBNLWSHKh2a30DoXe8/edit?usp=sharing"",""สงขลา!J344"")"),0)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IFERROR(__xludf.DUMMYFUNCTION("IMPORTRANGE(""https://docs.google.com/spreadsheets/d/1IYY_tgx_IHuhSq3AJ5eI5OnqOPBNLWSHKh2a30DoXe8/edit?usp=sharing"",""สงขลา!I345"")"),15)</f>
        <v>15</v>
      </c>
      <c r="J450" s="192">
        <f ca="1">IFERROR(__xludf.DUMMYFUNCTION("IMPORTRANGE(""https://docs.google.com/spreadsheets/d/1IYY_tgx_IHuhSq3AJ5eI5OnqOPBNLWSHKh2a30DoXe8/edit?usp=sharing"",""สงขลา!J345"")"),0)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IFERROR(__xludf.DUMMYFUNCTION("IMPORTRANGE(""https://docs.google.com/spreadsheets/d/1IYY_tgx_IHuhSq3AJ5eI5OnqOPBNLWSHKh2a30DoXe8/edit?usp=sharing"",""สงขลา!I346"")"),0)</f>
        <v>0</v>
      </c>
      <c r="J451" s="191">
        <f ca="1">IFERROR(__xludf.DUMMYFUNCTION("IMPORTRANGE(""https://docs.google.com/spreadsheets/d/1IYY_tgx_IHuhSq3AJ5eI5OnqOPBNLWSHKh2a30DoXe8/edit?usp=sharing"",""สงขลา!J346"")"),0)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IFERROR(__xludf.DUMMYFUNCTION("IMPORTRANGE(""https://docs.google.com/spreadsheets/d/1IYY_tgx_IHuhSq3AJ5eI5OnqOPBNLWSHKh2a30DoXe8/edit?usp=sharing"",""สงขลา!I347"")"),0)</f>
        <v>0</v>
      </c>
      <c r="J452" s="191">
        <f ca="1">IFERROR(__xludf.DUMMYFUNCTION("IMPORTRANGE(""https://docs.google.com/spreadsheets/d/1IYY_tgx_IHuhSq3AJ5eI5OnqOPBNLWSHKh2a30DoXe8/edit?usp=sharing"",""สงขลา!J347"")"),0)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IFERROR(__xludf.DUMMYFUNCTION("IMPORTRANGE(""https://docs.google.com/spreadsheets/d/1IYY_tgx_IHuhSq3AJ5eI5OnqOPBNLWSHKh2a30DoXe8/edit?usp=sharing"",""สงขลา!J348"")"),0)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IFERROR(__xludf.DUMMYFUNCTION("IMPORTRANGE(""https://docs.google.com/spreadsheets/d/1IYY_tgx_IHuhSq3AJ5eI5OnqOPBNLWSHKh2a30DoXe8/edit?usp=sharing"",""สงขลา!J349"")"),0)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IFERROR(__xludf.DUMMYFUNCTION("IMPORTRANGE(""https://docs.google.com/spreadsheets/d/1IYY_tgx_IHuhSq3AJ5eI5OnqOPBNLWSHKh2a30DoXe8/edit?usp=sharing"",""สงขลา!I350"")"),25890)</f>
        <v>25890</v>
      </c>
      <c r="J455" s="360">
        <f ca="1">IFERROR(__xludf.DUMMYFUNCTION("IMPORTRANGE(""https://docs.google.com/spreadsheets/d/1IYY_tgx_IHuhSq3AJ5eI5OnqOPBNLWSHKh2a30DoXe8/edit?usp=sharing"",""สงขลา!J350"")"),0)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IFERROR(__xludf.DUMMYFUNCTION("IMPORTRANGE(""https://docs.google.com/spreadsheets/d/1IYY_tgx_IHuhSq3AJ5eI5OnqOPBNLWSHKh2a30DoXe8/edit?usp=sharing"",""สงขลา!L350"")"),189614)</f>
        <v>189614</v>
      </c>
      <c r="M455" s="362"/>
      <c r="N455" s="362">
        <f ca="1">IFERROR(__xludf.DUMMYFUNCTION("IMPORTRANGE(""https://docs.google.com/spreadsheets/d/1IYY_tgx_IHuhSq3AJ5eI5OnqOPBNLWSHKh2a30DoXe8/edit?usp=sharing"",""สงขลา!M350"")"),1580)</f>
        <v>1580</v>
      </c>
      <c r="O455" s="362">
        <f t="shared" ref="O455:O459" ca="1" si="116">+IF(L455&gt;0,N455*100/L455,0)</f>
        <v>0.83327180482453822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IFERROR(__xludf.DUMMYFUNCTION("IMPORTRANGE(""https://docs.google.com/spreadsheets/d/1IYY_tgx_IHuhSq3AJ5eI5OnqOPBNLWSHKh2a30DoXe8/edit?usp=sharing"",""สงขลา!L351"")"),0)</f>
        <v>0</v>
      </c>
      <c r="M456" s="169"/>
      <c r="N456" s="171">
        <f ca="1">IFERROR(__xludf.DUMMYFUNCTION("IMPORTRANGE(""https://docs.google.com/spreadsheets/d/1IYY_tgx_IHuhSq3AJ5eI5OnqOPBNLWSHKh2a30DoXe8/edit?usp=sharing"",""สงขลา!M351"")"),0)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1">
        <f ca="1">IFERROR(__xludf.DUMMYFUNCTION("IMPORTRANGE(""https://docs.google.com/spreadsheets/d/1IYY_tgx_IHuhSq3AJ5eI5OnqOPBNLWSHKh2a30DoXe8/edit?usp=sharing"",""สงขลา!M352"")"),1580)</f>
        <v>1580</v>
      </c>
      <c r="O457" s="171">
        <f t="shared" ca="1" si="116"/>
        <v>0.83327180482453822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IFERROR(__xludf.DUMMYFUNCTION("IMPORTRANGE(""https://docs.google.com/spreadsheets/d/1IYY_tgx_IHuhSq3AJ5eI5OnqOPBNLWSHKh2a30DoXe8/edit?usp=sharing"",""สงขลา!L353"")"),0)</f>
        <v>0</v>
      </c>
      <c r="M458" s="171"/>
      <c r="N458" s="171">
        <f ca="1">IFERROR(__xludf.DUMMYFUNCTION("IMPORTRANGE(""https://docs.google.com/spreadsheets/d/1IYY_tgx_IHuhSq3AJ5eI5OnqOPBNLWSHKh2a30DoXe8/edit?usp=sharing"",""สงขลา!M353"")"),0)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IFERROR(__xludf.DUMMYFUNCTION("IMPORTRANGE(""https://docs.google.com/spreadsheets/d/1IYY_tgx_IHuhSq3AJ5eI5OnqOPBNLWSHKh2a30DoXe8/edit?usp=sharing"",""สงขลา!L354"")"),189614)</f>
        <v>189614</v>
      </c>
      <c r="M459" s="171"/>
      <c r="N459" s="171">
        <f ca="1">IFERROR(__xludf.DUMMYFUNCTION("IMPORTRANGE(""https://docs.google.com/spreadsheets/d/1IYY_tgx_IHuhSq3AJ5eI5OnqOPBNLWSHKh2a30DoXe8/edit?usp=sharing"",""สงขลา!M354"")"),1580)</f>
        <v>1580</v>
      </c>
      <c r="O459" s="171">
        <f t="shared" ca="1" si="116"/>
        <v>0.83327180482453822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IFERROR(__xludf.DUMMYFUNCTION("IMPORTRANGE(""https://docs.google.com/spreadsheets/d/1IYY_tgx_IHuhSq3AJ5eI5OnqOPBNLWSHKh2a30DoXe8/edit?usp=sharing"",""สงขลา!M355"")"),0)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IFERROR(__xludf.DUMMYFUNCTION("IMPORTRANGE(""https://docs.google.com/spreadsheets/d/1IYY_tgx_IHuhSq3AJ5eI5OnqOPBNLWSHKh2a30DoXe8/edit?usp=sharing"",""สงขลา!M356"")"),0)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IFERROR(__xludf.DUMMYFUNCTION("IMPORTRANGE(""https://docs.google.com/spreadsheets/d/1IYY_tgx_IHuhSq3AJ5eI5OnqOPBNLWSHKh2a30DoXe8/edit?usp=sharing"",""สงขลา!M357"")"),0)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IFERROR(__xludf.DUMMYFUNCTION("IMPORTRANGE(""https://docs.google.com/spreadsheets/d/1IYY_tgx_IHuhSq3AJ5eI5OnqOPBNLWSHKh2a30DoXe8/edit?usp=sharing"",""สงขลา!M358"")"),1580)</f>
        <v>1580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IFERROR(__xludf.DUMMYFUNCTION("IMPORTRANGE(""https://docs.google.com/spreadsheets/d/1IYY_tgx_IHuhSq3AJ5eI5OnqOPBNLWSHKh2a30DoXe8/edit?usp=sharing"",""สงขลา!I359"")"),25890)</f>
        <v>25890</v>
      </c>
      <c r="J464" s="264">
        <f ca="1">IFERROR(__xludf.DUMMYFUNCTION("IMPORTRANGE(""https://docs.google.com/spreadsheets/d/1IYY_tgx_IHuhSq3AJ5eI5OnqOPBNLWSHKh2a30DoXe8/edit?usp=sharing"",""สงขลา!J359"")"),0)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IFERROR(__xludf.DUMMYFUNCTION("IMPORTRANGE(""https://docs.google.com/spreadsheets/d/1IYY_tgx_IHuhSq3AJ5eI5OnqOPBNLWSHKh2a30DoXe8/edit?usp=sharing"",""สงขลา!I360"")"),25890)</f>
        <v>25890</v>
      </c>
      <c r="J465" s="401">
        <f ca="1">IFERROR(__xludf.DUMMYFUNCTION("IMPORTRANGE(""https://docs.google.com/spreadsheets/d/1IYY_tgx_IHuhSq3AJ5eI5OnqOPBNLWSHKh2a30DoXe8/edit?usp=sharing"",""สงขลา!J360"")"),2568)</f>
        <v>2568</v>
      </c>
      <c r="K465" s="204">
        <f t="shared" ca="1" si="117"/>
        <v>9.9188876013904981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IFERROR(__xludf.DUMMYFUNCTION("IMPORTRANGE(""https://docs.google.com/spreadsheets/d/1IYY_tgx_IHuhSq3AJ5eI5OnqOPBNLWSHKh2a30DoXe8/edit?usp=sharing"",""สงขลา!I361"")"),3251)</f>
        <v>3251</v>
      </c>
      <c r="J466" s="401">
        <f ca="1">IFERROR(__xludf.DUMMYFUNCTION("IMPORTRANGE(""https://docs.google.com/spreadsheets/d/1IYY_tgx_IHuhSq3AJ5eI5OnqOPBNLWSHKh2a30DoXe8/edit?usp=sharing"",""สงขลา!J361"")"),196)</f>
        <v>196</v>
      </c>
      <c r="K466" s="204">
        <f t="shared" ca="1" si="117"/>
        <v>6.0289141802522304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IFERROR(__xludf.DUMMYFUNCTION("IMPORTRANGE(""https://docs.google.com/spreadsheets/d/1IYY_tgx_IHuhSq3AJ5eI5OnqOPBNLWSHKh2a30DoXe8/edit?usp=sharing"",""สงขลา!I362"")"),0)</f>
        <v>0</v>
      </c>
      <c r="J467" s="192">
        <f ca="1">IFERROR(__xludf.DUMMYFUNCTION("IMPORTRANGE(""https://docs.google.com/spreadsheets/d/1IYY_tgx_IHuhSq3AJ5eI5OnqOPBNLWSHKh2a30DoXe8/edit?usp=sharing"",""สงขลา!J362"")"),2213)</f>
        <v>2213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IFERROR(__xludf.DUMMYFUNCTION("IMPORTRANGE(""https://docs.google.com/spreadsheets/d/1IYY_tgx_IHuhSq3AJ5eI5OnqOPBNLWSHKh2a30DoXe8/edit?usp=sharing"",""สงขลา!I363"")"),0)</f>
        <v>0</v>
      </c>
      <c r="J468" s="192">
        <f ca="1">IFERROR(__xludf.DUMMYFUNCTION("IMPORTRANGE(""https://docs.google.com/spreadsheets/d/1IYY_tgx_IHuhSq3AJ5eI5OnqOPBNLWSHKh2a30DoXe8/edit?usp=sharing"",""สงขลา!J363"")"),168)</f>
        <v>168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IFERROR(__xludf.DUMMYFUNCTION("IMPORTRANGE(""https://docs.google.com/spreadsheets/d/1IYY_tgx_IHuhSq3AJ5eI5OnqOPBNLWSHKh2a30DoXe8/edit?usp=sharing"",""สงขลา!I364"")"),0)</f>
        <v>0</v>
      </c>
      <c r="J469" s="192">
        <f ca="1">IFERROR(__xludf.DUMMYFUNCTION("IMPORTRANGE(""https://docs.google.com/spreadsheets/d/1IYY_tgx_IHuhSq3AJ5eI5OnqOPBNLWSHKh2a30DoXe8/edit?usp=sharing"",""สงขลา!J364"")"),302)</f>
        <v>302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IFERROR(__xludf.DUMMYFUNCTION("IMPORTRANGE(""https://docs.google.com/spreadsheets/d/1IYY_tgx_IHuhSq3AJ5eI5OnqOPBNLWSHKh2a30DoXe8/edit?usp=sharing"",""สงขลา!I365"")"),0)</f>
        <v>0</v>
      </c>
      <c r="J470" s="192">
        <f ca="1">IFERROR(__xludf.DUMMYFUNCTION("IMPORTRANGE(""https://docs.google.com/spreadsheets/d/1IYY_tgx_IHuhSq3AJ5eI5OnqOPBNLWSHKh2a30DoXe8/edit?usp=sharing"",""สงขลา!J365"")"),26)</f>
        <v>26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IFERROR(__xludf.DUMMYFUNCTION("IMPORTRANGE(""https://docs.google.com/spreadsheets/d/1IYY_tgx_IHuhSq3AJ5eI5OnqOPBNLWSHKh2a30DoXe8/edit?usp=sharing"",""สงขลา!I366"")"),0)</f>
        <v>0</v>
      </c>
      <c r="J471" s="192">
        <f ca="1">IFERROR(__xludf.DUMMYFUNCTION("IMPORTRANGE(""https://docs.google.com/spreadsheets/d/1IYY_tgx_IHuhSq3AJ5eI5OnqOPBNLWSHKh2a30DoXe8/edit?usp=sharing"",""สงขลา!J366"")"),53)</f>
        <v>53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IFERROR(__xludf.DUMMYFUNCTION("IMPORTRANGE(""https://docs.google.com/spreadsheets/d/1IYY_tgx_IHuhSq3AJ5eI5OnqOPBNLWSHKh2a30DoXe8/edit?usp=sharing"",""สงขลา!I367"")"),0)</f>
        <v>0</v>
      </c>
      <c r="J472" s="192">
        <f ca="1">IFERROR(__xludf.DUMMYFUNCTION("IMPORTRANGE(""https://docs.google.com/spreadsheets/d/1IYY_tgx_IHuhSq3AJ5eI5OnqOPBNLWSHKh2a30DoXe8/edit?usp=sharing"",""สงขลา!J367"")"),2)</f>
        <v>2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IFERROR(__xludf.DUMMYFUNCTION("IMPORTRANGE(""https://docs.google.com/spreadsheets/d/1IYY_tgx_IHuhSq3AJ5eI5OnqOPBNLWSHKh2a30DoXe8/edit?usp=sharing"",""สงขลา!I368"")"),25890)</f>
        <v>25890</v>
      </c>
      <c r="J473" s="401">
        <f ca="1">IFERROR(__xludf.DUMMYFUNCTION("IMPORTRANGE(""https://docs.google.com/spreadsheets/d/1IYY_tgx_IHuhSq3AJ5eI5OnqOPBNLWSHKh2a30DoXe8/edit?usp=sharing"",""สงขลา!J368"")"),0)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IFERROR(__xludf.DUMMYFUNCTION("IMPORTRANGE(""https://docs.google.com/spreadsheets/d/1IYY_tgx_IHuhSq3AJ5eI5OnqOPBNLWSHKh2a30DoXe8/edit?usp=sharing"",""สงขลา!I369"")"),3251)</f>
        <v>3251</v>
      </c>
      <c r="J474" s="401">
        <f ca="1">IFERROR(__xludf.DUMMYFUNCTION("IMPORTRANGE(""https://docs.google.com/spreadsheets/d/1IYY_tgx_IHuhSq3AJ5eI5OnqOPBNLWSHKh2a30DoXe8/edit?usp=sharing"",""สงขลา!J369"")"),0)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IFERROR(__xludf.DUMMYFUNCTION("IMPORTRANGE(""https://docs.google.com/spreadsheets/d/1IYY_tgx_IHuhSq3AJ5eI5OnqOPBNLWSHKh2a30DoXe8/edit?usp=sharing"",""สงขลา!I370"")"),0)</f>
        <v>0</v>
      </c>
      <c r="J475" s="192">
        <f ca="1">IFERROR(__xludf.DUMMYFUNCTION("IMPORTRANGE(""https://docs.google.com/spreadsheets/d/1IYY_tgx_IHuhSq3AJ5eI5OnqOPBNLWSHKh2a30DoXe8/edit?usp=sharing"",""สงขลา!J370"")"),0)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IFERROR(__xludf.DUMMYFUNCTION("IMPORTRANGE(""https://docs.google.com/spreadsheets/d/1IYY_tgx_IHuhSq3AJ5eI5OnqOPBNLWSHKh2a30DoXe8/edit?usp=sharing"",""สงขลา!I371"")"),0)</f>
        <v>0</v>
      </c>
      <c r="J476" s="192">
        <f ca="1">IFERROR(__xludf.DUMMYFUNCTION("IMPORTRANGE(""https://docs.google.com/spreadsheets/d/1IYY_tgx_IHuhSq3AJ5eI5OnqOPBNLWSHKh2a30DoXe8/edit?usp=sharing"",""สงขลา!J371"")"),0)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IFERROR(__xludf.DUMMYFUNCTION("IMPORTRANGE(""https://docs.google.com/spreadsheets/d/1IYY_tgx_IHuhSq3AJ5eI5OnqOPBNLWSHKh2a30DoXe8/edit?usp=sharing"",""สงขลา!I372"")"),0)</f>
        <v>0</v>
      </c>
      <c r="J477" s="192">
        <f ca="1">IFERROR(__xludf.DUMMYFUNCTION("IMPORTRANGE(""https://docs.google.com/spreadsheets/d/1IYY_tgx_IHuhSq3AJ5eI5OnqOPBNLWSHKh2a30DoXe8/edit?usp=sharing"",""สงขลา!J372"")"),0)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IFERROR(__xludf.DUMMYFUNCTION("IMPORTRANGE(""https://docs.google.com/spreadsheets/d/1IYY_tgx_IHuhSq3AJ5eI5OnqOPBNLWSHKh2a30DoXe8/edit?usp=sharing"",""สงขลา!I373"")"),0)</f>
        <v>0</v>
      </c>
      <c r="J478" s="192">
        <f ca="1">IFERROR(__xludf.DUMMYFUNCTION("IMPORTRANGE(""https://docs.google.com/spreadsheets/d/1IYY_tgx_IHuhSq3AJ5eI5OnqOPBNLWSHKh2a30DoXe8/edit?usp=sharing"",""สงขลา!J373"")"),0)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IFERROR(__xludf.DUMMYFUNCTION("IMPORTRANGE(""https://docs.google.com/spreadsheets/d/1IYY_tgx_IHuhSq3AJ5eI5OnqOPBNLWSHKh2a30DoXe8/edit?usp=sharing"",""สงขลา!I374"")"),0)</f>
        <v>0</v>
      </c>
      <c r="J479" s="192">
        <f ca="1">IFERROR(__xludf.DUMMYFUNCTION("IMPORTRANGE(""https://docs.google.com/spreadsheets/d/1IYY_tgx_IHuhSq3AJ5eI5OnqOPBNLWSHKh2a30DoXe8/edit?usp=sharing"",""สงขลา!J374"")"),0)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IFERROR(__xludf.DUMMYFUNCTION("IMPORTRANGE(""https://docs.google.com/spreadsheets/d/1IYY_tgx_IHuhSq3AJ5eI5OnqOPBNLWSHKh2a30DoXe8/edit?usp=sharing"",""สงขลา!I375"")"),0)</f>
        <v>0</v>
      </c>
      <c r="J480" s="192">
        <f ca="1">IFERROR(__xludf.DUMMYFUNCTION("IMPORTRANGE(""https://docs.google.com/spreadsheets/d/1IYY_tgx_IHuhSq3AJ5eI5OnqOPBNLWSHKh2a30DoXe8/edit?usp=sharing"",""สงขลา!J375"")"),0)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IFERROR(__xludf.DUMMYFUNCTION("IMPORTRANGE(""https://docs.google.com/spreadsheets/d/1IYY_tgx_IHuhSq3AJ5eI5OnqOPBNLWSHKh2a30DoXe8/edit?usp=sharing"",""สงขลา!I376"")"),25890)</f>
        <v>25890</v>
      </c>
      <c r="J481" s="401">
        <f ca="1">IFERROR(__xludf.DUMMYFUNCTION("IMPORTRANGE(""https://docs.google.com/spreadsheets/d/1IYY_tgx_IHuhSq3AJ5eI5OnqOPBNLWSHKh2a30DoXe8/edit?usp=sharing"",""สงขลา!J376"")"),0)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IFERROR(__xludf.DUMMYFUNCTION("IMPORTRANGE(""https://docs.google.com/spreadsheets/d/1IYY_tgx_IHuhSq3AJ5eI5OnqOPBNLWSHKh2a30DoXe8/edit?usp=sharing"",""สงขลา!I377"")"),3251)</f>
        <v>3251</v>
      </c>
      <c r="J482" s="401">
        <f ca="1">IFERROR(__xludf.DUMMYFUNCTION("IMPORTRANGE(""https://docs.google.com/spreadsheets/d/1IYY_tgx_IHuhSq3AJ5eI5OnqOPBNLWSHKh2a30DoXe8/edit?usp=sharing"",""สงขลา!J377"")"),0)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IFERROR(__xludf.DUMMYFUNCTION("IMPORTRANGE(""https://docs.google.com/spreadsheets/d/1IYY_tgx_IHuhSq3AJ5eI5OnqOPBNLWSHKh2a30DoXe8/edit?usp=sharing"",""สงขลา!I378"")"),0)</f>
        <v>0</v>
      </c>
      <c r="J483" s="192">
        <f ca="1">IFERROR(__xludf.DUMMYFUNCTION("IMPORTRANGE(""https://docs.google.com/spreadsheets/d/1IYY_tgx_IHuhSq3AJ5eI5OnqOPBNLWSHKh2a30DoXe8/edit?usp=sharing"",""สงขลา!J378"")"),0)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IFERROR(__xludf.DUMMYFUNCTION("IMPORTRANGE(""https://docs.google.com/spreadsheets/d/1IYY_tgx_IHuhSq3AJ5eI5OnqOPBNLWSHKh2a30DoXe8/edit?usp=sharing"",""สงขลา!I379"")"),0)</f>
        <v>0</v>
      </c>
      <c r="J484" s="192">
        <f ca="1">IFERROR(__xludf.DUMMYFUNCTION("IMPORTRANGE(""https://docs.google.com/spreadsheets/d/1IYY_tgx_IHuhSq3AJ5eI5OnqOPBNLWSHKh2a30DoXe8/edit?usp=sharing"",""สงขลา!J379"")"),0)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IFERROR(__xludf.DUMMYFUNCTION("IMPORTRANGE(""https://docs.google.com/spreadsheets/d/1IYY_tgx_IHuhSq3AJ5eI5OnqOPBNLWSHKh2a30DoXe8/edit?usp=sharing"",""สงขลา!I380"")"),0)</f>
        <v>0</v>
      </c>
      <c r="J485" s="192">
        <f ca="1">IFERROR(__xludf.DUMMYFUNCTION("IMPORTRANGE(""https://docs.google.com/spreadsheets/d/1IYY_tgx_IHuhSq3AJ5eI5OnqOPBNLWSHKh2a30DoXe8/edit?usp=sharing"",""สงขลา!J380"")"),0)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IFERROR(__xludf.DUMMYFUNCTION("IMPORTRANGE(""https://docs.google.com/spreadsheets/d/1IYY_tgx_IHuhSq3AJ5eI5OnqOPBNLWSHKh2a30DoXe8/edit?usp=sharing"",""สงขลา!I381"")"),0)</f>
        <v>0</v>
      </c>
      <c r="J486" s="192">
        <f ca="1">IFERROR(__xludf.DUMMYFUNCTION("IMPORTRANGE(""https://docs.google.com/spreadsheets/d/1IYY_tgx_IHuhSq3AJ5eI5OnqOPBNLWSHKh2a30DoXe8/edit?usp=sharing"",""สงขลา!J381"")"),0)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IFERROR(__xludf.DUMMYFUNCTION("IMPORTRANGE(""https://docs.google.com/spreadsheets/d/1IYY_tgx_IHuhSq3AJ5eI5OnqOPBNLWSHKh2a30DoXe8/edit?usp=sharing"",""สงขลา!I382"")"),0)</f>
        <v>0</v>
      </c>
      <c r="J487" s="401">
        <f ca="1">IFERROR(__xludf.DUMMYFUNCTION("IMPORTRANGE(""https://docs.google.com/spreadsheets/d/1IYY_tgx_IHuhSq3AJ5eI5OnqOPBNLWSHKh2a30DoXe8/edit?usp=sharing"",""สงขลา!J382"")"),0)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IFERROR(__xludf.DUMMYFUNCTION("IMPORTRANGE(""https://docs.google.com/spreadsheets/d/1IYY_tgx_IHuhSq3AJ5eI5OnqOPBNLWSHKh2a30DoXe8/edit?usp=sharing"",""สงขลา!I383"")"),0)</f>
        <v>0</v>
      </c>
      <c r="J488" s="401">
        <f ca="1">IFERROR(__xludf.DUMMYFUNCTION("IMPORTRANGE(""https://docs.google.com/spreadsheets/d/1IYY_tgx_IHuhSq3AJ5eI5OnqOPBNLWSHKh2a30DoXe8/edit?usp=sharing"",""สงขลา!J383"")"),0)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IFERROR(__xludf.DUMMYFUNCTION("IMPORTRANGE(""https://docs.google.com/spreadsheets/d/1IYY_tgx_IHuhSq3AJ5eI5OnqOPBNLWSHKh2a30DoXe8/edit?usp=sharing"",""สงขลา!I384"")"),0)</f>
        <v>0</v>
      </c>
      <c r="J489" s="192">
        <f ca="1">IFERROR(__xludf.DUMMYFUNCTION("IMPORTRANGE(""https://docs.google.com/spreadsheets/d/1IYY_tgx_IHuhSq3AJ5eI5OnqOPBNLWSHKh2a30DoXe8/edit?usp=sharing"",""สงขลา!J384"")"),0)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IFERROR(__xludf.DUMMYFUNCTION("IMPORTRANGE(""https://docs.google.com/spreadsheets/d/1IYY_tgx_IHuhSq3AJ5eI5OnqOPBNLWSHKh2a30DoXe8/edit?usp=sharing"",""สงขลา!I385"")"),0)</f>
        <v>0</v>
      </c>
      <c r="J490" s="192">
        <f ca="1">IFERROR(__xludf.DUMMYFUNCTION("IMPORTRANGE(""https://docs.google.com/spreadsheets/d/1IYY_tgx_IHuhSq3AJ5eI5OnqOPBNLWSHKh2a30DoXe8/edit?usp=sharing"",""สงขลา!J385"")"),0)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IFERROR(__xludf.DUMMYFUNCTION("IMPORTRANGE(""https://docs.google.com/spreadsheets/d/1IYY_tgx_IHuhSq3AJ5eI5OnqOPBNLWSHKh2a30DoXe8/edit?usp=sharing"",""สงขลา!I386"")"),0)</f>
        <v>0</v>
      </c>
      <c r="J491" s="192">
        <f ca="1">IFERROR(__xludf.DUMMYFUNCTION("IMPORTRANGE(""https://docs.google.com/spreadsheets/d/1IYY_tgx_IHuhSq3AJ5eI5OnqOPBNLWSHKh2a30DoXe8/edit?usp=sharing"",""สงขลา!J386"")"),0)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IFERROR(__xludf.DUMMYFUNCTION("IMPORTRANGE(""https://docs.google.com/spreadsheets/d/1IYY_tgx_IHuhSq3AJ5eI5OnqOPBNLWSHKh2a30DoXe8/edit?usp=sharing"",""สงขลา!I387"")"),0)</f>
        <v>0</v>
      </c>
      <c r="J492" s="192">
        <f ca="1">IFERROR(__xludf.DUMMYFUNCTION("IMPORTRANGE(""https://docs.google.com/spreadsheets/d/1IYY_tgx_IHuhSq3AJ5eI5OnqOPBNLWSHKh2a30DoXe8/edit?usp=sharing"",""สงขลา!J387"")"),0)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IFERROR(__xludf.DUMMYFUNCTION("IMPORTRANGE(""https://docs.google.com/spreadsheets/d/1IYY_tgx_IHuhSq3AJ5eI5OnqOPBNLWSHKh2a30DoXe8/edit?usp=sharing"",""สงขลา!I388"")"),0)</f>
        <v>0</v>
      </c>
      <c r="J493" s="192">
        <f ca="1">IFERROR(__xludf.DUMMYFUNCTION("IMPORTRANGE(""https://docs.google.com/spreadsheets/d/1IYY_tgx_IHuhSq3AJ5eI5OnqOPBNLWSHKh2a30DoXe8/edit?usp=sharing"",""สงขลา!J388"")"),0)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IFERROR(__xludf.DUMMYFUNCTION("IMPORTRANGE(""https://docs.google.com/spreadsheets/d/1IYY_tgx_IHuhSq3AJ5eI5OnqOPBNLWSHKh2a30DoXe8/edit?usp=sharing"",""สงขลา!I389"")"),0)</f>
        <v>0</v>
      </c>
      <c r="J494" s="417">
        <f ca="1">IFERROR(__xludf.DUMMYFUNCTION("IMPORTRANGE(""https://docs.google.com/spreadsheets/d/1IYY_tgx_IHuhSq3AJ5eI5OnqOPBNLWSHKh2a30DoXe8/edit?usp=sharing"",""สงขลา!J389"")"),0)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IFERROR(__xludf.DUMMYFUNCTION("IMPORTRANGE(""https://docs.google.com/spreadsheets/d/1IYY_tgx_IHuhSq3AJ5eI5OnqOPBNLWSHKh2a30DoXe8/edit?usp=sharing"",""สงขลา!I390"")"),0)</f>
        <v>0</v>
      </c>
      <c r="J495" s="417">
        <f ca="1">IFERROR(__xludf.DUMMYFUNCTION("IMPORTRANGE(""https://docs.google.com/spreadsheets/d/1IYY_tgx_IHuhSq3AJ5eI5OnqOPBNLWSHKh2a30DoXe8/edit?usp=sharing"",""สงขลา!J390"")"),0)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IFERROR(__xludf.DUMMYFUNCTION("IMPORTRANGE(""https://docs.google.com/spreadsheets/d/1IYY_tgx_IHuhSq3AJ5eI5OnqOPBNLWSHKh2a30DoXe8/edit?usp=sharing"",""สงขลา!I391"")"),0)</f>
        <v>0</v>
      </c>
      <c r="J496" s="417">
        <f ca="1">IFERROR(__xludf.DUMMYFUNCTION("IMPORTRANGE(""https://docs.google.com/spreadsheets/d/1IYY_tgx_IHuhSq3AJ5eI5OnqOPBNLWSHKh2a30DoXe8/edit?usp=sharing"",""สงขลา!J391"")"),0)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IFERROR(__xludf.DUMMYFUNCTION("IMPORTRANGE(""https://docs.google.com/spreadsheets/d/1IYY_tgx_IHuhSq3AJ5eI5OnqOPBNLWSHKh2a30DoXe8/edit?usp=sharing"",""สงขลา!I392"")"),292)</f>
        <v>292</v>
      </c>
      <c r="J497" s="424">
        <f ca="1">IFERROR(__xludf.DUMMYFUNCTION("IMPORTRANGE(""https://docs.google.com/spreadsheets/d/1IYY_tgx_IHuhSq3AJ5eI5OnqOPBNLWSHKh2a30DoXe8/edit?usp=sharing"",""สงขลา!J392"")"),122)</f>
        <v>122</v>
      </c>
      <c r="K497" s="425">
        <f t="shared" ca="1" si="117"/>
        <v>41.780821917808218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IFERROR(__xludf.DUMMYFUNCTION("IMPORTRANGE(""https://docs.google.com/spreadsheets/d/1IYY_tgx_IHuhSq3AJ5eI5OnqOPBNLWSHKh2a30DoXe8/edit?usp=sharing"",""สงขลา!I393"")"),292)</f>
        <v>292</v>
      </c>
      <c r="J498" s="401">
        <f ca="1">IFERROR(__xludf.DUMMYFUNCTION("IMPORTRANGE(""https://docs.google.com/spreadsheets/d/1IYY_tgx_IHuhSq3AJ5eI5OnqOPBNLWSHKh2a30DoXe8/edit?usp=sharing"",""สงขลา!J393"")"),122)</f>
        <v>122</v>
      </c>
      <c r="K498" s="168">
        <f t="shared" ca="1" si="117"/>
        <v>41.780821917808218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IFERROR(__xludf.DUMMYFUNCTION("IMPORTRANGE(""https://docs.google.com/spreadsheets/d/1IYY_tgx_IHuhSq3AJ5eI5OnqOPBNLWSHKh2a30DoXe8/edit?usp=sharing"",""สงขลา!I394"")"),26)</f>
        <v>26</v>
      </c>
      <c r="J499" s="401">
        <f ca="1">IFERROR(__xludf.DUMMYFUNCTION("IMPORTRANGE(""https://docs.google.com/spreadsheets/d/1IYY_tgx_IHuhSq3AJ5eI5OnqOPBNLWSHKh2a30DoXe8/edit?usp=sharing"",""สงขลา!J394"")"),11)</f>
        <v>11</v>
      </c>
      <c r="K499" s="204">
        <f t="shared" ca="1" si="117"/>
        <v>42.307692307692307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IFERROR(__xludf.DUMMYFUNCTION("IMPORTRANGE(""https://docs.google.com/spreadsheets/d/1IYY_tgx_IHuhSq3AJ5eI5OnqOPBNLWSHKh2a30DoXe8/edit?usp=sharing"",""สงขลา!I395"")"),0)</f>
        <v>0</v>
      </c>
      <c r="J500" s="167">
        <f ca="1">IFERROR(__xludf.DUMMYFUNCTION("IMPORTRANGE(""https://docs.google.com/spreadsheets/d/1IYY_tgx_IHuhSq3AJ5eI5OnqOPBNLWSHKh2a30DoXe8/edit?usp=sharing"",""สงขลา!J395"")"),104)</f>
        <v>104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IFERROR(__xludf.DUMMYFUNCTION("IMPORTRANGE(""https://docs.google.com/spreadsheets/d/1IYY_tgx_IHuhSq3AJ5eI5OnqOPBNLWSHKh2a30DoXe8/edit?usp=sharing"",""สงขลา!I396"")"),0)</f>
        <v>0</v>
      </c>
      <c r="J501" s="167">
        <f ca="1">IFERROR(__xludf.DUMMYFUNCTION("IMPORTRANGE(""https://docs.google.com/spreadsheets/d/1IYY_tgx_IHuhSq3AJ5eI5OnqOPBNLWSHKh2a30DoXe8/edit?usp=sharing"",""สงขลา!J396"")"),8)</f>
        <v>8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IFERROR(__xludf.DUMMYFUNCTION("IMPORTRANGE(""https://docs.google.com/spreadsheets/d/1IYY_tgx_IHuhSq3AJ5eI5OnqOPBNLWSHKh2a30DoXe8/edit?usp=sharing"",""สงขลา!I397"")"),0)</f>
        <v>0</v>
      </c>
      <c r="J502" s="192">
        <f ca="1">IFERROR(__xludf.DUMMYFUNCTION("IMPORTRANGE(""https://docs.google.com/spreadsheets/d/1IYY_tgx_IHuhSq3AJ5eI5OnqOPBNLWSHKh2a30DoXe8/edit?usp=sharing"",""สงขลา!J397"")"),104)</f>
        <v>104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IFERROR(__xludf.DUMMYFUNCTION("IMPORTRANGE(""https://docs.google.com/spreadsheets/d/1IYY_tgx_IHuhSq3AJ5eI5OnqOPBNLWSHKh2a30DoXe8/edit?usp=sharing"",""สงขลา!I398"")"),0)</f>
        <v>0</v>
      </c>
      <c r="J503" s="192">
        <f ca="1">IFERROR(__xludf.DUMMYFUNCTION("IMPORTRANGE(""https://docs.google.com/spreadsheets/d/1IYY_tgx_IHuhSq3AJ5eI5OnqOPBNLWSHKh2a30DoXe8/edit?usp=sharing"",""สงขลา!J398"")"),8)</f>
        <v>8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IFERROR(__xludf.DUMMYFUNCTION("IMPORTRANGE(""https://docs.google.com/spreadsheets/d/1IYY_tgx_IHuhSq3AJ5eI5OnqOPBNLWSHKh2a30DoXe8/edit?usp=sharing"",""สงขลา!I399"")"),0)</f>
        <v>0</v>
      </c>
      <c r="J504" s="192">
        <f ca="1">IFERROR(__xludf.DUMMYFUNCTION("IMPORTRANGE(""https://docs.google.com/spreadsheets/d/1IYY_tgx_IHuhSq3AJ5eI5OnqOPBNLWSHKh2a30DoXe8/edit?usp=sharing"",""สงขลา!J399"")"),0)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IFERROR(__xludf.DUMMYFUNCTION("IMPORTRANGE(""https://docs.google.com/spreadsheets/d/1IYY_tgx_IHuhSq3AJ5eI5OnqOPBNLWSHKh2a30DoXe8/edit?usp=sharing"",""สงขลา!I400"")"),0)</f>
        <v>0</v>
      </c>
      <c r="J505" s="192">
        <f ca="1">IFERROR(__xludf.DUMMYFUNCTION("IMPORTRANGE(""https://docs.google.com/spreadsheets/d/1IYY_tgx_IHuhSq3AJ5eI5OnqOPBNLWSHKh2a30DoXe8/edit?usp=sharing"",""สงขลา!J400"")"),0)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IFERROR(__xludf.DUMMYFUNCTION("IMPORTRANGE(""https://docs.google.com/spreadsheets/d/1IYY_tgx_IHuhSq3AJ5eI5OnqOPBNLWSHKh2a30DoXe8/edit?usp=sharing"",""สงขลา!I401"")"),0)</f>
        <v>0</v>
      </c>
      <c r="J506" s="192">
        <f ca="1">IFERROR(__xludf.DUMMYFUNCTION("IMPORTRANGE(""https://docs.google.com/spreadsheets/d/1IYY_tgx_IHuhSq3AJ5eI5OnqOPBNLWSHKh2a30DoXe8/edit?usp=sharing"",""สงขลา!J401"")"),0)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IFERROR(__xludf.DUMMYFUNCTION("IMPORTRANGE(""https://docs.google.com/spreadsheets/d/1IYY_tgx_IHuhSq3AJ5eI5OnqOPBNLWSHKh2a30DoXe8/edit?usp=sharing"",""สงขลา!I402"")"),0)</f>
        <v>0</v>
      </c>
      <c r="J507" s="192">
        <f ca="1">IFERROR(__xludf.DUMMYFUNCTION("IMPORTRANGE(""https://docs.google.com/spreadsheets/d/1IYY_tgx_IHuhSq3AJ5eI5OnqOPBNLWSHKh2a30DoXe8/edit?usp=sharing"",""สงขลา!J402"")"),0)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IFERROR(__xludf.DUMMYFUNCTION("IMPORTRANGE(""https://docs.google.com/spreadsheets/d/1IYY_tgx_IHuhSq3AJ5eI5OnqOPBNLWSHKh2a30DoXe8/edit?usp=sharing"",""สงขลา!I403"")"),0)</f>
        <v>0</v>
      </c>
      <c r="J508" s="167">
        <f ca="1">IFERROR(__xludf.DUMMYFUNCTION("IMPORTRANGE(""https://docs.google.com/spreadsheets/d/1IYY_tgx_IHuhSq3AJ5eI5OnqOPBNLWSHKh2a30DoXe8/edit?usp=sharing"",""สงขลา!J403"")"),18)</f>
        <v>18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IFERROR(__xludf.DUMMYFUNCTION("IMPORTRANGE(""https://docs.google.com/spreadsheets/d/1IYY_tgx_IHuhSq3AJ5eI5OnqOPBNLWSHKh2a30DoXe8/edit?usp=sharing"",""สงขลา!I404"")"),0)</f>
        <v>0</v>
      </c>
      <c r="J509" s="167">
        <f ca="1">IFERROR(__xludf.DUMMYFUNCTION("IMPORTRANGE(""https://docs.google.com/spreadsheets/d/1IYY_tgx_IHuhSq3AJ5eI5OnqOPBNLWSHKh2a30DoXe8/edit?usp=sharing"",""สงขลา!J404"")"),3)</f>
        <v>3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IFERROR(__xludf.DUMMYFUNCTION("IMPORTRANGE(""https://docs.google.com/spreadsheets/d/1IYY_tgx_IHuhSq3AJ5eI5OnqOPBNLWSHKh2a30DoXe8/edit?usp=sharing"",""สงขลา!I405"")"),0)</f>
        <v>0</v>
      </c>
      <c r="J510" s="192">
        <f ca="1">IFERROR(__xludf.DUMMYFUNCTION("IMPORTRANGE(""https://docs.google.com/spreadsheets/d/1IYY_tgx_IHuhSq3AJ5eI5OnqOPBNLWSHKh2a30DoXe8/edit?usp=sharing"",""สงขลา!J405"")"),18)</f>
        <v>18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IFERROR(__xludf.DUMMYFUNCTION("IMPORTRANGE(""https://docs.google.com/spreadsheets/d/1IYY_tgx_IHuhSq3AJ5eI5OnqOPBNLWSHKh2a30DoXe8/edit?usp=sharing"",""สงขลา!I406"")"),0)</f>
        <v>0</v>
      </c>
      <c r="J511" s="192">
        <f ca="1">IFERROR(__xludf.DUMMYFUNCTION("IMPORTRANGE(""https://docs.google.com/spreadsheets/d/1IYY_tgx_IHuhSq3AJ5eI5OnqOPBNLWSHKh2a30DoXe8/edit?usp=sharing"",""สงขลา!J406"")"),3)</f>
        <v>3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IFERROR(__xludf.DUMMYFUNCTION("IMPORTRANGE(""https://docs.google.com/spreadsheets/d/1IYY_tgx_IHuhSq3AJ5eI5OnqOPBNLWSHKh2a30DoXe8/edit?usp=sharing"",""สงขลา!I407"")"),0)</f>
        <v>0</v>
      </c>
      <c r="J512" s="192">
        <f ca="1">IFERROR(__xludf.DUMMYFUNCTION("IMPORTRANGE(""https://docs.google.com/spreadsheets/d/1IYY_tgx_IHuhSq3AJ5eI5OnqOPBNLWSHKh2a30DoXe8/edit?usp=sharing"",""สงขลา!J407"")"),0)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IFERROR(__xludf.DUMMYFUNCTION("IMPORTRANGE(""https://docs.google.com/spreadsheets/d/1IYY_tgx_IHuhSq3AJ5eI5OnqOPBNLWSHKh2a30DoXe8/edit?usp=sharing"",""สงขลา!I408"")"),0)</f>
        <v>0</v>
      </c>
      <c r="J513" s="192">
        <f ca="1">IFERROR(__xludf.DUMMYFUNCTION("IMPORTRANGE(""https://docs.google.com/spreadsheets/d/1IYY_tgx_IHuhSq3AJ5eI5OnqOPBNLWSHKh2a30DoXe8/edit?usp=sharing"",""สงขลา!J408"")"),0)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IFERROR(__xludf.DUMMYFUNCTION("IMPORTRANGE(""https://docs.google.com/spreadsheets/d/1IYY_tgx_IHuhSq3AJ5eI5OnqOPBNLWSHKh2a30DoXe8/edit?usp=sharing"",""สงขลา!I409"")"),0)</f>
        <v>0</v>
      </c>
      <c r="J514" s="192">
        <f ca="1">IFERROR(__xludf.DUMMYFUNCTION("IMPORTRANGE(""https://docs.google.com/spreadsheets/d/1IYY_tgx_IHuhSq3AJ5eI5OnqOPBNLWSHKh2a30DoXe8/edit?usp=sharing"",""สงขลา!J409"")"),0)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IFERROR(__xludf.DUMMYFUNCTION("IMPORTRANGE(""https://docs.google.com/spreadsheets/d/1IYY_tgx_IHuhSq3AJ5eI5OnqOPBNLWSHKh2a30DoXe8/edit?usp=sharing"",""สงขลา!I410"")"),0)</f>
        <v>0</v>
      </c>
      <c r="J515" s="192">
        <f ca="1">IFERROR(__xludf.DUMMYFUNCTION("IMPORTRANGE(""https://docs.google.com/spreadsheets/d/1IYY_tgx_IHuhSq3AJ5eI5OnqOPBNLWSHKh2a30DoXe8/edit?usp=sharing"",""สงขลา!J410"")"),0)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IFERROR(__xludf.DUMMYFUNCTION("IMPORTRANGE(""https://docs.google.com/spreadsheets/d/1IYY_tgx_IHuhSq3AJ5eI5OnqOPBNLWSHKh2a30DoXe8/edit?usp=sharing"",""สงขลา!I411"")"),0)</f>
        <v>0</v>
      </c>
      <c r="J516" s="264">
        <f ca="1">IFERROR(__xludf.DUMMYFUNCTION("IMPORTRANGE(""https://docs.google.com/spreadsheets/d/1IYY_tgx_IHuhSq3AJ5eI5OnqOPBNLWSHKh2a30DoXe8/edit?usp=sharing"",""สงขลา!J411"")"),0)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IFERROR(__xludf.DUMMYFUNCTION("IMPORTRANGE(""https://docs.google.com/spreadsheets/d/1IYY_tgx_IHuhSq3AJ5eI5OnqOPBNLWSHKh2a30DoXe8/edit?usp=sharing"",""สงขลา!I412"")"),0)</f>
        <v>0</v>
      </c>
      <c r="J517" s="277">
        <f ca="1">IFERROR(__xludf.DUMMYFUNCTION("IMPORTRANGE(""https://docs.google.com/spreadsheets/d/1IYY_tgx_IHuhSq3AJ5eI5OnqOPBNLWSHKh2a30DoXe8/edit?usp=sharing"",""สงขลา!J412"")"),0)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IFERROR(__xludf.DUMMYFUNCTION("IMPORTRANGE(""https://docs.google.com/spreadsheets/d/1IYY_tgx_IHuhSq3AJ5eI5OnqOPBNLWSHKh2a30DoXe8/edit?usp=sharing"",""สงขลา!I413"")"),0)</f>
        <v>0</v>
      </c>
      <c r="J518" s="277">
        <f ca="1">IFERROR(__xludf.DUMMYFUNCTION("IMPORTRANGE(""https://docs.google.com/spreadsheets/d/1IYY_tgx_IHuhSq3AJ5eI5OnqOPBNLWSHKh2a30DoXe8/edit?usp=sharing"",""สงขลา!J413"")"),0)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IFERROR(__xludf.DUMMYFUNCTION("IMPORTRANGE(""https://docs.google.com/spreadsheets/d/1IYY_tgx_IHuhSq3AJ5eI5OnqOPBNLWSHKh2a30DoXe8/edit?usp=sharing"",""สงขลา!I414"")"),0)</f>
        <v>0</v>
      </c>
      <c r="J519" s="191">
        <f ca="1">IFERROR(__xludf.DUMMYFUNCTION("IMPORTRANGE(""https://docs.google.com/spreadsheets/d/1IYY_tgx_IHuhSq3AJ5eI5OnqOPBNLWSHKh2a30DoXe8/edit?usp=sharing"",""สงขลา!J414"")"),0)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IFERROR(__xludf.DUMMYFUNCTION("IMPORTRANGE(""https://docs.google.com/spreadsheets/d/1IYY_tgx_IHuhSq3AJ5eI5OnqOPBNLWSHKh2a30DoXe8/edit?usp=sharing"",""สงขลา!I415"")"),0)</f>
        <v>0</v>
      </c>
      <c r="J520" s="191">
        <f ca="1">IFERROR(__xludf.DUMMYFUNCTION("IMPORTRANGE(""https://docs.google.com/spreadsheets/d/1IYY_tgx_IHuhSq3AJ5eI5OnqOPBNLWSHKh2a30DoXe8/edit?usp=sharing"",""สงขลา!J415"")"),0)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IFERROR(__xludf.DUMMYFUNCTION("IMPORTRANGE(""https://docs.google.com/spreadsheets/d/1IYY_tgx_IHuhSq3AJ5eI5OnqOPBNLWSHKh2a30DoXe8/edit?usp=sharing"",""สงขลา!I416"")"),0)</f>
        <v>0</v>
      </c>
      <c r="J521" s="191">
        <f ca="1">IFERROR(__xludf.DUMMYFUNCTION("IMPORTRANGE(""https://docs.google.com/spreadsheets/d/1IYY_tgx_IHuhSq3AJ5eI5OnqOPBNLWSHKh2a30DoXe8/edit?usp=sharing"",""สงขลา!J416"")"),0)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IFERROR(__xludf.DUMMYFUNCTION("IMPORTRANGE(""https://docs.google.com/spreadsheets/d/1IYY_tgx_IHuhSq3AJ5eI5OnqOPBNLWSHKh2a30DoXe8/edit?usp=sharing"",""สงขลา!I417"")"),0)</f>
        <v>0</v>
      </c>
      <c r="J522" s="191">
        <f ca="1">IFERROR(__xludf.DUMMYFUNCTION("IMPORTRANGE(""https://docs.google.com/spreadsheets/d/1IYY_tgx_IHuhSq3AJ5eI5OnqOPBNLWSHKh2a30DoXe8/edit?usp=sharing"",""สงขลา!J417"")"),0)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IFERROR(__xludf.DUMMYFUNCTION("IMPORTRANGE(""https://docs.google.com/spreadsheets/d/1IYY_tgx_IHuhSq3AJ5eI5OnqOPBNLWSHKh2a30DoXe8/edit?usp=sharing"",""สงขลา!I418"")"),0)</f>
        <v>0</v>
      </c>
      <c r="J523" s="191">
        <f ca="1">IFERROR(__xludf.DUMMYFUNCTION("IMPORTRANGE(""https://docs.google.com/spreadsheets/d/1IYY_tgx_IHuhSq3AJ5eI5OnqOPBNLWSHKh2a30DoXe8/edit?usp=sharing"",""สงขลา!J418"")"),0)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IFERROR(__xludf.DUMMYFUNCTION("IMPORTRANGE(""https://docs.google.com/spreadsheets/d/1IYY_tgx_IHuhSq3AJ5eI5OnqOPBNLWSHKh2a30DoXe8/edit?usp=sharing"",""สงขลา!I419"")"),0)</f>
        <v>0</v>
      </c>
      <c r="J524" s="191">
        <f ca="1">IFERROR(__xludf.DUMMYFUNCTION("IMPORTRANGE(""https://docs.google.com/spreadsheets/d/1IYY_tgx_IHuhSq3AJ5eI5OnqOPBNLWSHKh2a30DoXe8/edit?usp=sharing"",""สงขลา!J419"")"),0)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IFERROR(__xludf.DUMMYFUNCTION("IMPORTRANGE(""https://docs.google.com/spreadsheets/d/1IYY_tgx_IHuhSq3AJ5eI5OnqOPBNLWSHKh2a30DoXe8/edit?usp=sharing"",""สงขลา!I420"")"),0)</f>
        <v>0</v>
      </c>
      <c r="J525" s="277">
        <f ca="1">IFERROR(__xludf.DUMMYFUNCTION("IMPORTRANGE(""https://docs.google.com/spreadsheets/d/1IYY_tgx_IHuhSq3AJ5eI5OnqOPBNLWSHKh2a30DoXe8/edit?usp=sharing"",""สงขลา!J420"")"),0)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IFERROR(__xludf.DUMMYFUNCTION("IMPORTRANGE(""https://docs.google.com/spreadsheets/d/1IYY_tgx_IHuhSq3AJ5eI5OnqOPBNLWSHKh2a30DoXe8/edit?usp=sharing"",""สงขลา!I421"")"),0)</f>
        <v>0</v>
      </c>
      <c r="J526" s="277">
        <f ca="1">IFERROR(__xludf.DUMMYFUNCTION("IMPORTRANGE(""https://docs.google.com/spreadsheets/d/1IYY_tgx_IHuhSq3AJ5eI5OnqOPBNLWSHKh2a30DoXe8/edit?usp=sharing"",""สงขลา!J421"")"),0)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IFERROR(__xludf.DUMMYFUNCTION("IMPORTRANGE(""https://docs.google.com/spreadsheets/d/1IYY_tgx_IHuhSq3AJ5eI5OnqOPBNLWSHKh2a30DoXe8/edit?usp=sharing"",""สงขลา!I422"")"),0)</f>
        <v>0</v>
      </c>
      <c r="J527" s="192">
        <f ca="1">IFERROR(__xludf.DUMMYFUNCTION("IMPORTRANGE(""https://docs.google.com/spreadsheets/d/1IYY_tgx_IHuhSq3AJ5eI5OnqOPBNLWSHKh2a30DoXe8/edit?usp=sharing"",""สงขลา!J422"")"),0)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IFERROR(__xludf.DUMMYFUNCTION("IMPORTRANGE(""https://docs.google.com/spreadsheets/d/1IYY_tgx_IHuhSq3AJ5eI5OnqOPBNLWSHKh2a30DoXe8/edit?usp=sharing"",""สงขลา!I423"")"),0)</f>
        <v>0</v>
      </c>
      <c r="J528" s="192">
        <f ca="1">IFERROR(__xludf.DUMMYFUNCTION("IMPORTRANGE(""https://docs.google.com/spreadsheets/d/1IYY_tgx_IHuhSq3AJ5eI5OnqOPBNLWSHKh2a30DoXe8/edit?usp=sharing"",""สงขลา!J423"")"),0)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IFERROR(__xludf.DUMMYFUNCTION("IMPORTRANGE(""https://docs.google.com/spreadsheets/d/1IYY_tgx_IHuhSq3AJ5eI5OnqOPBNLWSHKh2a30DoXe8/edit?usp=sharing"",""สงขลา!I424"")"),0)</f>
        <v>0</v>
      </c>
      <c r="J529" s="192">
        <f ca="1">IFERROR(__xludf.DUMMYFUNCTION("IMPORTRANGE(""https://docs.google.com/spreadsheets/d/1IYY_tgx_IHuhSq3AJ5eI5OnqOPBNLWSHKh2a30DoXe8/edit?usp=sharing"",""สงขลา!J424"")"),0)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IFERROR(__xludf.DUMMYFUNCTION("IMPORTRANGE(""https://docs.google.com/spreadsheets/d/1IYY_tgx_IHuhSq3AJ5eI5OnqOPBNLWSHKh2a30DoXe8/edit?usp=sharing"",""สงขลา!I425"")"),0)</f>
        <v>0</v>
      </c>
      <c r="J530" s="192">
        <f ca="1">IFERROR(__xludf.DUMMYFUNCTION("IMPORTRANGE(""https://docs.google.com/spreadsheets/d/1IYY_tgx_IHuhSq3AJ5eI5OnqOPBNLWSHKh2a30DoXe8/edit?usp=sharing"",""สงขลา!J425"")"),0)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IFERROR(__xludf.DUMMYFUNCTION("IMPORTRANGE(""https://docs.google.com/spreadsheets/d/1IYY_tgx_IHuhSq3AJ5eI5OnqOPBNLWSHKh2a30DoXe8/edit?usp=sharing"",""สงขลา!I426"")"),0)</f>
        <v>0</v>
      </c>
      <c r="J531" s="192">
        <f ca="1">IFERROR(__xludf.DUMMYFUNCTION("IMPORTRANGE(""https://docs.google.com/spreadsheets/d/1IYY_tgx_IHuhSq3AJ5eI5OnqOPBNLWSHKh2a30DoXe8/edit?usp=sharing"",""สงขลา!J426"")"),0)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IFERROR(__xludf.DUMMYFUNCTION("IMPORTRANGE(""https://docs.google.com/spreadsheets/d/1IYY_tgx_IHuhSq3AJ5eI5OnqOPBNLWSHKh2a30DoXe8/edit?usp=sharing"",""สงขลา!I427"")"),0)</f>
        <v>0</v>
      </c>
      <c r="J532" s="445">
        <f ca="1">IFERROR(__xludf.DUMMYFUNCTION("IMPORTRANGE(""https://docs.google.com/spreadsheets/d/1IYY_tgx_IHuhSq3AJ5eI5OnqOPBNLWSHKh2a30DoXe8/edit?usp=sharing"",""สงขลา!J427"")"),0)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IFERROR(__xludf.DUMMYFUNCTION("IMPORTRANGE(""https://docs.google.com/spreadsheets/d/1IYY_tgx_IHuhSq3AJ5eI5OnqOPBNLWSHKh2a30DoXe8/edit?usp=sharing"",""สงขลา!I428"")"),20)</f>
        <v>20</v>
      </c>
      <c r="J533" s="393">
        <f ca="1">IFERROR(__xludf.DUMMYFUNCTION("IMPORTRANGE(""https://docs.google.com/spreadsheets/d/1IYY_tgx_IHuhSq3AJ5eI5OnqOPBNLWSHKh2a30DoXe8/edit?usp=sharing"",""สงขลา!J428"")"),20)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IFERROR(__xludf.DUMMYFUNCTION("IMPORTRANGE(""https://docs.google.com/spreadsheets/d/1IYY_tgx_IHuhSq3AJ5eI5OnqOPBNLWSHKh2a30DoXe8/edit?usp=sharing"",""สงขลา!L428"")"),32640)</f>
        <v>32640</v>
      </c>
      <c r="M533" s="395"/>
      <c r="N533" s="395">
        <f ca="1">IFERROR(__xludf.DUMMYFUNCTION("IMPORTRANGE(""https://docs.google.com/spreadsheets/d/1IYY_tgx_IHuhSq3AJ5eI5OnqOPBNLWSHKh2a30DoXe8/edit?usp=sharing"",""สงขลา!M428"")"),26090)</f>
        <v>26090</v>
      </c>
      <c r="O533" s="395">
        <f t="shared" ref="O533:O537" ca="1" si="118">+IF(L533&gt;0,N533*100/L533,0)</f>
        <v>79.932598039215691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IFERROR(__xludf.DUMMYFUNCTION("IMPORTRANGE(""https://docs.google.com/spreadsheets/d/1IYY_tgx_IHuhSq3AJ5eI5OnqOPBNLWSHKh2a30DoXe8/edit?usp=sharing"",""สงขลา!L429"")"),0)</f>
        <v>0</v>
      </c>
      <c r="M534" s="169"/>
      <c r="N534" s="171">
        <f ca="1">IFERROR(__xludf.DUMMYFUNCTION("IMPORTRANGE(""https://docs.google.com/spreadsheets/d/1IYY_tgx_IHuhSq3AJ5eI5OnqOPBNLWSHKh2a30DoXe8/edit?usp=sharing"",""สงขลา!M429"")"),0)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1">
        <f ca="1">IFERROR(__xludf.DUMMYFUNCTION("IMPORTRANGE(""https://docs.google.com/spreadsheets/d/1IYY_tgx_IHuhSq3AJ5eI5OnqOPBNLWSHKh2a30DoXe8/edit?usp=sharing"",""สงขลา!M430"")"),26090)</f>
        <v>26090</v>
      </c>
      <c r="O535" s="171">
        <f t="shared" ca="1" si="118"/>
        <v>79.932598039215691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IFERROR(__xludf.DUMMYFUNCTION("IMPORTRANGE(""https://docs.google.com/spreadsheets/d/1IYY_tgx_IHuhSq3AJ5eI5OnqOPBNLWSHKh2a30DoXe8/edit?usp=sharing"",""สงขลา!L431"")"),0)</f>
        <v>0</v>
      </c>
      <c r="M536" s="171"/>
      <c r="N536" s="171">
        <f ca="1">IFERROR(__xludf.DUMMYFUNCTION("IMPORTRANGE(""https://docs.google.com/spreadsheets/d/1IYY_tgx_IHuhSq3AJ5eI5OnqOPBNLWSHKh2a30DoXe8/edit?usp=sharing"",""สงขลา!M431"")"),0)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IFERROR(__xludf.DUMMYFUNCTION("IMPORTRANGE(""https://docs.google.com/spreadsheets/d/1IYY_tgx_IHuhSq3AJ5eI5OnqOPBNLWSHKh2a30DoXe8/edit?usp=sharing"",""สงขลา!L432"")"),32640)</f>
        <v>32640</v>
      </c>
      <c r="M537" s="171"/>
      <c r="N537" s="171">
        <f ca="1">IFERROR(__xludf.DUMMYFUNCTION("IMPORTRANGE(""https://docs.google.com/spreadsheets/d/1IYY_tgx_IHuhSq3AJ5eI5OnqOPBNLWSHKh2a30DoXe8/edit?usp=sharing"",""สงขลา!M432"")"),26090)</f>
        <v>26090</v>
      </c>
      <c r="O537" s="171">
        <f t="shared" ca="1" si="118"/>
        <v>79.932598039215691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IFERROR(__xludf.DUMMYFUNCTION("IMPORTRANGE(""https://docs.google.com/spreadsheets/d/1IYY_tgx_IHuhSq3AJ5eI5OnqOPBNLWSHKh2a30DoXe8/edit?usp=sharing"",""สงขลา!M433"")"),15665)</f>
        <v>15665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IFERROR(__xludf.DUMMYFUNCTION("IMPORTRANGE(""https://docs.google.com/spreadsheets/d/1IYY_tgx_IHuhSq3AJ5eI5OnqOPBNLWSHKh2a30DoXe8/edit?usp=sharing"",""สงขลา!M434"")"),0)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IFERROR(__xludf.DUMMYFUNCTION("IMPORTRANGE(""https://docs.google.com/spreadsheets/d/1IYY_tgx_IHuhSq3AJ5eI5OnqOPBNLWSHKh2a30DoXe8/edit?usp=sharing"",""สงขลา!M435"")"),0)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IFERROR(__xludf.DUMMYFUNCTION("IMPORTRANGE(""https://docs.google.com/spreadsheets/d/1IYY_tgx_IHuhSq3AJ5eI5OnqOPBNLWSHKh2a30DoXe8/edit?usp=sharing"",""สงขลา!M436"")"),10425)</f>
        <v>10425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IFERROR(__xludf.DUMMYFUNCTION("IMPORTRANGE(""https://docs.google.com/spreadsheets/d/1IYY_tgx_IHuhSq3AJ5eI5OnqOPBNLWSHKh2a30DoXe8/edit?usp=sharing"",""สงขลา!J438"")"),0)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IFERROR(__xludf.DUMMYFUNCTION("IMPORTRANGE(""https://docs.google.com/spreadsheets/d/1IYY_tgx_IHuhSq3AJ5eI5OnqOPBNLWSHKh2a30DoXe8/edit?usp=sharing"",""สงขลา!J439"")"),1)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IFERROR(__xludf.DUMMYFUNCTION("IMPORTRANGE(""https://docs.google.com/spreadsheets/d/1IYY_tgx_IHuhSq3AJ5eI5OnqOPBNLWSHKh2a30DoXe8/edit?usp=sharing"",""สงขลา!J440"")"),1)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IFERROR(__xludf.DUMMYFUNCTION("IMPORTRANGE(""https://docs.google.com/spreadsheets/d/1IYY_tgx_IHuhSq3AJ5eI5OnqOPBNLWSHKh2a30DoXe8/edit?usp=sharing"",""สงขลา!J441"")"),1)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IFERROR(__xludf.DUMMYFUNCTION("IMPORTRANGE(""https://docs.google.com/spreadsheets/d/1IYY_tgx_IHuhSq3AJ5eI5OnqOPBNLWSHKh2a30DoXe8/edit?usp=sharing"",""สงขลา!I442"")"),20)</f>
        <v>20</v>
      </c>
      <c r="J547" s="192">
        <f ca="1">IFERROR(__xludf.DUMMYFUNCTION("IMPORTRANGE(""https://docs.google.com/spreadsheets/d/1IYY_tgx_IHuhSq3AJ5eI5OnqOPBNLWSHKh2a30DoXe8/edit?usp=sharing"",""สงขลา!J442"")"),20)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IFERROR(__xludf.DUMMYFUNCTION("IMPORTRANGE(""https://docs.google.com/spreadsheets/d/1IYY_tgx_IHuhSq3AJ5eI5OnqOPBNLWSHKh2a30DoXe8/edit?usp=sharing"",""สงขลา!J166"")"),0)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IFERROR(__xludf.DUMMYFUNCTION("IMPORTRANGE(""https://docs.google.com/spreadsheets/d/1IYY_tgx_IHuhSq3AJ5eI5OnqOPBNLWSHKh2a30DoXe8/edit?usp=sharing"",""สงขลา!J444"")"),0)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IFERROR(__xludf.DUMMYFUNCTION("IMPORTRANGE(""https://docs.google.com/spreadsheets/d/1IYY_tgx_IHuhSq3AJ5eI5OnqOPBNLWSHKh2a30DoXe8/edit?usp=sharing"",""สงขลา!J445"")"),0)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IFERROR(__xludf.DUMMYFUNCTION("IMPORTRANGE(""https://docs.google.com/spreadsheets/d/1IYY_tgx_IHuhSq3AJ5eI5OnqOPBNLWSHKh2a30DoXe8/edit?usp=sharing"",""สงขลา!I446"")"),0)</f>
        <v>0</v>
      </c>
      <c r="J551" s="393">
        <f ca="1">IFERROR(__xludf.DUMMYFUNCTION("IMPORTRANGE(""https://docs.google.com/spreadsheets/d/1IYY_tgx_IHuhSq3AJ5eI5OnqOPBNLWSHKh2a30DoXe8/edit?usp=sharing"",""สงขลา!J446"")"),0)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IFERROR(__xludf.DUMMYFUNCTION("IMPORTRANGE(""https://docs.google.com/spreadsheets/d/1IYY_tgx_IHuhSq3AJ5eI5OnqOPBNLWSHKh2a30DoXe8/edit?usp=sharing"",""สงขลา!L446"")"),0)</f>
        <v>0</v>
      </c>
      <c r="M551" s="395"/>
      <c r="N551" s="395">
        <f ca="1">IFERROR(__xludf.DUMMYFUNCTION("IMPORTRANGE(""https://docs.google.com/spreadsheets/d/1IYY_tgx_IHuhSq3AJ5eI5OnqOPBNLWSHKh2a30DoXe8/edit?usp=sharing"",""สงขลา!M446"")"),0)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IFERROR(__xludf.DUMMYFUNCTION("IMPORTRANGE(""https://docs.google.com/spreadsheets/d/1IYY_tgx_IHuhSq3AJ5eI5OnqOPBNLWSHKh2a30DoXe8/edit?usp=sharing"",""สงขลา!L447"")"),0)</f>
        <v>0</v>
      </c>
      <c r="M552" s="169"/>
      <c r="N552" s="171">
        <f ca="1">IFERROR(__xludf.DUMMYFUNCTION("IMPORTRANGE(""https://docs.google.com/spreadsheets/d/1IYY_tgx_IHuhSq3AJ5eI5OnqOPBNLWSHKh2a30DoXe8/edit?usp=sharing"",""สงขลา!M447"")"),0)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1">
        <f ca="1">IFERROR(__xludf.DUMMYFUNCTION("IMPORTRANGE(""https://docs.google.com/spreadsheets/d/1IYY_tgx_IHuhSq3AJ5eI5OnqOPBNLWSHKh2a30DoXe8/edit?usp=sharing"",""สงขลา!M448"")"),0)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IFERROR(__xludf.DUMMYFUNCTION("IMPORTRANGE(""https://docs.google.com/spreadsheets/d/1IYY_tgx_IHuhSq3AJ5eI5OnqOPBNLWSHKh2a30DoXe8/edit?usp=sharing"",""สงขลา!L449"")"),0)</f>
        <v>0</v>
      </c>
      <c r="M554" s="171"/>
      <c r="N554" s="171">
        <f ca="1">IFERROR(__xludf.DUMMYFUNCTION("IMPORTRANGE(""https://docs.google.com/spreadsheets/d/1IYY_tgx_IHuhSq3AJ5eI5OnqOPBNLWSHKh2a30DoXe8/edit?usp=sharing"",""สงขลา!M449"")"),0)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IFERROR(__xludf.DUMMYFUNCTION("IMPORTRANGE(""https://docs.google.com/spreadsheets/d/1IYY_tgx_IHuhSq3AJ5eI5OnqOPBNLWSHKh2a30DoXe8/edit?usp=sharing"",""สงขลา!L450"")"),0)</f>
        <v>0</v>
      </c>
      <c r="M555" s="171"/>
      <c r="N555" s="171">
        <f ca="1">IFERROR(__xludf.DUMMYFUNCTION("IMPORTRANGE(""https://docs.google.com/spreadsheets/d/1IYY_tgx_IHuhSq3AJ5eI5OnqOPBNLWSHKh2a30DoXe8/edit?usp=sharing"",""สงขลา!M450"")"),0)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IFERROR(__xludf.DUMMYFUNCTION("IMPORTRANGE(""https://docs.google.com/spreadsheets/d/1IYY_tgx_IHuhSq3AJ5eI5OnqOPBNLWSHKh2a30DoXe8/edit?usp=sharing"",""สงขลา!M451"")"),0)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IFERROR(__xludf.DUMMYFUNCTION("IMPORTRANGE(""https://docs.google.com/spreadsheets/d/1IYY_tgx_IHuhSq3AJ5eI5OnqOPBNLWSHKh2a30DoXe8/edit?usp=sharing"",""สงขลา!M452"")"),0)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IFERROR(__xludf.DUMMYFUNCTION("IMPORTRANGE(""https://docs.google.com/spreadsheets/d/1IYY_tgx_IHuhSq3AJ5eI5OnqOPBNLWSHKh2a30DoXe8/edit?usp=sharing"",""สงขลา!M453"")"),0)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IFERROR(__xludf.DUMMYFUNCTION("IMPORTRANGE(""https://docs.google.com/spreadsheets/d/1IYY_tgx_IHuhSq3AJ5eI5OnqOPBNLWSHKh2a30DoXe8/edit?usp=sharing"",""สงขลา!M454"")"),0)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IFERROR(__xludf.DUMMYFUNCTION("IMPORTRANGE(""https://docs.google.com/spreadsheets/d/1IYY_tgx_IHuhSq3AJ5eI5OnqOPBNLWSHKh2a30DoXe8/edit?usp=sharing"",""สงขลา!I455"")"),0)</f>
        <v>0</v>
      </c>
      <c r="J560" s="167">
        <f ca="1">IFERROR(__xludf.DUMMYFUNCTION("IMPORTRANGE(""https://docs.google.com/spreadsheets/d/1IYY_tgx_IHuhSq3AJ5eI5OnqOPBNLWSHKh2a30DoXe8/edit?usp=sharing"",""สงขลา!J455"")"),0)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IFERROR(__xludf.DUMMYFUNCTION("IMPORTRANGE(""https://docs.google.com/spreadsheets/d/1IYY_tgx_IHuhSq3AJ5eI5OnqOPBNLWSHKh2a30DoXe8/edit?usp=sharing"",""สงขลา!I456"")"),0)</f>
        <v>0</v>
      </c>
      <c r="J561" s="191">
        <f ca="1">IFERROR(__xludf.DUMMYFUNCTION("IMPORTRANGE(""https://docs.google.com/spreadsheets/d/1IYY_tgx_IHuhSq3AJ5eI5OnqOPBNLWSHKh2a30DoXe8/edit?usp=sharing"",""สงขลา!J456"")"),0)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IFERROR(__xludf.DUMMYFUNCTION("IMPORTRANGE(""https://docs.google.com/spreadsheets/d/1IYY_tgx_IHuhSq3AJ5eI5OnqOPBNLWSHKh2a30DoXe8/edit?usp=sharing"",""สงขลา!I457"")"),"")</f>
        <v/>
      </c>
      <c r="J562" s="191" t="str">
        <f ca="1">IFERROR(__xludf.DUMMYFUNCTION("IMPORTRANGE(""https://docs.google.com/spreadsheets/d/1IYY_tgx_IHuhSq3AJ5eI5OnqOPBNLWSHKh2a30DoXe8/edit?usp=sharing"",""สงขลา!J457"")"),"")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IFERROR(__xludf.DUMMYFUNCTION("IMPORTRANGE(""https://docs.google.com/spreadsheets/d/1IYY_tgx_IHuhSq3AJ5eI5OnqOPBNLWSHKh2a30DoXe8/edit?usp=sharing"",""สงขลา!I458"")"),"")</f>
        <v/>
      </c>
      <c r="J563" s="191" t="str">
        <f ca="1">IFERROR(__xludf.DUMMYFUNCTION("IMPORTRANGE(""https://docs.google.com/spreadsheets/d/1IYY_tgx_IHuhSq3AJ5eI5OnqOPBNLWSHKh2a30DoXe8/edit?usp=sharing"",""สงขลา!J458"")"),"")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IFERROR(__xludf.DUMMYFUNCTION("IMPORTRANGE(""https://docs.google.com/spreadsheets/d/1IYY_tgx_IHuhSq3AJ5eI5OnqOPBNLWSHKh2a30DoXe8/edit?usp=sharing"",""สงขลา!I459"")"),1100)</f>
        <v>1100</v>
      </c>
      <c r="J564" s="360">
        <f ca="1">IFERROR(__xludf.DUMMYFUNCTION("IMPORTRANGE(""https://docs.google.com/spreadsheets/d/1IYY_tgx_IHuhSq3AJ5eI5OnqOPBNLWSHKh2a30DoXe8/edit?usp=sharing"",""สงขลา!J459"")"),550)</f>
        <v>550</v>
      </c>
      <c r="K564" s="361">
        <f t="shared" ca="1" si="121"/>
        <v>50</v>
      </c>
      <c r="L564" s="362">
        <f ca="1">IFERROR(__xludf.DUMMYFUNCTION("IMPORTRANGE(""https://docs.google.com/spreadsheets/d/1IYY_tgx_IHuhSq3AJ5eI5OnqOPBNLWSHKh2a30DoXe8/edit?usp=sharing"",""สงขลา!L459"")"),123600)</f>
        <v>123600</v>
      </c>
      <c r="M564" s="362"/>
      <c r="N564" s="362">
        <f ca="1">IFERROR(__xludf.DUMMYFUNCTION("IMPORTRANGE(""https://docs.google.com/spreadsheets/d/1IYY_tgx_IHuhSq3AJ5eI5OnqOPBNLWSHKh2a30DoXe8/edit?usp=sharing"",""สงขลา!M459"")"),9935)</f>
        <v>9935</v>
      </c>
      <c r="O564" s="362">
        <f t="shared" ref="O564:O568" ca="1" si="122">+IF(L564&gt;0,N564*100/L564,0)</f>
        <v>8.0380258899676367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IFERROR(__xludf.DUMMYFUNCTION("IMPORTRANGE(""https://docs.google.com/spreadsheets/d/1IYY_tgx_IHuhSq3AJ5eI5OnqOPBNLWSHKh2a30DoXe8/edit?usp=sharing"",""สงขลา!L460"")"),0)</f>
        <v>0</v>
      </c>
      <c r="M565" s="169"/>
      <c r="N565" s="171">
        <f ca="1">IFERROR(__xludf.DUMMYFUNCTION("IMPORTRANGE(""https://docs.google.com/spreadsheets/d/1IYY_tgx_IHuhSq3AJ5eI5OnqOPBNLWSHKh2a30DoXe8/edit?usp=sharing"",""สงขลา!M460"")"),0)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1">
        <f ca="1">IFERROR(__xludf.DUMMYFUNCTION("IMPORTRANGE(""https://docs.google.com/spreadsheets/d/1IYY_tgx_IHuhSq3AJ5eI5OnqOPBNLWSHKh2a30DoXe8/edit?usp=sharing"",""สงขลา!M461"")"),9935)</f>
        <v>9935</v>
      </c>
      <c r="O566" s="171">
        <f t="shared" ca="1" si="122"/>
        <v>8.0380258899676367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IFERROR(__xludf.DUMMYFUNCTION("IMPORTRANGE(""https://docs.google.com/spreadsheets/d/1IYY_tgx_IHuhSq3AJ5eI5OnqOPBNLWSHKh2a30DoXe8/edit?usp=sharing"",""สงขลา!L462"")"),0)</f>
        <v>0</v>
      </c>
      <c r="M567" s="171"/>
      <c r="N567" s="171">
        <f ca="1">IFERROR(__xludf.DUMMYFUNCTION("IMPORTRANGE(""https://docs.google.com/spreadsheets/d/1IYY_tgx_IHuhSq3AJ5eI5OnqOPBNLWSHKh2a30DoXe8/edit?usp=sharing"",""สงขลา!M462"")"),0)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IFERROR(__xludf.DUMMYFUNCTION("IMPORTRANGE(""https://docs.google.com/spreadsheets/d/1IYY_tgx_IHuhSq3AJ5eI5OnqOPBNLWSHKh2a30DoXe8/edit?usp=sharing"",""สงขลา!L463"")"),123600)</f>
        <v>123600</v>
      </c>
      <c r="M568" s="171"/>
      <c r="N568" s="171">
        <f ca="1">IFERROR(__xludf.DUMMYFUNCTION("IMPORTRANGE(""https://docs.google.com/spreadsheets/d/1IYY_tgx_IHuhSq3AJ5eI5OnqOPBNLWSHKh2a30DoXe8/edit?usp=sharing"",""สงขลา!M463"")"),9935)</f>
        <v>9935</v>
      </c>
      <c r="O568" s="171">
        <f t="shared" ca="1" si="122"/>
        <v>8.0380258899676367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IFERROR(__xludf.DUMMYFUNCTION("IMPORTRANGE(""https://docs.google.com/spreadsheets/d/1IYY_tgx_IHuhSq3AJ5eI5OnqOPBNLWSHKh2a30DoXe8/edit?usp=sharing"",""สงขลา!M464"")"),0)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IFERROR(__xludf.DUMMYFUNCTION("IMPORTRANGE(""https://docs.google.com/spreadsheets/d/1IYY_tgx_IHuhSq3AJ5eI5OnqOPBNLWSHKh2a30DoXe8/edit?usp=sharing"",""สงขลา!M465"")"),0)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IFERROR(__xludf.DUMMYFUNCTION("IMPORTRANGE(""https://docs.google.com/spreadsheets/d/1IYY_tgx_IHuhSq3AJ5eI5OnqOPBNLWSHKh2a30DoXe8/edit?usp=sharing"",""สงขลา!M466"")"),9935)</f>
        <v>9935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IFERROR(__xludf.DUMMYFUNCTION("IMPORTRANGE(""https://docs.google.com/spreadsheets/d/1IYY_tgx_IHuhSq3AJ5eI5OnqOPBNLWSHKh2a30DoXe8/edit?usp=sharing"",""สงขลา!M467"")"),0)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IFERROR(__xludf.DUMMYFUNCTION("IMPORTRANGE(""https://docs.google.com/spreadsheets/d/1IYY_tgx_IHuhSq3AJ5eI5OnqOPBNLWSHKh2a30DoXe8/edit?usp=sharing"",""สงขลา!I468"")"),1100)</f>
        <v>1100</v>
      </c>
      <c r="J573" s="401">
        <f ca="1">IFERROR(__xludf.DUMMYFUNCTION("IMPORTRANGE(""https://docs.google.com/spreadsheets/d/1IYY_tgx_IHuhSq3AJ5eI5OnqOPBNLWSHKh2a30DoXe8/edit?usp=sharing"",""สงขลา!J468"")"),550)</f>
        <v>550</v>
      </c>
      <c r="K573" s="204">
        <f ca="1">IF(I573&gt;0,J573*100/I573,0)</f>
        <v>50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IFERROR(__xludf.DUMMYFUNCTION("IMPORTRANGE(""https://docs.google.com/spreadsheets/d/1IYY_tgx_IHuhSq3AJ5eI5OnqOPBNLWSHKh2a30DoXe8/edit?usp=sharing"",""สงขลา!I470"")"),0)</f>
        <v>0</v>
      </c>
      <c r="J575" s="192">
        <f ca="1">IFERROR(__xludf.DUMMYFUNCTION("IMPORTRANGE(""https://docs.google.com/spreadsheets/d/1IYY_tgx_IHuhSq3AJ5eI5OnqOPBNLWSHKh2a30DoXe8/edit?usp=sharing"",""สงขลา!J470"")"),0)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IFERROR(__xludf.DUMMYFUNCTION("IMPORTRANGE(""https://docs.google.com/spreadsheets/d/1IYY_tgx_IHuhSq3AJ5eI5OnqOPBNLWSHKh2a30DoXe8/edit?usp=sharing"",""สงขลา!I471"")"),0)</f>
        <v>0</v>
      </c>
      <c r="J576" s="192">
        <f ca="1">IFERROR(__xludf.DUMMYFUNCTION("IMPORTRANGE(""https://docs.google.com/spreadsheets/d/1IYY_tgx_IHuhSq3AJ5eI5OnqOPBNLWSHKh2a30DoXe8/edit?usp=sharing"",""สงขลา!J471"")"),0)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IFERROR(__xludf.DUMMYFUNCTION("IMPORTRANGE(""https://docs.google.com/spreadsheets/d/1IYY_tgx_IHuhSq3AJ5eI5OnqOPBNLWSHKh2a30DoXe8/edit?usp=sharing"",""สงขลา!I472"")"),0)</f>
        <v>0</v>
      </c>
      <c r="J577" s="192">
        <f ca="1">IFERROR(__xludf.DUMMYFUNCTION("IMPORTRANGE(""https://docs.google.com/spreadsheets/d/1IYY_tgx_IHuhSq3AJ5eI5OnqOPBNLWSHKh2a30DoXe8/edit?usp=sharing"",""สงขลา!J472"")"),549)</f>
        <v>549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IFERROR(__xludf.DUMMYFUNCTION("IMPORTRANGE(""https://docs.google.com/spreadsheets/d/1IYY_tgx_IHuhSq3AJ5eI5OnqOPBNLWSHKh2a30DoXe8/edit?usp=sharing"",""สงขลา!I473"")"),0)</f>
        <v>0</v>
      </c>
      <c r="J578" s="192">
        <f ca="1">IFERROR(__xludf.DUMMYFUNCTION("IMPORTRANGE(""https://docs.google.com/spreadsheets/d/1IYY_tgx_IHuhSq3AJ5eI5OnqOPBNLWSHKh2a30DoXe8/edit?usp=sharing"",""สงขลา!J473"")"),1)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IFERROR(__xludf.DUMMYFUNCTION("IMPORTRANGE(""https://docs.google.com/spreadsheets/d/1IYY_tgx_IHuhSq3AJ5eI5OnqOPBNLWSHKh2a30DoXe8/edit?usp=sharing"",""สงขลา!I474"")"),0)</f>
        <v>0</v>
      </c>
      <c r="J579" s="192">
        <f ca="1">IFERROR(__xludf.DUMMYFUNCTION("IMPORTRANGE(""https://docs.google.com/spreadsheets/d/1IYY_tgx_IHuhSq3AJ5eI5OnqOPBNLWSHKh2a30DoXe8/edit?usp=sharing"",""สงขลา!J474"")"),0)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IFERROR(__xludf.DUMMYFUNCTION("IMPORTRANGE(""https://docs.google.com/spreadsheets/d/1IYY_tgx_IHuhSq3AJ5eI5OnqOPBNLWSHKh2a30DoXe8/edit?usp=sharing"",""สงขลา!I475"")"),220)</f>
        <v>220</v>
      </c>
      <c r="J580" s="360">
        <f ca="1">IFERROR(__xludf.DUMMYFUNCTION("IMPORTRANGE(""https://docs.google.com/spreadsheets/d/1IYY_tgx_IHuhSq3AJ5eI5OnqOPBNLWSHKh2a30DoXe8/edit?usp=sharing"",""สงขลา!J475"")"),0)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IFERROR(__xludf.DUMMYFUNCTION("IMPORTRANGE(""https://docs.google.com/spreadsheets/d/1IYY_tgx_IHuhSq3AJ5eI5OnqOPBNLWSHKh2a30DoXe8/edit?usp=sharing"",""สงขลา!L475"")"),376620)</f>
        <v>376620</v>
      </c>
      <c r="M580" s="362"/>
      <c r="N580" s="362">
        <f ca="1">IFERROR(__xludf.DUMMYFUNCTION("IMPORTRANGE(""https://docs.google.com/spreadsheets/d/1IYY_tgx_IHuhSq3AJ5eI5OnqOPBNLWSHKh2a30DoXe8/edit?usp=sharing"",""สงขลา!M475"")"),9935)</f>
        <v>9935</v>
      </c>
      <c r="O580" s="362">
        <f t="shared" ref="O580:O584" ca="1" si="124">+IF(L580&gt;0,N580*100/L580,0)</f>
        <v>2.6379374435770804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IFERROR(__xludf.DUMMYFUNCTION("IMPORTRANGE(""https://docs.google.com/spreadsheets/d/1IYY_tgx_IHuhSq3AJ5eI5OnqOPBNLWSHKh2a30DoXe8/edit?usp=sharing"",""สงขลา!L476"")"),0)</f>
        <v>0</v>
      </c>
      <c r="M581" s="169"/>
      <c r="N581" s="171">
        <f ca="1">IFERROR(__xludf.DUMMYFUNCTION("IMPORTRANGE(""https://docs.google.com/spreadsheets/d/1IYY_tgx_IHuhSq3AJ5eI5OnqOPBNLWSHKh2a30DoXe8/edit?usp=sharing"",""สงขลา!M476"")"),0)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1">
        <f ca="1">IFERROR(__xludf.DUMMYFUNCTION("IMPORTRANGE(""https://docs.google.com/spreadsheets/d/1IYY_tgx_IHuhSq3AJ5eI5OnqOPBNLWSHKh2a30DoXe8/edit?usp=sharing"",""สงขลา!M477"")"),9935)</f>
        <v>9935</v>
      </c>
      <c r="O582" s="171">
        <f t="shared" ca="1" si="124"/>
        <v>2.6379374435770804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IFERROR(__xludf.DUMMYFUNCTION("IMPORTRANGE(""https://docs.google.com/spreadsheets/d/1IYY_tgx_IHuhSq3AJ5eI5OnqOPBNLWSHKh2a30DoXe8/edit?usp=sharing"",""สงขลา!L478"")"),0)</f>
        <v>0</v>
      </c>
      <c r="M583" s="171"/>
      <c r="N583" s="171">
        <f ca="1">IFERROR(__xludf.DUMMYFUNCTION("IMPORTRANGE(""https://docs.google.com/spreadsheets/d/1IYY_tgx_IHuhSq3AJ5eI5OnqOPBNLWSHKh2a30DoXe8/edit?usp=sharing"",""สงขลา!M478"")"),0)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IFERROR(__xludf.DUMMYFUNCTION("IMPORTRANGE(""https://docs.google.com/spreadsheets/d/1IYY_tgx_IHuhSq3AJ5eI5OnqOPBNLWSHKh2a30DoXe8/edit?usp=sharing"",""สงขลา!L479"")"),376620)</f>
        <v>376620</v>
      </c>
      <c r="M584" s="171"/>
      <c r="N584" s="171">
        <f ca="1">IFERROR(__xludf.DUMMYFUNCTION("IMPORTRANGE(""https://docs.google.com/spreadsheets/d/1IYY_tgx_IHuhSq3AJ5eI5OnqOPBNLWSHKh2a30DoXe8/edit?usp=sharing"",""สงขลา!M479"")"),9935)</f>
        <v>9935</v>
      </c>
      <c r="O584" s="171">
        <f t="shared" ca="1" si="124"/>
        <v>2.6379374435770804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IFERROR(__xludf.DUMMYFUNCTION("IMPORTRANGE(""https://docs.google.com/spreadsheets/d/1IYY_tgx_IHuhSq3AJ5eI5OnqOPBNLWSHKh2a30DoXe8/edit?usp=sharing"",""สงขลา!M480"")"),0)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IFERROR(__xludf.DUMMYFUNCTION("IMPORTRANGE(""https://docs.google.com/spreadsheets/d/1IYY_tgx_IHuhSq3AJ5eI5OnqOPBNLWSHKh2a30DoXe8/edit?usp=sharing"",""สงขลา!M481"")"),0)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IFERROR(__xludf.DUMMYFUNCTION("IMPORTRANGE(""https://docs.google.com/spreadsheets/d/1IYY_tgx_IHuhSq3AJ5eI5OnqOPBNLWSHKh2a30DoXe8/edit?usp=sharing"",""สงขลา!M482"")"),9935)</f>
        <v>9935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IFERROR(__xludf.DUMMYFUNCTION("IMPORTRANGE(""https://docs.google.com/spreadsheets/d/1IYY_tgx_IHuhSq3AJ5eI5OnqOPBNLWSHKh2a30DoXe8/edit?usp=sharing"",""สงขลา!M483"")"),0)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IFERROR(__xludf.DUMMYFUNCTION("IMPORTRANGE(""https://docs.google.com/spreadsheets/d/1IYY_tgx_IHuhSq3AJ5eI5OnqOPBNLWSHKh2a30DoXe8/edit?usp=sharing"",""สงขลา!I484"")"),220)</f>
        <v>220</v>
      </c>
      <c r="J589" s="191">
        <f ca="1">IFERROR(__xludf.DUMMYFUNCTION("IMPORTRANGE(""https://docs.google.com/spreadsheets/d/1IYY_tgx_IHuhSq3AJ5eI5OnqOPBNLWSHKh2a30DoXe8/edit?usp=sharing"",""สงขลา!J484"")"),0)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IFERROR(__xludf.DUMMYFUNCTION("IMPORTRANGE(""https://docs.google.com/spreadsheets/d/1IYY_tgx_IHuhSq3AJ5eI5OnqOPBNLWSHKh2a30DoXe8/edit?usp=sharing"",""สงขลา!I485"")"),0)</f>
        <v>0</v>
      </c>
      <c r="J590" s="191">
        <f ca="1">IFERROR(__xludf.DUMMYFUNCTION("IMPORTRANGE(""https://docs.google.com/spreadsheets/d/1IYY_tgx_IHuhSq3AJ5eI5OnqOPBNLWSHKh2a30DoXe8/edit?usp=sharing"",""สงขลา!J485"")"),0)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IFERROR(__xludf.DUMMYFUNCTION("IMPORTRANGE(""https://docs.google.com/spreadsheets/d/1IYY_tgx_IHuhSq3AJ5eI5OnqOPBNLWSHKh2a30DoXe8/edit?usp=sharing"",""สงขลา!I486"")"),220)</f>
        <v>220</v>
      </c>
      <c r="J591" s="191">
        <f ca="1">IFERROR(__xludf.DUMMYFUNCTION("IMPORTRANGE(""https://docs.google.com/spreadsheets/d/1IYY_tgx_IHuhSq3AJ5eI5OnqOPBNLWSHKh2a30DoXe8/edit?usp=sharing"",""สงขลา!J486"")"),0)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IFERROR(__xludf.DUMMYFUNCTION("IMPORTRANGE(""https://docs.google.com/spreadsheets/d/1IYY_tgx_IHuhSq3AJ5eI5OnqOPBNLWSHKh2a30DoXe8/edit?usp=sharing"",""สงขลา!I487"")"),0)</f>
        <v>0</v>
      </c>
      <c r="J592" s="191">
        <f ca="1">IFERROR(__xludf.DUMMYFUNCTION("IMPORTRANGE(""https://docs.google.com/spreadsheets/d/1IYY_tgx_IHuhSq3AJ5eI5OnqOPBNLWSHKh2a30DoXe8/edit?usp=sharing"",""สงขลา!J487"")"),0)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IFERROR(__xludf.DUMMYFUNCTION("IMPORTRANGE(""https://docs.google.com/spreadsheets/d/1IYY_tgx_IHuhSq3AJ5eI5OnqOPBNLWSHKh2a30DoXe8/edit?usp=sharing"",""สงขลา!I488"")"),220)</f>
        <v>220</v>
      </c>
      <c r="J593" s="191">
        <f ca="1">IFERROR(__xludf.DUMMYFUNCTION("IMPORTRANGE(""https://docs.google.com/spreadsheets/d/1IYY_tgx_IHuhSq3AJ5eI5OnqOPBNLWSHKh2a30DoXe8/edit?usp=sharing"",""สงขลา!J488"")"),0)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IFERROR(__xludf.DUMMYFUNCTION("IMPORTRANGE(""https://docs.google.com/spreadsheets/d/1IYY_tgx_IHuhSq3AJ5eI5OnqOPBNLWSHKh2a30DoXe8/edit?usp=sharing"",""สงขลา!I489"")"),0)</f>
        <v>0</v>
      </c>
      <c r="J594" s="191">
        <f ca="1">IFERROR(__xludf.DUMMYFUNCTION("IMPORTRANGE(""https://docs.google.com/spreadsheets/d/1IYY_tgx_IHuhSq3AJ5eI5OnqOPBNLWSHKh2a30DoXe8/edit?usp=sharing"",""สงขลา!J489"")"),0)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IFERROR(__xludf.DUMMYFUNCTION("IMPORTRANGE(""https://docs.google.com/spreadsheets/d/1IYY_tgx_IHuhSq3AJ5eI5OnqOPBNLWSHKh2a30DoXe8/edit?usp=sharing"",""สงขลา!I490"")"),220)</f>
        <v>220</v>
      </c>
      <c r="J595" s="191">
        <f ca="1">IFERROR(__xludf.DUMMYFUNCTION("IMPORTRANGE(""https://docs.google.com/spreadsheets/d/1IYY_tgx_IHuhSq3AJ5eI5OnqOPBNLWSHKh2a30DoXe8/edit?usp=sharing"",""สงขลา!J490"")"),0)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IFERROR(__xludf.DUMMYFUNCTION("IMPORTRANGE(""https://docs.google.com/spreadsheets/d/1IYY_tgx_IHuhSq3AJ5eI5OnqOPBNLWSHKh2a30DoXe8/edit?usp=sharing"",""สงขลา!I491"")"),0)</f>
        <v>0</v>
      </c>
      <c r="J596" s="238">
        <f ca="1">IFERROR(__xludf.DUMMYFUNCTION("IMPORTRANGE(""https://docs.google.com/spreadsheets/d/1IYY_tgx_IHuhSq3AJ5eI5OnqOPBNLWSHKh2a30DoXe8/edit?usp=sharing"",""สงขลา!J491"")"),0)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IFERROR(__xludf.DUMMYFUNCTION("IMPORTRANGE(""https://docs.google.com/spreadsheets/d/1IYY_tgx_IHuhSq3AJ5eI5OnqOPBNLWSHKh2a30DoXe8/edit?usp=sharing"",""สงขลา!I492"")"),50)</f>
        <v>50</v>
      </c>
      <c r="J597" s="464">
        <f ca="1">IFERROR(__xludf.DUMMYFUNCTION("IMPORTRANGE(""https://docs.google.com/spreadsheets/d/1IYY_tgx_IHuhSq3AJ5eI5OnqOPBNLWSHKh2a30DoXe8/edit?usp=sharing"",""สงขลา!J492"")"),0)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IFERROR(__xludf.DUMMYFUNCTION("IMPORTRANGE(""https://docs.google.com/spreadsheets/d/1IYY_tgx_IHuhSq3AJ5eI5OnqOPBNLWSHKh2a30DoXe8/edit?usp=sharing"",""สงขลา!L492"")"),4550)</f>
        <v>4550</v>
      </c>
      <c r="M597" s="395"/>
      <c r="N597" s="395">
        <f ca="1">IFERROR(__xludf.DUMMYFUNCTION("IMPORTRANGE(""https://docs.google.com/spreadsheets/d/1IYY_tgx_IHuhSq3AJ5eI5OnqOPBNLWSHKh2a30DoXe8/edit?usp=sharing"",""สงขลา!M492"")"),0)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IFERROR(__xludf.DUMMYFUNCTION("IMPORTRANGE(""https://docs.google.com/spreadsheets/d/1IYY_tgx_IHuhSq3AJ5eI5OnqOPBNLWSHKh2a30DoXe8/edit?usp=sharing"",""สงขลา!L493"")"),0)</f>
        <v>0</v>
      </c>
      <c r="M598" s="169"/>
      <c r="N598" s="171">
        <f ca="1">IFERROR(__xludf.DUMMYFUNCTION("IMPORTRANGE(""https://docs.google.com/spreadsheets/d/1IYY_tgx_IHuhSq3AJ5eI5OnqOPBNLWSHKh2a30DoXe8/edit?usp=sharing"",""สงขลา!M493"")"),0)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1">
        <f ca="1">IFERROR(__xludf.DUMMYFUNCTION("IMPORTRANGE(""https://docs.google.com/spreadsheets/d/1IYY_tgx_IHuhSq3AJ5eI5OnqOPBNLWSHKh2a30DoXe8/edit?usp=sharing"",""สงขลา!M494"")"),0)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IFERROR(__xludf.DUMMYFUNCTION("IMPORTRANGE(""https://docs.google.com/spreadsheets/d/1IYY_tgx_IHuhSq3AJ5eI5OnqOPBNLWSHKh2a30DoXe8/edit?usp=sharing"",""สงขลา!L495"")"),0)</f>
        <v>0</v>
      </c>
      <c r="M600" s="171"/>
      <c r="N600" s="171">
        <f ca="1">IFERROR(__xludf.DUMMYFUNCTION("IMPORTRANGE(""https://docs.google.com/spreadsheets/d/1IYY_tgx_IHuhSq3AJ5eI5OnqOPBNLWSHKh2a30DoXe8/edit?usp=sharing"",""สงขลา!M495"")"),0)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IFERROR(__xludf.DUMMYFUNCTION("IMPORTRANGE(""https://docs.google.com/spreadsheets/d/1IYY_tgx_IHuhSq3AJ5eI5OnqOPBNLWSHKh2a30DoXe8/edit?usp=sharing"",""สงขลา!L496"")"),4550)</f>
        <v>4550</v>
      </c>
      <c r="M601" s="171"/>
      <c r="N601" s="171">
        <f ca="1">IFERROR(__xludf.DUMMYFUNCTION("IMPORTRANGE(""https://docs.google.com/spreadsheets/d/1IYY_tgx_IHuhSq3AJ5eI5OnqOPBNLWSHKh2a30DoXe8/edit?usp=sharing"",""สงขลา!M496"")"),0)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IFERROR(__xludf.DUMMYFUNCTION("IMPORTRANGE(""https://docs.google.com/spreadsheets/d/1IYY_tgx_IHuhSq3AJ5eI5OnqOPBNLWSHKh2a30DoXe8/edit?usp=sharing"",""สงขลา!M497"")"),0)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IFERROR(__xludf.DUMMYFUNCTION("IMPORTRANGE(""https://docs.google.com/spreadsheets/d/1IYY_tgx_IHuhSq3AJ5eI5OnqOPBNLWSHKh2a30DoXe8/edit?usp=sharing"",""สงขลา!M498"")"),0)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IFERROR(__xludf.DUMMYFUNCTION("IMPORTRANGE(""https://docs.google.com/spreadsheets/d/1IYY_tgx_IHuhSq3AJ5eI5OnqOPBNLWSHKh2a30DoXe8/edit?usp=sharing"",""สงขลา!M499"")"),0)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IFERROR(__xludf.DUMMYFUNCTION("IMPORTRANGE(""https://docs.google.com/spreadsheets/d/1IYY_tgx_IHuhSq3AJ5eI5OnqOPBNLWSHKh2a30DoXe8/edit?usp=sharing"",""สงขลา!M500"")"),0)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IFERROR(__xludf.DUMMYFUNCTION("IMPORTRANGE(""https://docs.google.com/spreadsheets/d/1IYY_tgx_IHuhSq3AJ5eI5OnqOPBNLWSHKh2a30DoXe8/edit?usp=sharing"",""สงขลา!J502"")"),1)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IFERROR(__xludf.DUMMYFUNCTION("IMPORTRANGE(""https://docs.google.com/spreadsheets/d/1IYY_tgx_IHuhSq3AJ5eI5OnqOPBNLWSHKh2a30DoXe8/edit?usp=sharing"",""สงขลา!J503"")"),0)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IFERROR(__xludf.DUMMYFUNCTION("IMPORTRANGE(""https://docs.google.com/spreadsheets/d/1IYY_tgx_IHuhSq3AJ5eI5OnqOPBNLWSHKh2a30DoXe8/edit?usp=sharing"",""สงขลา!J166"")"),0)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IFERROR(__xludf.DUMMYFUNCTION("IMPORTRANGE(""https://docs.google.com/spreadsheets/d/1IYY_tgx_IHuhSq3AJ5eI5OnqOPBNLWSHKh2a30DoXe8/edit?usp=sharing"",""สงขลา!J166"")"),0)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IFERROR(__xludf.DUMMYFUNCTION("IMPORTRANGE(""https://docs.google.com/spreadsheets/d/1IYY_tgx_IHuhSq3AJ5eI5OnqOPBNLWSHKh2a30DoXe8/edit?usp=sharing"",""สงขลา!I506"")"),50)</f>
        <v>50</v>
      </c>
      <c r="J611" s="167">
        <f ca="1">IFERROR(__xludf.DUMMYFUNCTION("IMPORTRANGE(""https://docs.google.com/spreadsheets/d/1IYY_tgx_IHuhSq3AJ5eI5OnqOPBNLWSHKh2a30DoXe8/edit?usp=sharing"",""สงขลา!J506"")"),0)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IFERROR(__xludf.DUMMYFUNCTION("IMPORTRANGE(""https://docs.google.com/spreadsheets/d/1IYY_tgx_IHuhSq3AJ5eI5OnqOPBNLWSHKh2a30DoXe8/edit?usp=sharing"",""สงขลา!I507"")"),0)</f>
        <v>0</v>
      </c>
      <c r="J612" s="192">
        <f ca="1">IFERROR(__xludf.DUMMYFUNCTION("IMPORTRANGE(""https://docs.google.com/spreadsheets/d/1IYY_tgx_IHuhSq3AJ5eI5OnqOPBNLWSHKh2a30DoXe8/edit?usp=sharing"",""สงขลา!J507"")"),0)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IFERROR(__xludf.DUMMYFUNCTION("IMPORTRANGE(""https://docs.google.com/spreadsheets/d/1IYY_tgx_IHuhSq3AJ5eI5OnqOPBNLWSHKh2a30DoXe8/edit?usp=sharing"",""สงขลา!I508"")"),0)</f>
        <v>0</v>
      </c>
      <c r="J613" s="192">
        <f ca="1">IFERROR(__xludf.DUMMYFUNCTION("IMPORTRANGE(""https://docs.google.com/spreadsheets/d/1IYY_tgx_IHuhSq3AJ5eI5OnqOPBNLWSHKh2a30DoXe8/edit?usp=sharing"",""สงขลา!J508"")"),0)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IFERROR(__xludf.DUMMYFUNCTION("IMPORTRANGE(""https://docs.google.com/spreadsheets/d/1IYY_tgx_IHuhSq3AJ5eI5OnqOPBNLWSHKh2a30DoXe8/edit?usp=sharing"",""สงขลา!I509"")"),0)</f>
        <v>0</v>
      </c>
      <c r="J614" s="192">
        <f ca="1">IFERROR(__xludf.DUMMYFUNCTION("IMPORTRANGE(""https://docs.google.com/spreadsheets/d/1IYY_tgx_IHuhSq3AJ5eI5OnqOPBNLWSHKh2a30DoXe8/edit?usp=sharing"",""สงขลา!J509"")"),0)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IFERROR(__xludf.DUMMYFUNCTION("IMPORTRANGE(""https://docs.google.com/spreadsheets/d/1IYY_tgx_IHuhSq3AJ5eI5OnqOPBNLWSHKh2a30DoXe8/edit?usp=sharing"",""สงขลา!I510"")"),0)</f>
        <v>0</v>
      </c>
      <c r="J615" s="192">
        <f ca="1">IFERROR(__xludf.DUMMYFUNCTION("IMPORTRANGE(""https://docs.google.com/spreadsheets/d/1IYY_tgx_IHuhSq3AJ5eI5OnqOPBNLWSHKh2a30DoXe8/edit?usp=sharing"",""สงขลา!J510"")"),0)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IFERROR(__xludf.DUMMYFUNCTION("IMPORTRANGE(""https://docs.google.com/spreadsheets/d/1IYY_tgx_IHuhSq3AJ5eI5OnqOPBNLWSHKh2a30DoXe8/edit?usp=sharing"",""สงขลา!I511"")"),0)</f>
        <v>0</v>
      </c>
      <c r="J616" s="192">
        <f ca="1">IFERROR(__xludf.DUMMYFUNCTION("IMPORTRANGE(""https://docs.google.com/spreadsheets/d/1IYY_tgx_IHuhSq3AJ5eI5OnqOPBNLWSHKh2a30DoXe8/edit?usp=sharing"",""สงขลา!J511"")"),0)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IFERROR(__xludf.DUMMYFUNCTION("IMPORTRANGE(""https://docs.google.com/spreadsheets/d/1IYY_tgx_IHuhSq3AJ5eI5OnqOPBNLWSHKh2a30DoXe8/edit?usp=sharing"",""สงขลา!I512"")"),0)</f>
        <v>0</v>
      </c>
      <c r="J617" s="191">
        <f ca="1">IFERROR(__xludf.DUMMYFUNCTION("IMPORTRANGE(""https://docs.google.com/spreadsheets/d/1IYY_tgx_IHuhSq3AJ5eI5OnqOPBNLWSHKh2a30DoXe8/edit?usp=sharing"",""สงขลา!J512"")"),0)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IFERROR(__xludf.DUMMYFUNCTION("IMPORTRANGE(""https://docs.google.com/spreadsheets/d/1IYY_tgx_IHuhSq3AJ5eI5OnqOPBNLWSHKh2a30DoXe8/edit?usp=sharing"",""สงขลา!I513"")"),0)</f>
        <v>0</v>
      </c>
      <c r="J618" s="192">
        <f ca="1">IFERROR(__xludf.DUMMYFUNCTION("IMPORTRANGE(""https://docs.google.com/spreadsheets/d/1IYY_tgx_IHuhSq3AJ5eI5OnqOPBNLWSHKh2a30DoXe8/edit?usp=sharing"",""สงขลา!J513"")"),0)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IFERROR(__xludf.DUMMYFUNCTION("IMPORTRANGE(""https://docs.google.com/spreadsheets/d/1IYY_tgx_IHuhSq3AJ5eI5OnqOPBNLWSHKh2a30DoXe8/edit?usp=sharing"",""สงขลา!I514"")"),0)</f>
        <v>0</v>
      </c>
      <c r="J619" s="192">
        <f ca="1">IFERROR(__xludf.DUMMYFUNCTION("IMPORTRANGE(""https://docs.google.com/spreadsheets/d/1IYY_tgx_IHuhSq3AJ5eI5OnqOPBNLWSHKh2a30DoXe8/edit?usp=sharing"",""สงขลา!J514"")"),0)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IFERROR(__xludf.DUMMYFUNCTION("IMPORTRANGE(""https://docs.google.com/spreadsheets/d/1IYY_tgx_IHuhSq3AJ5eI5OnqOPBNLWSHKh2a30DoXe8/edit?usp=sharing"",""สงขลา!I515"")"),48)</f>
        <v>48</v>
      </c>
      <c r="J620" s="167">
        <f ca="1">IFERROR(__xludf.DUMMYFUNCTION("IMPORTRANGE(""https://docs.google.com/spreadsheets/d/1IYY_tgx_IHuhSq3AJ5eI5OnqOPBNLWSHKh2a30DoXe8/edit?usp=sharing"",""สงขลา!J515"")"),0)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IFERROR(__xludf.DUMMYFUNCTION("IMPORTRANGE(""https://docs.google.com/spreadsheets/d/1IYY_tgx_IHuhSq3AJ5eI5OnqOPBNLWSHKh2a30DoXe8/edit?usp=sharing"",""สงขลา!I516"")"),0)</f>
        <v>0</v>
      </c>
      <c r="J621" s="167">
        <f ca="1">IFERROR(__xludf.DUMMYFUNCTION("IMPORTRANGE(""https://docs.google.com/spreadsheets/d/1IYY_tgx_IHuhSq3AJ5eI5OnqOPBNLWSHKh2a30DoXe8/edit?usp=sharing"",""สงขลา!J516"")"),0)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IFERROR(__xludf.DUMMYFUNCTION("IMPORTRANGE(""https://docs.google.com/spreadsheets/d/1IYY_tgx_IHuhSq3AJ5eI5OnqOPBNLWSHKh2a30DoXe8/edit?usp=sharing"",""สงขลา!I517"")"),0)</f>
        <v>0</v>
      </c>
      <c r="J622" s="192">
        <f ca="1">IFERROR(__xludf.DUMMYFUNCTION("IMPORTRANGE(""https://docs.google.com/spreadsheets/d/1IYY_tgx_IHuhSq3AJ5eI5OnqOPBNLWSHKh2a30DoXe8/edit?usp=sharing"",""สงขลา!J517"")"),0)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IFERROR(__xludf.DUMMYFUNCTION("IMPORTRANGE(""https://docs.google.com/spreadsheets/d/1IYY_tgx_IHuhSq3AJ5eI5OnqOPBNLWSHKh2a30DoXe8/edit?usp=sharing"",""สงขลา!I518"")"),0)</f>
        <v>0</v>
      </c>
      <c r="J623" s="192">
        <f ca="1">IFERROR(__xludf.DUMMYFUNCTION("IMPORTRANGE(""https://docs.google.com/spreadsheets/d/1IYY_tgx_IHuhSq3AJ5eI5OnqOPBNLWSHKh2a30DoXe8/edit?usp=sharing"",""สงขลา!J518"")"),0)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IFERROR(__xludf.DUMMYFUNCTION("IMPORTRANGE(""https://docs.google.com/spreadsheets/d/1IYY_tgx_IHuhSq3AJ5eI5OnqOPBNLWSHKh2a30DoXe8/edit?usp=sharing"",""สงขลา!I519"")"),0)</f>
        <v>0</v>
      </c>
      <c r="J624" s="191">
        <f ca="1">IFERROR(__xludf.DUMMYFUNCTION("IMPORTRANGE(""https://docs.google.com/spreadsheets/d/1IYY_tgx_IHuhSq3AJ5eI5OnqOPBNLWSHKh2a30DoXe8/edit?usp=sharing"",""สงขลา!J519"")"),0)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IFERROR(__xludf.DUMMYFUNCTION("IMPORTRANGE(""https://docs.google.com/spreadsheets/d/1IYY_tgx_IHuhSq3AJ5eI5OnqOPBNLWSHKh2a30DoXe8/edit?usp=sharing"",""สงขลา!I520"")"),0)</f>
        <v>0</v>
      </c>
      <c r="J625" s="192">
        <f ca="1">IFERROR(__xludf.DUMMYFUNCTION("IMPORTRANGE(""https://docs.google.com/spreadsheets/d/1IYY_tgx_IHuhSq3AJ5eI5OnqOPBNLWSHKh2a30DoXe8/edit?usp=sharing"",""สงขลา!J520"")"),0)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IFERROR(__xludf.DUMMYFUNCTION("IMPORTRANGE(""https://docs.google.com/spreadsheets/d/1IYY_tgx_IHuhSq3AJ5eI5OnqOPBNLWSHKh2a30DoXe8/edit?usp=sharing"",""สงขลา!I521"")"),0)</f>
        <v>0</v>
      </c>
      <c r="J626" s="192">
        <f ca="1">IFERROR(__xludf.DUMMYFUNCTION("IMPORTRANGE(""https://docs.google.com/spreadsheets/d/1IYY_tgx_IHuhSq3AJ5eI5OnqOPBNLWSHKh2a30DoXe8/edit?usp=sharing"",""สงขลา!J521"")"),0)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IFERROR(__xludf.DUMMYFUNCTION("IMPORTRANGE(""https://docs.google.com/spreadsheets/d/1IYY_tgx_IHuhSq3AJ5eI5OnqOPBNLWSHKh2a30DoXe8/edit?usp=sharing"",""สงขลา!I523"")"),3713783.37)</f>
        <v>3713783.37</v>
      </c>
      <c r="J628" s="332">
        <f ca="1">IFERROR(__xludf.DUMMYFUNCTION("IMPORTRANGE(""https://docs.google.com/spreadsheets/d/1IYY_tgx_IHuhSq3AJ5eI5OnqOPBNLWSHKh2a30DoXe8/edit?usp=sharing"",""สงขลา!J523"")"),48476.39)</f>
        <v>48476.39</v>
      </c>
      <c r="K628" s="333">
        <f t="shared" ref="K628:K635" ca="1" si="129">IF(I628&gt;0,J628*100/I628,0)</f>
        <v>1.3053101155978304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IFERROR(__xludf.DUMMYFUNCTION("IMPORTRANGE(""https://docs.google.com/spreadsheets/d/1IYY_tgx_IHuhSq3AJ5eI5OnqOPBNLWSHKh2a30DoXe8/edit?usp=sharing"",""สงขลา!I524"")"),280)</f>
        <v>280</v>
      </c>
      <c r="J629" s="332">
        <f ca="1">IFERROR(__xludf.DUMMYFUNCTION("IMPORTRANGE(""https://docs.google.com/spreadsheets/d/1IYY_tgx_IHuhSq3AJ5eI5OnqOPBNLWSHKh2a30DoXe8/edit?usp=sharing"",""สงขลา!J524"")"),9)</f>
        <v>9</v>
      </c>
      <c r="K629" s="333">
        <f t="shared" ca="1" si="129"/>
        <v>3.2142857142857144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IFERROR(__xludf.DUMMYFUNCTION("IMPORTRANGE(""https://docs.google.com/spreadsheets/d/1IYY_tgx_IHuhSq3AJ5eI5OnqOPBNLWSHKh2a30DoXe8/edit?usp=sharing"",""สงขลา!I525"")"),927206.85)</f>
        <v>927206.85</v>
      </c>
      <c r="J630" s="332">
        <f ca="1">IFERROR(__xludf.DUMMYFUNCTION("IMPORTRANGE(""https://docs.google.com/spreadsheets/d/1IYY_tgx_IHuhSq3AJ5eI5OnqOPBNLWSHKh2a30DoXe8/edit?usp=sharing"",""สงขลา!J525"")"),51620.37)</f>
        <v>51620.37</v>
      </c>
      <c r="K630" s="333">
        <f t="shared" ca="1" si="129"/>
        <v>5.5672981708450493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IFERROR(__xludf.DUMMYFUNCTION("IMPORTRANGE(""https://docs.google.com/spreadsheets/d/1IYY_tgx_IHuhSq3AJ5eI5OnqOPBNLWSHKh2a30DoXe8/edit?usp=sharing"",""สงขลา!I526"")"),42)</f>
        <v>42</v>
      </c>
      <c r="J631" s="332">
        <f ca="1">IFERROR(__xludf.DUMMYFUNCTION("IMPORTRANGE(""https://docs.google.com/spreadsheets/d/1IYY_tgx_IHuhSq3AJ5eI5OnqOPBNLWSHKh2a30DoXe8/edit?usp=sharing"",""สงขลา!J526"")"),16)</f>
        <v>16</v>
      </c>
      <c r="K631" s="333">
        <f t="shared" ca="1" si="129"/>
        <v>38.095238095238095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IFERROR(__xludf.DUMMYFUNCTION("IMPORTRANGE(""https://docs.google.com/spreadsheets/d/1IYY_tgx_IHuhSq3AJ5eI5OnqOPBNLWSHKh2a30DoXe8/edit?usp=sharing"",""สงขลา!I527"")"),0)</f>
        <v>0</v>
      </c>
      <c r="J632" s="332">
        <f ca="1">IFERROR(__xludf.DUMMYFUNCTION("IMPORTRANGE(""https://docs.google.com/spreadsheets/d/1IYY_tgx_IHuhSq3AJ5eI5OnqOPBNLWSHKh2a30DoXe8/edit?usp=sharing"",""สงขลา!J527"")"),0)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IFERROR(__xludf.DUMMYFUNCTION("IMPORTRANGE(""https://docs.google.com/spreadsheets/d/1IYY_tgx_IHuhSq3AJ5eI5OnqOPBNLWSHKh2a30DoXe8/edit?usp=sharing"",""สงขลา!I528"")"),0)</f>
        <v>0</v>
      </c>
      <c r="J633" s="332">
        <f ca="1">IFERROR(__xludf.DUMMYFUNCTION("IMPORTRANGE(""https://docs.google.com/spreadsheets/d/1IYY_tgx_IHuhSq3AJ5eI5OnqOPBNLWSHKh2a30DoXe8/edit?usp=sharing"",""สงขลา!J528"")"),0)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IFERROR(__xludf.DUMMYFUNCTION("IMPORTRANGE(""https://docs.google.com/spreadsheets/d/1IYY_tgx_IHuhSq3AJ5eI5OnqOPBNLWSHKh2a30DoXe8/edit?usp=sharing"",""สงขลา!I529"")"),1500000)</f>
        <v>1500000</v>
      </c>
      <c r="J634" s="332">
        <f ca="1">IFERROR(__xludf.DUMMYFUNCTION("IMPORTRANGE(""https://docs.google.com/spreadsheets/d/1IYY_tgx_IHuhSq3AJ5eI5OnqOPBNLWSHKh2a30DoXe8/edit?usp=sharing"",""สงขลา!J529"")"),0)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IFERROR(__xludf.DUMMYFUNCTION("IMPORTRANGE(""https://docs.google.com/spreadsheets/d/1IYY_tgx_IHuhSq3AJ5eI5OnqOPBNLWSHKh2a30DoXe8/edit?usp=sharing"",""สงขลา!I530"")"),30)</f>
        <v>30</v>
      </c>
      <c r="J635" s="462">
        <f ca="1">IFERROR(__xludf.DUMMYFUNCTION("IMPORTRANGE(""https://docs.google.com/spreadsheets/d/1IYY_tgx_IHuhSq3AJ5eI5OnqOPBNLWSHKh2a30DoXe8/edit?usp=sharing"",""สงขลา!J530"")"),0)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421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251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2422986</v>
      </c>
      <c r="M8" s="25">
        <f t="shared" ca="1" si="0"/>
        <v>938560</v>
      </c>
      <c r="N8" s="25">
        <f t="shared" ca="1" si="0"/>
        <v>655299</v>
      </c>
      <c r="O8" s="24">
        <f t="shared" ref="O8:O16" ca="1" si="1">IF(L8&gt;0,N8*100/L8,0)</f>
        <v>27.045100549487284</v>
      </c>
      <c r="P8" s="24">
        <f t="shared" ref="P8:P16" ca="1" si="2">IF(M8&gt;0,N8*100/M8,0)</f>
        <v>69.819617286055234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2422986</v>
      </c>
      <c r="M10" s="32">
        <f t="shared" ca="1" si="4"/>
        <v>938560</v>
      </c>
      <c r="N10" s="32">
        <f t="shared" ca="1" si="4"/>
        <v>655299</v>
      </c>
      <c r="O10" s="31">
        <f t="shared" ca="1" si="1"/>
        <v>27.045100549487284</v>
      </c>
      <c r="P10" s="31">
        <f t="shared" ca="1" si="2"/>
        <v>69.819617286055234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2253986</v>
      </c>
      <c r="M12" s="40">
        <f t="shared" ca="1" si="6"/>
        <v>938560</v>
      </c>
      <c r="N12" s="40">
        <f t="shared" ca="1" si="6"/>
        <v>486299</v>
      </c>
      <c r="O12" s="40">
        <f t="shared" ca="1" si="1"/>
        <v>21.5750674582717</v>
      </c>
      <c r="P12" s="40">
        <f t="shared" ca="1" si="2"/>
        <v>51.813309751108079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1344600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909386</v>
      </c>
      <c r="M14" s="40">
        <f t="shared" si="8"/>
        <v>0</v>
      </c>
      <c r="N14" s="40">
        <f t="shared" ca="1" si="8"/>
        <v>58041</v>
      </c>
      <c r="O14" s="43">
        <f t="shared" ca="1" si="1"/>
        <v>6.3824382605406287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169000</v>
      </c>
      <c r="M16" s="40">
        <f t="shared" si="10"/>
        <v>0</v>
      </c>
      <c r="N16" s="40">
        <f t="shared" ca="1" si="10"/>
        <v>169000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1926810</v>
      </c>
      <c r="M18" s="25">
        <f t="shared" ca="1" si="11"/>
        <v>938560</v>
      </c>
      <c r="N18" s="25">
        <f t="shared" ca="1" si="11"/>
        <v>597258</v>
      </c>
      <c r="O18" s="24">
        <f t="shared" ref="O18:O20" ca="1" si="12">IF(L18&gt;0,N18*100/L18,0)</f>
        <v>30.997244149656687</v>
      </c>
      <c r="P18" s="24">
        <f t="shared" ref="P18:P26" ca="1" si="13">IF(M18&gt;0,N18*100/M18,0)</f>
        <v>63.63556938288442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1926810</v>
      </c>
      <c r="M20" s="32">
        <f t="shared" ca="1" si="15"/>
        <v>938560</v>
      </c>
      <c r="N20" s="32">
        <f t="shared" ca="1" si="15"/>
        <v>597258</v>
      </c>
      <c r="O20" s="31">
        <f t="shared" ca="1" si="12"/>
        <v>30.997244149656687</v>
      </c>
      <c r="P20" s="31">
        <f t="shared" ca="1" si="13"/>
        <v>63.63556938288442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1757810</v>
      </c>
      <c r="M22" s="44">
        <f t="shared" ca="1" si="18"/>
        <v>938560</v>
      </c>
      <c r="N22" s="43">
        <f t="shared" ca="1" si="18"/>
        <v>428258</v>
      </c>
      <c r="O22" s="43">
        <f t="shared" ca="1" si="17"/>
        <v>24.363156427600252</v>
      </c>
      <c r="P22" s="43">
        <f t="shared" ca="1" si="13"/>
        <v>45.629261847937265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1344600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413210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169000</v>
      </c>
      <c r="M26" s="52">
        <f t="shared" si="22"/>
        <v>0</v>
      </c>
      <c r="N26" s="52">
        <f t="shared" ca="1" si="22"/>
        <v>169000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496176</v>
      </c>
      <c r="M28" s="25">
        <f t="shared" si="23"/>
        <v>0</v>
      </c>
      <c r="N28" s="25">
        <f t="shared" ca="1" si="23"/>
        <v>58041</v>
      </c>
      <c r="O28" s="24">
        <f t="shared" ref="O28:O30" ca="1" si="24">IF(L28&gt;0,N28*100/L28,0)</f>
        <v>11.697663732224049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496176</v>
      </c>
      <c r="M30" s="32">
        <f t="shared" si="27"/>
        <v>0</v>
      </c>
      <c r="N30" s="32">
        <f t="shared" ca="1" si="27"/>
        <v>58041</v>
      </c>
      <c r="O30" s="31">
        <f t="shared" ca="1" si="24"/>
        <v>11.697663732224049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496176</v>
      </c>
      <c r="M32" s="43">
        <f t="shared" si="30"/>
        <v>0</v>
      </c>
      <c r="N32" s="43">
        <f t="shared" ca="1" si="30"/>
        <v>58041</v>
      </c>
      <c r="O32" s="43">
        <f t="shared" ca="1" si="29"/>
        <v>11.697663732224049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496176</v>
      </c>
      <c r="M34" s="43">
        <f t="shared" si="32"/>
        <v>0</v>
      </c>
      <c r="N34" s="43">
        <f t="shared" ca="1" si="32"/>
        <v>58041</v>
      </c>
      <c r="O34" s="43">
        <f t="shared" ca="1" si="29"/>
        <v>11.697663732224049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938560</v>
      </c>
      <c r="N37" s="55">
        <f t="shared" ca="1" si="33"/>
        <v>597258</v>
      </c>
      <c r="O37" s="56">
        <f t="shared" ca="1" si="29"/>
        <v>30.997244149656687</v>
      </c>
      <c r="P37" s="56">
        <f t="shared" ca="1" si="25"/>
        <v>63.63556938288442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153400</v>
      </c>
      <c r="N41" s="79">
        <f t="shared" ca="1" si="34"/>
        <v>80974</v>
      </c>
      <c r="O41" s="78">
        <f t="shared" ref="O41:O43" ca="1" si="35">IF(L41&gt;0,N41*100/L41,0)</f>
        <v>26.39308996088657</v>
      </c>
      <c r="P41" s="78">
        <f t="shared" ref="P41:P43" ca="1" si="36">IF(M41&gt;0,N41*100/M41,0)</f>
        <v>52.78617992177314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153400</v>
      </c>
      <c r="N43" s="79">
        <f t="shared" ca="1" si="38"/>
        <v>80974</v>
      </c>
      <c r="O43" s="78">
        <f t="shared" ca="1" si="35"/>
        <v>26.39308996088657</v>
      </c>
      <c r="P43" s="78">
        <f t="shared" ca="1" si="36"/>
        <v>52.78617992177314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306800</v>
      </c>
      <c r="M45" s="91">
        <f ca="1">IFERROR(__xludf.DUMMYFUNCTION("IMPORTRANGE(""https://docs.google.com/spreadsheets/d/1Yj_ptqi66GCucihVvJfMjLAmec39IyEx_6qawtMGysU/edit?usp=sharing"",""สบก!Q93"")"),153400)</f>
        <v>153400</v>
      </c>
      <c r="N45" s="91">
        <f ca="1">IFERROR(__xludf.DUMMYFUNCTION("IMPORTRANGE(""https://docs.google.com/spreadsheets/d/1Yj_ptqi66GCucihVvJfMjLAmec39IyEx_6qawtMGysU/edit?usp=sharing"",""สบก!R93"")"),80974)</f>
        <v>80974</v>
      </c>
      <c r="O45" s="92">
        <f ca="1">IF(L45&gt;0,N45*100/L45,0)</f>
        <v>26.39308996088657</v>
      </c>
      <c r="P45" s="92">
        <f ca="1">IF(M45&gt;0,N45*100/M45,0)</f>
        <v>52.78617992177314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192000</v>
      </c>
      <c r="N53" s="125">
        <f t="shared" ca="1" si="39"/>
        <v>79524</v>
      </c>
      <c r="O53" s="124">
        <f t="shared" ref="O53:O55" ca="1" si="40">IF(L53&gt;0,N53*100/L53,0)</f>
        <v>21.206399999999999</v>
      </c>
      <c r="P53" s="124">
        <f t="shared" ref="P53:P55" ca="1" si="41">IF(M53&gt;0,N53*100/M53,0)</f>
        <v>41.418750000000003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192000</v>
      </c>
      <c r="N55" s="125">
        <f t="shared" ca="1" si="43"/>
        <v>79524</v>
      </c>
      <c r="O55" s="124">
        <f t="shared" ca="1" si="40"/>
        <v>21.206399999999999</v>
      </c>
      <c r="P55" s="124">
        <f t="shared" ca="1" si="41"/>
        <v>41.418750000000003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375000</v>
      </c>
      <c r="M57" s="91">
        <f ca="1">IFERROR(__xludf.DUMMYFUNCTION("IMPORTRANGE(""https://docs.google.com/spreadsheets/d/1Yj_ptqi66GCucihVvJfMjLAmec39IyEx_6qawtMGysU/edit?usp=sharing"",""สบก!Z93"")"),192000)</f>
        <v>192000</v>
      </c>
      <c r="N57" s="91">
        <f ca="1">IFERROR(__xludf.DUMMYFUNCTION("IMPORTRANGE(""https://docs.google.com/spreadsheets/d/1Yj_ptqi66GCucihVvJfMjLAmec39IyEx_6qawtMGysU/edit?usp=sharing"",""สบก!AA93"")"),79524)</f>
        <v>79524</v>
      </c>
      <c r="O57" s="92">
        <f ca="1">IF(L57&gt;0,N57*100/L57,0)</f>
        <v>21.206399999999999</v>
      </c>
      <c r="P57" s="92">
        <f ca="1">IF(M57&gt;0,N57*100/M57,0)</f>
        <v>41.418750000000003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IFERROR(__xludf.DUMMYFUNCTION("IMPORTRANGE(""https://docs.google.com/spreadsheets/d/1Yj_ptqi66GCucihVvJfMjLAmec39IyEx_6qawtMGysU/edit?usp=sharing"",""สบก!AI93"")"),0)</f>
        <v>0</v>
      </c>
      <c r="N70" s="172">
        <f ca="1">IFERROR(__xludf.DUMMYFUNCTION("IMPORTRANGE(""https://docs.google.com/spreadsheets/d/1Yj_ptqi66GCucihVvJfMjLAmec39IyEx_6qawtMGysU/edit?usp=sharing"",""สบก!AJ93"")"),0)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IFERROR(__xludf.DUMMYFUNCTION("IMPORTRANGE(""https://docs.google.com/spreadsheets/d/1Yj_ptqi66GCucihVvJfMjLAmec39IyEx_6qawtMGysU/edit?usp=sharing"",""สบก!AE93"")"),0)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IFERROR(__xludf.DUMMYFUNCTION("IMPORTRANGE(""https://docs.google.com/spreadsheets/d/1Yj_ptqi66GCucihVvJfMjLAmec39IyEx_6qawtMGysU/edit?usp=sharing"",""สบก!AF93"")"),0)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IFERROR(__xludf.DUMMYFUNCTION("IMPORTRANGE(""https://docs.google.com/spreadsheets/d/1IYY_tgx_IHuhSq3AJ5eI5OnqOPBNLWSHKh2a30DoXe8/edit?usp=sharing"",""สตูล!J16"")"),0)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IFERROR(__xludf.DUMMYFUNCTION("IMPORTRANGE(""https://docs.google.com/spreadsheets/d/1IYY_tgx_IHuhSq3AJ5eI5OnqOPBNLWSHKh2a30DoXe8/edit?usp=sharing"",""สตูล!J17"")"),0)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IFERROR(__xludf.DUMMYFUNCTION("IMPORTRANGE(""https://docs.google.com/spreadsheets/d/1IYY_tgx_IHuhSq3AJ5eI5OnqOPBNLWSHKh2a30DoXe8/edit?usp=sharing"",""สตูล!J18"")"),0)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IFERROR(__xludf.DUMMYFUNCTION("IMPORTRANGE(""https://docs.google.com/spreadsheets/d/1IYY_tgx_IHuhSq3AJ5eI5OnqOPBNLWSHKh2a30DoXe8/edit?usp=sharing"",""สตูล!J19"")"),0)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IFERROR(__xludf.DUMMYFUNCTION("IMPORTRANGE(""https://docs.google.com/spreadsheets/d/1IYY_tgx_IHuhSq3AJ5eI5OnqOPBNLWSHKh2a30DoXe8/edit?usp=sharing"",""สตูล!I20"")"),0)</f>
        <v>0</v>
      </c>
      <c r="J80" s="203">
        <f ca="1">IFERROR(__xludf.DUMMYFUNCTION("IMPORTRANGE(""https://docs.google.com/spreadsheets/d/1IYY_tgx_IHuhSq3AJ5eI5OnqOPBNLWSHKh2a30DoXe8/edit?usp=sharing"",""สตูล!J20"")"),0)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IFERROR(__xludf.DUMMYFUNCTION("IMPORTRANGE(""https://docs.google.com/spreadsheets/d/1IYY_tgx_IHuhSq3AJ5eI5OnqOPBNLWSHKh2a30DoXe8/edit?usp=sharing"",""สตูล!I21"")"),0)</f>
        <v>0</v>
      </c>
      <c r="J81" s="203">
        <f ca="1">IFERROR(__xludf.DUMMYFUNCTION("IMPORTRANGE(""https://docs.google.com/spreadsheets/d/1IYY_tgx_IHuhSq3AJ5eI5OnqOPBNLWSHKh2a30DoXe8/edit?usp=sharing"",""สตูล!J21"")"),0)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IFERROR(__xludf.DUMMYFUNCTION("IMPORTRANGE(""https://docs.google.com/spreadsheets/d/1IYY_tgx_IHuhSq3AJ5eI5OnqOPBNLWSHKh2a30DoXe8/edit?usp=sharing"",""สตูล!I22"")"),0)</f>
        <v>0</v>
      </c>
      <c r="J82" s="191">
        <f ca="1">IFERROR(__xludf.DUMMYFUNCTION("IMPORTRANGE(""https://docs.google.com/spreadsheets/d/1IYY_tgx_IHuhSq3AJ5eI5OnqOPBNLWSHKh2a30DoXe8/edit?usp=sharing"",""สตูล!J22"")"),0)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IFERROR(__xludf.DUMMYFUNCTION("IMPORTRANGE(""https://docs.google.com/spreadsheets/d/1IYY_tgx_IHuhSq3AJ5eI5OnqOPBNLWSHKh2a30DoXe8/edit?usp=sharing"",""สตูล!I23"")"),0)</f>
        <v>0</v>
      </c>
      <c r="J83" s="191">
        <f ca="1">IFERROR(__xludf.DUMMYFUNCTION("IMPORTRANGE(""https://docs.google.com/spreadsheets/d/1IYY_tgx_IHuhSq3AJ5eI5OnqOPBNLWSHKh2a30DoXe8/edit?usp=sharing"",""สตูล!J23"")"),0)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IFERROR(__xludf.DUMMYFUNCTION("IMPORTRANGE(""https://docs.google.com/spreadsheets/d/1IYY_tgx_IHuhSq3AJ5eI5OnqOPBNLWSHKh2a30DoXe8/edit?usp=sharing"",""สตูล!I24"")"),0)</f>
        <v>0</v>
      </c>
      <c r="J84" s="192">
        <f ca="1">IFERROR(__xludf.DUMMYFUNCTION("IMPORTRANGE(""https://docs.google.com/spreadsheets/d/1IYY_tgx_IHuhSq3AJ5eI5OnqOPBNLWSHKh2a30DoXe8/edit?usp=sharing"",""สตูล!J24"")"),0)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IFERROR(__xludf.DUMMYFUNCTION("IMPORTRANGE(""https://docs.google.com/spreadsheets/d/1IYY_tgx_IHuhSq3AJ5eI5OnqOPBNLWSHKh2a30DoXe8/edit?usp=sharing"",""สตูล!I25"")"),0)</f>
        <v>0</v>
      </c>
      <c r="J85" s="192">
        <f ca="1">IFERROR(__xludf.DUMMYFUNCTION("IMPORTRANGE(""https://docs.google.com/spreadsheets/d/1IYY_tgx_IHuhSq3AJ5eI5OnqOPBNLWSHKh2a30DoXe8/edit?usp=sharing"",""สตูล!J25"")"),0)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IFERROR(__xludf.DUMMYFUNCTION("IMPORTRANGE(""https://docs.google.com/spreadsheets/d/1IYY_tgx_IHuhSq3AJ5eI5OnqOPBNLWSHKh2a30DoXe8/edit?usp=sharing"",""สตูล!I26"")"),0)</f>
        <v>0</v>
      </c>
      <c r="J86" s="191">
        <f ca="1">IFERROR(__xludf.DUMMYFUNCTION("IMPORTRANGE(""https://docs.google.com/spreadsheets/d/1IYY_tgx_IHuhSq3AJ5eI5OnqOPBNLWSHKh2a30DoXe8/edit?usp=sharing"",""สตูล!J26"")"),0)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IFERROR(__xludf.DUMMYFUNCTION("IMPORTRANGE(""https://docs.google.com/spreadsheets/d/1IYY_tgx_IHuhSq3AJ5eI5OnqOPBNLWSHKh2a30DoXe8/edit?usp=sharing"",""สตูล!I27"")"),0)</f>
        <v>0</v>
      </c>
      <c r="J87" s="191">
        <f ca="1">IFERROR(__xludf.DUMMYFUNCTION("IMPORTRANGE(""https://docs.google.com/spreadsheets/d/1IYY_tgx_IHuhSq3AJ5eI5OnqOPBNLWSHKh2a30DoXe8/edit?usp=sharing"",""สตูล!J27"")"),0)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IFERROR(__xludf.DUMMYFUNCTION("IMPORTRANGE(""https://docs.google.com/spreadsheets/d/1IYY_tgx_IHuhSq3AJ5eI5OnqOPBNLWSHKh2a30DoXe8/edit?usp=sharing"",""สตูล!I28"")"),0)</f>
        <v>0</v>
      </c>
      <c r="J88" s="191">
        <f ca="1">IFERROR(__xludf.DUMMYFUNCTION("IMPORTRANGE(""https://docs.google.com/spreadsheets/d/1IYY_tgx_IHuhSq3AJ5eI5OnqOPBNLWSHKh2a30DoXe8/edit?usp=sharing"",""สตูล!J28"")"),0)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IFERROR(__xludf.DUMMYFUNCTION("IMPORTRANGE(""https://docs.google.com/spreadsheets/d/1IYY_tgx_IHuhSq3AJ5eI5OnqOPBNLWSHKh2a30DoXe8/edit?usp=sharing"",""สตูล!J29"")"),0)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IFERROR(__xludf.DUMMYFUNCTION("IMPORTRANGE(""https://docs.google.com/spreadsheets/d/1IYY_tgx_IHuhSq3AJ5eI5OnqOPBNLWSHKh2a30DoXe8/edit?usp=sharing"",""สตูล!J30"")"),0)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IFERROR(__xludf.DUMMYFUNCTION("IMPORTRANGE(""https://docs.google.com/spreadsheets/d/1Yj_ptqi66GCucihVvJfMjLAmec39IyEx_6qawtMGysU/edit?usp=sharing"",""สบก!AR93"")"),0)</f>
        <v>0</v>
      </c>
      <c r="N98" s="172">
        <f ca="1">IFERROR(__xludf.DUMMYFUNCTION("IMPORTRANGE(""https://docs.google.com/spreadsheets/d/1Yj_ptqi66GCucihVvJfMjLAmec39IyEx_6qawtMGysU/edit?usp=sharing"",""สบก!AS93"")"),0)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IFERROR(__xludf.DUMMYFUNCTION("IMPORTRANGE(""https://docs.google.com/spreadsheets/d/1Yj_ptqi66GCucihVvJfMjLAmec39IyEx_6qawtMGysU/edit?usp=sharing"",""สบก!AN93"")"),0)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IFERROR(__xludf.DUMMYFUNCTION("IMPORTRANGE(""https://docs.google.com/spreadsheets/d/1Yj_ptqi66GCucihVvJfMjLAmec39IyEx_6qawtMGysU/edit?usp=sharing"",""สบก!AO93"")"),0)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IFERROR(__xludf.DUMMYFUNCTION("IMPORTRANGE(""https://docs.google.com/spreadsheets/d/1IYY_tgx_IHuhSq3AJ5eI5OnqOPBNLWSHKh2a30DoXe8/edit?usp=sharing"",""สตูล!J39"")"),0)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IFERROR(__xludf.DUMMYFUNCTION("IMPORTRANGE(""https://docs.google.com/spreadsheets/d/1IYY_tgx_IHuhSq3AJ5eI5OnqOPBNLWSHKh2a30DoXe8/edit?usp=sharing"",""สตูล!J40"")"),0)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IFERROR(__xludf.DUMMYFUNCTION("IMPORTRANGE(""https://docs.google.com/spreadsheets/d/1IYY_tgx_IHuhSq3AJ5eI5OnqOPBNLWSHKh2a30DoXe8/edit?usp=sharing"",""สตูล!J41"")"),0)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IFERROR(__xludf.DUMMYFUNCTION("IMPORTRANGE(""https://docs.google.com/spreadsheets/d/1IYY_tgx_IHuhSq3AJ5eI5OnqOPBNLWSHKh2a30DoXe8/edit?usp=sharing"",""สตูล!J42"")"),0)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IFERROR(__xludf.DUMMYFUNCTION("IMPORTRANGE(""https://docs.google.com/spreadsheets/d/1IYY_tgx_IHuhSq3AJ5eI5OnqOPBNLWSHKh2a30DoXe8/edit?usp=sharing"",""สตูล!I43"")"),0)</f>
        <v>0</v>
      </c>
      <c r="J108" s="191">
        <f ca="1">IFERROR(__xludf.DUMMYFUNCTION("IMPORTRANGE(""https://docs.google.com/spreadsheets/d/1IYY_tgx_IHuhSq3AJ5eI5OnqOPBNLWSHKh2a30DoXe8/edit?usp=sharing"",""สตูล!J43"")"),0)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IFERROR(__xludf.DUMMYFUNCTION("IMPORTRANGE(""https://docs.google.com/spreadsheets/d/1IYY_tgx_IHuhSq3AJ5eI5OnqOPBNLWSHKh2a30DoXe8/edit?usp=sharing"",""สตูล!I44"")"),0)</f>
        <v>0</v>
      </c>
      <c r="J109" s="191">
        <f ca="1">IFERROR(__xludf.DUMMYFUNCTION("IMPORTRANGE(""https://docs.google.com/spreadsheets/d/1IYY_tgx_IHuhSq3AJ5eI5OnqOPBNLWSHKh2a30DoXe8/edit?usp=sharing"",""สตูล!J44"")"),0)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IFERROR(__xludf.DUMMYFUNCTION("IMPORTRANGE(""https://docs.google.com/spreadsheets/d/1IYY_tgx_IHuhSq3AJ5eI5OnqOPBNLWSHKh2a30DoXe8/edit?usp=sharing"",""สตูล!I45"")"),0)</f>
        <v>0</v>
      </c>
      <c r="J110" s="191">
        <f ca="1">IFERROR(__xludf.DUMMYFUNCTION("IMPORTRANGE(""https://docs.google.com/spreadsheets/d/1IYY_tgx_IHuhSq3AJ5eI5OnqOPBNLWSHKh2a30DoXe8/edit?usp=sharing"",""สตูล!J45"")"),0)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IFERROR(__xludf.DUMMYFUNCTION("IMPORTRANGE(""https://docs.google.com/spreadsheets/d/1IYY_tgx_IHuhSq3AJ5eI5OnqOPBNLWSHKh2a30DoXe8/edit?usp=sharing"",""สตูล!I46"")"),0)</f>
        <v>0</v>
      </c>
      <c r="J111" s="191">
        <f ca="1">IFERROR(__xludf.DUMMYFUNCTION("IMPORTRANGE(""https://docs.google.com/spreadsheets/d/1IYY_tgx_IHuhSq3AJ5eI5OnqOPBNLWSHKh2a30DoXe8/edit?usp=sharing"",""สตูล!J46"")"),0)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IFERROR(__xludf.DUMMYFUNCTION("IMPORTRANGE(""https://docs.google.com/spreadsheets/d/1IYY_tgx_IHuhSq3AJ5eI5OnqOPBNLWSHKh2a30DoXe8/edit?usp=sharing"",""สตูล!I47"")"),0)</f>
        <v>0</v>
      </c>
      <c r="J112" s="191">
        <f ca="1">IFERROR(__xludf.DUMMYFUNCTION("IMPORTRANGE(""https://docs.google.com/spreadsheets/d/1IYY_tgx_IHuhSq3AJ5eI5OnqOPBNLWSHKh2a30DoXe8/edit?usp=sharing"",""สตูล!J47"")"),0)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IFERROR(__xludf.DUMMYFUNCTION("IMPORTRANGE(""https://docs.google.com/spreadsheets/d/1IYY_tgx_IHuhSq3AJ5eI5OnqOPBNLWSHKh2a30DoXe8/edit?usp=sharing"",""สตูล!I48"")"),0)</f>
        <v>0</v>
      </c>
      <c r="J113" s="191">
        <f ca="1">IFERROR(__xludf.DUMMYFUNCTION("IMPORTRANGE(""https://docs.google.com/spreadsheets/d/1IYY_tgx_IHuhSq3AJ5eI5OnqOPBNLWSHKh2a30DoXe8/edit?usp=sharing"",""สตูล!J48"")"),0)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IFERROR(__xludf.DUMMYFUNCTION("IMPORTRANGE(""https://docs.google.com/spreadsheets/d/1IYY_tgx_IHuhSq3AJ5eI5OnqOPBNLWSHKh2a30DoXe8/edit?usp=sharing"",""สตูล!J49"")"),0)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IFERROR(__xludf.DUMMYFUNCTION("IMPORTRANGE(""https://docs.google.com/spreadsheets/d/1IYY_tgx_IHuhSq3AJ5eI5OnqOPBNLWSHKh2a30DoXe8/edit?usp=sharing"",""สตูล!J50"")"),0)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1960</v>
      </c>
      <c r="O118" s="154">
        <f t="shared" ref="O118:O120" ca="1" si="59">IF(L118&gt;0,N118*100/L118,0)</f>
        <v>3.0204962243797193</v>
      </c>
      <c r="P118" s="154">
        <f t="shared" ref="P118:P120" ca="1" si="60">IF(M118&gt;0,N118*100/M118,0)</f>
        <v>3.7058044999054642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1960</v>
      </c>
      <c r="O120" s="159">
        <f t="shared" ca="1" si="59"/>
        <v>3.0204962243797193</v>
      </c>
      <c r="P120" s="159">
        <f t="shared" ca="1" si="60"/>
        <v>3.7058044999054642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IFERROR(__xludf.DUMMYFUNCTION("IMPORTRANGE(""https://docs.google.com/spreadsheets/d/1Yj_ptqi66GCucihVvJfMjLAmec39IyEx_6qawtMGysU/edit?usp=sharing"",""สบก!BA93"")"),52890)</f>
        <v>52890</v>
      </c>
      <c r="N122" s="172">
        <f ca="1">IFERROR(__xludf.DUMMYFUNCTION("IMPORTRANGE(""https://docs.google.com/spreadsheets/d/1Yj_ptqi66GCucihVvJfMjLAmec39IyEx_6qawtMGysU/edit?usp=sharing"",""สบก!BB93"")"),1960)</f>
        <v>1960</v>
      </c>
      <c r="O122" s="171">
        <f ca="1">IF(L122&gt;0,N122*100/L122,0)</f>
        <v>3.0204962243797193</v>
      </c>
      <c r="P122" s="171">
        <f ca="1">IF(M122&gt;0,N122*100/M122,0)</f>
        <v>3.7058044999054642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IFERROR(__xludf.DUMMYFUNCTION("IMPORTRANGE(""https://docs.google.com/spreadsheets/d/1Yj_ptqi66GCucihVvJfMjLAmec39IyEx_6qawtMGysU/edit?usp=sharing"",""สบก!AW93"")"),0)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IFERROR(__xludf.DUMMYFUNCTION("IMPORTRANGE(""https://docs.google.com/spreadsheets/d/1Yj_ptqi66GCucihVvJfMjLAmec39IyEx_6qawtMGysU/edit?usp=sharing"",""สบก!AX93"")"),64890)</f>
        <v>64890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IFERROR(__xludf.DUMMYFUNCTION("IMPORTRANGE(""https://docs.google.com/spreadsheets/d/1IYY_tgx_IHuhSq3AJ5eI5OnqOPBNLWSHKh2a30DoXe8/edit?usp=sharing"",""สตูล!J58"")"),0)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IFERROR(__xludf.DUMMYFUNCTION("IMPORTRANGE(""https://docs.google.com/spreadsheets/d/1IYY_tgx_IHuhSq3AJ5eI5OnqOPBNLWSHKh2a30DoXe8/edit?usp=sharing"",""สตูล!J59"")"),1)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IFERROR(__xludf.DUMMYFUNCTION("IMPORTRANGE(""https://docs.google.com/spreadsheets/d/1IYY_tgx_IHuhSq3AJ5eI5OnqOPBNLWSHKh2a30DoXe8/edit?usp=sharing"",""สตูล!J60"")"),1)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IFERROR(__xludf.DUMMYFUNCTION("IMPORTRANGE(""https://docs.google.com/spreadsheets/d/1IYY_tgx_IHuhSq3AJ5eI5OnqOPBNLWSHKh2a30DoXe8/edit?usp=sharing"",""สตูล!J61"")"),0)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IFERROR(__xludf.DUMMYFUNCTION("IMPORTRANGE(""https://docs.google.com/spreadsheets/d/1IYY_tgx_IHuhSq3AJ5eI5OnqOPBNLWSHKh2a30DoXe8/edit?usp=sharing"",""สตูล!I62"")"),15)</f>
        <v>15</v>
      </c>
      <c r="J132" s="191">
        <f ca="1">IFERROR(__xludf.DUMMYFUNCTION("IMPORTRANGE(""https://docs.google.com/spreadsheets/d/1IYY_tgx_IHuhSq3AJ5eI5OnqOPBNLWSHKh2a30DoXe8/edit?usp=sharing"",""สตูล!J62"")"),0)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IFERROR(__xludf.DUMMYFUNCTION("IMPORTRANGE(""https://docs.google.com/spreadsheets/d/1IYY_tgx_IHuhSq3AJ5eI5OnqOPBNLWSHKh2a30DoXe8/edit?usp=sharing"",""สตูล!I63"")"),15)</f>
        <v>15</v>
      </c>
      <c r="J133" s="191">
        <f ca="1">IFERROR(__xludf.DUMMYFUNCTION("IMPORTRANGE(""https://docs.google.com/spreadsheets/d/1IYY_tgx_IHuhSq3AJ5eI5OnqOPBNLWSHKh2a30DoXe8/edit?usp=sharing"",""สตูล!J63"")"),0)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IFERROR(__xludf.DUMMYFUNCTION("IMPORTRANGE(""https://docs.google.com/spreadsheets/d/1IYY_tgx_IHuhSq3AJ5eI5OnqOPBNLWSHKh2a30DoXe8/edit?usp=sharing"",""สตูล!J64"")"),0)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IFERROR(__xludf.DUMMYFUNCTION("IMPORTRANGE(""https://docs.google.com/spreadsheets/d/1IYY_tgx_IHuhSq3AJ5eI5OnqOPBNLWSHKh2a30DoXe8/edit?usp=sharing"",""สตูล!J65"")"),0)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IFERROR(__xludf.DUMMYFUNCTION("IMPORTRANGE(""https://docs.google.com/spreadsheets/d/1IYY_tgx_IHuhSq3AJ5eI5OnqOPBNLWSHKh2a30DoXe8/edit?usp=sharing"",""สตูล!I68"")"),0)</f>
        <v>0</v>
      </c>
      <c r="J138" s="264">
        <f ca="1">IFERROR(__xludf.DUMMYFUNCTION("IMPORTRANGE(""https://docs.google.com/spreadsheets/d/1IYY_tgx_IHuhSq3AJ5eI5OnqOPBNLWSHKh2a30DoXe8/edit?usp=sharing"",""สตูล!J68"")"),0)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42700</v>
      </c>
      <c r="M140" s="155">
        <f t="shared" ca="1" si="64"/>
        <v>31750</v>
      </c>
      <c r="N140" s="155">
        <f t="shared" ca="1" si="64"/>
        <v>28000</v>
      </c>
      <c r="O140" s="154">
        <f t="shared" ref="O140:O142" ca="1" si="65">IF(L140&gt;0,N140*100/L140,0)</f>
        <v>65.573770491803273</v>
      </c>
      <c r="P140" s="154">
        <f t="shared" ref="P140:P142" ca="1" si="66">IF(M140&gt;0,N140*100/M140,0)</f>
        <v>88.188976377952756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42700</v>
      </c>
      <c r="M142" s="160">
        <f t="shared" ca="1" si="68"/>
        <v>31750</v>
      </c>
      <c r="N142" s="160">
        <f t="shared" ca="1" si="68"/>
        <v>28000</v>
      </c>
      <c r="O142" s="159">
        <f t="shared" ca="1" si="65"/>
        <v>65.573770491803273</v>
      </c>
      <c r="P142" s="159">
        <f t="shared" ca="1" si="66"/>
        <v>88.188976377952756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42700</v>
      </c>
      <c r="M144" s="172">
        <f ca="1">IFERROR(__xludf.DUMMYFUNCTION("IMPORTRANGE(""https://docs.google.com/spreadsheets/d/1Yj_ptqi66GCucihVvJfMjLAmec39IyEx_6qawtMGysU/edit?usp=sharing"",""สบก!BJ93"")"),31750)</f>
        <v>31750</v>
      </c>
      <c r="N144" s="172">
        <f ca="1">IFERROR(__xludf.DUMMYFUNCTION("IMPORTRANGE(""https://docs.google.com/spreadsheets/d/1Yj_ptqi66GCucihVvJfMjLAmec39IyEx_6qawtMGysU/edit?usp=sharing"",""สบก!BK93"")"),28000)</f>
        <v>28000</v>
      </c>
      <c r="O144" s="171">
        <f ca="1">IF(L144&gt;0,N144*100/L144,0)</f>
        <v>65.573770491803273</v>
      </c>
      <c r="P144" s="171">
        <f ca="1">IF(M144&gt;0,N144*100/M144,0)</f>
        <v>88.188976377952756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IFERROR(__xludf.DUMMYFUNCTION("IMPORTRANGE(""https://docs.google.com/spreadsheets/d/1Yj_ptqi66GCucihVvJfMjLAmec39IyEx_6qawtMGysU/edit?usp=sharing"",""สบก!BF93"")"),0)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IFERROR(__xludf.DUMMYFUNCTION("IMPORTRANGE(""https://docs.google.com/spreadsheets/d/1Yj_ptqi66GCucihVvJfMjLAmec39IyEx_6qawtMGysU/edit?usp=sharing"",""สบก!BG93"")"),42700)</f>
        <v>42700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IFERROR(__xludf.DUMMYFUNCTION("IMPORTRANGE(""https://docs.google.com/spreadsheets/d/1IYY_tgx_IHuhSq3AJ5eI5OnqOPBNLWSHKh2a30DoXe8/edit?usp=sharing"",""สตูล!I74"")"),4)</f>
        <v>4</v>
      </c>
      <c r="J149" s="272">
        <f ca="1">IFERROR(__xludf.DUMMYFUNCTION("IMPORTRANGE(""https://docs.google.com/spreadsheets/d/1IYY_tgx_IHuhSq3AJ5eI5OnqOPBNLWSHKh2a30DoXe8/edit?usp=sharing"",""สตูล!J74"")"),1)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IFERROR(__xludf.DUMMYFUNCTION("IMPORTRANGE(""https://docs.google.com/spreadsheets/d/1IYY_tgx_IHuhSq3AJ5eI5OnqOPBNLWSHKh2a30DoXe8/edit?usp=sharing"",""สตูล!J79"")"),0)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IFERROR(__xludf.DUMMYFUNCTION("IMPORTRANGE(""https://docs.google.com/spreadsheets/d/1IYY_tgx_IHuhSq3AJ5eI5OnqOPBNLWSHKh2a30DoXe8/edit?usp=sharing"",""สตูล!J80"")"),1)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IFERROR(__xludf.DUMMYFUNCTION("IMPORTRANGE(""https://docs.google.com/spreadsheets/d/1IYY_tgx_IHuhSq3AJ5eI5OnqOPBNLWSHKh2a30DoXe8/edit?usp=sharing"",""สตูล!J81"")"),0)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IFERROR(__xludf.DUMMYFUNCTION("IMPORTRANGE(""https://docs.google.com/spreadsheets/d/1IYY_tgx_IHuhSq3AJ5eI5OnqOPBNLWSHKh2a30DoXe8/edit?usp=sharing"",""สตูล!J82"")"),0)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IFERROR(__xludf.DUMMYFUNCTION("IMPORTRANGE(""https://docs.google.com/spreadsheets/d/1IYY_tgx_IHuhSq3AJ5eI5OnqOPBNLWSHKh2a30DoXe8/edit?usp=sharing"",""สตูล!I83"")"),4)</f>
        <v>4</v>
      </c>
      <c r="J158" s="192">
        <f ca="1">IFERROR(__xludf.DUMMYFUNCTION("IMPORTRANGE(""https://docs.google.com/spreadsheets/d/1IYY_tgx_IHuhSq3AJ5eI5OnqOPBNLWSHKh2a30DoXe8/edit?usp=sharing"",""สตูล!J83"")"),1)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IFERROR(__xludf.DUMMYFUNCTION("IMPORTRANGE(""https://docs.google.com/spreadsheets/d/1IYY_tgx_IHuhSq3AJ5eI5OnqOPBNLWSHKh2a30DoXe8/edit?usp=sharing"",""สตูล!J84"")"),12)</f>
        <v>12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IFERROR(__xludf.DUMMYFUNCTION("IMPORTRANGE(""https://docs.google.com/spreadsheets/d/1IYY_tgx_IHuhSq3AJ5eI5OnqOPBNLWSHKh2a30DoXe8/edit?usp=sharing"",""สตูล!J85"")"),12)</f>
        <v>12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IFERROR(__xludf.DUMMYFUNCTION("IMPORTRANGE(""https://docs.google.com/spreadsheets/d/1IYY_tgx_IHuhSq3AJ5eI5OnqOPBNLWSHKh2a30DoXe8/edit?usp=sharing"",""สตูล!J86"")"),0)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IFERROR(__xludf.DUMMYFUNCTION("IMPORTRANGE(""https://docs.google.com/spreadsheets/d/1IYY_tgx_IHuhSq3AJ5eI5OnqOPBNLWSHKh2a30DoXe8/edit?usp=sharing"",""สตูล!J87"")"),0)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IFERROR(__xludf.DUMMYFUNCTION("IMPORTRANGE(""https://docs.google.com/spreadsheets/d/1IYY_tgx_IHuhSq3AJ5eI5OnqOPBNLWSHKh2a30DoXe8/edit?usp=sharing"",""สตูล!J88"")"),0)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IFERROR(__xludf.DUMMYFUNCTION("IMPORTRANGE(""https://docs.google.com/spreadsheets/d/1IYY_tgx_IHuhSq3AJ5eI5OnqOPBNLWSHKh2a30DoXe8/edit?usp=sharing"",""สตูล!I89"")"),2)</f>
        <v>2</v>
      </c>
      <c r="J164" s="277">
        <f ca="1">IFERROR(__xludf.DUMMYFUNCTION("IMPORTRANGE(""https://docs.google.com/spreadsheets/d/1IYY_tgx_IHuhSq3AJ5eI5OnqOPBNLWSHKh2a30DoXe8/edit?usp=sharing"",""สตูล!J89"")"),0)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IFERROR(__xludf.DUMMYFUNCTION("IMPORTRANGE(""https://docs.google.com/spreadsheets/d/1IYY_tgx_IHuhSq3AJ5eI5OnqOPBNLWSHKh2a30DoXe8/edit?usp=sharing"",""สตูล!J94"")"),0)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IFERROR(__xludf.DUMMYFUNCTION("IMPORTRANGE(""https://docs.google.com/spreadsheets/d/1IYY_tgx_IHuhSq3AJ5eI5OnqOPBNLWSHKh2a30DoXe8/edit?usp=sharing"",""สตูล!J95"")"),1)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IFERROR(__xludf.DUMMYFUNCTION("IMPORTRANGE(""https://docs.google.com/spreadsheets/d/1IYY_tgx_IHuhSq3AJ5eI5OnqOPBNLWSHKh2a30DoXe8/edit?usp=sharing"",""สตูล!J96"")"),1)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IFERROR(__xludf.DUMMYFUNCTION("IMPORTRANGE(""https://docs.google.com/spreadsheets/d/1IYY_tgx_IHuhSq3AJ5eI5OnqOPBNLWSHKh2a30DoXe8/edit?usp=sharing"",""สตูล!J97"")"),1)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IFERROR(__xludf.DUMMYFUNCTION("IMPORTRANGE(""https://docs.google.com/spreadsheets/d/1IYY_tgx_IHuhSq3AJ5eI5OnqOPBNLWSHKh2a30DoXe8/edit?usp=sharing"",""สตูล!I98"")"),2)</f>
        <v>2</v>
      </c>
      <c r="J173" s="192">
        <f ca="1">IFERROR(__xludf.DUMMYFUNCTION("IMPORTRANGE(""https://docs.google.com/spreadsheets/d/1IYY_tgx_IHuhSq3AJ5eI5OnqOPBNLWSHKh2a30DoXe8/edit?usp=sharing"",""สตูล!J98"")"),0)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IFERROR(__xludf.DUMMYFUNCTION("IMPORTRANGE(""https://docs.google.com/spreadsheets/d/1IYY_tgx_IHuhSq3AJ5eI5OnqOPBNLWSHKh2a30DoXe8/edit?usp=sharing"",""สตูล!J99"")"),0)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IFERROR(__xludf.DUMMYFUNCTION("IMPORTRANGE(""https://docs.google.com/spreadsheets/d/1IYY_tgx_IHuhSq3AJ5eI5OnqOPBNLWSHKh2a30DoXe8/edit?usp=sharing"",""สตูล!J100"")"),0)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IFERROR(__xludf.DUMMYFUNCTION("IMPORTRANGE(""https://docs.google.com/spreadsheets/d/1IYY_tgx_IHuhSq3AJ5eI5OnqOPBNLWSHKh2a30DoXe8/edit?usp=sharing"",""สตูล!I101"")"),0)</f>
        <v>0</v>
      </c>
      <c r="J176" s="277">
        <f ca="1">IFERROR(__xludf.DUMMYFUNCTION("IMPORTRANGE(""https://docs.google.com/spreadsheets/d/1IYY_tgx_IHuhSq3AJ5eI5OnqOPBNLWSHKh2a30DoXe8/edit?usp=sharing"",""สตูล!J101"")"),0)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IFERROR(__xludf.DUMMYFUNCTION("IMPORTRANGE(""https://docs.google.com/spreadsheets/d/1IYY_tgx_IHuhSq3AJ5eI5OnqOPBNLWSHKh2a30DoXe8/edit?usp=sharing"",""สตูล!J106"")"),0)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IFERROR(__xludf.DUMMYFUNCTION("IMPORTRANGE(""https://docs.google.com/spreadsheets/d/1IYY_tgx_IHuhSq3AJ5eI5OnqOPBNLWSHKh2a30DoXe8/edit?usp=sharing"",""สตูล!J107"")"),0)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IFERROR(__xludf.DUMMYFUNCTION("IMPORTRANGE(""https://docs.google.com/spreadsheets/d/1IYY_tgx_IHuhSq3AJ5eI5OnqOPBNLWSHKh2a30DoXe8/edit?usp=sharing"",""สตูล!J108"")"),0)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IFERROR(__xludf.DUMMYFUNCTION("IMPORTRANGE(""https://docs.google.com/spreadsheets/d/1IYY_tgx_IHuhSq3AJ5eI5OnqOPBNLWSHKh2a30DoXe8/edit?usp=sharing"",""สตูล!J109"")"),0)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IFERROR(__xludf.DUMMYFUNCTION("IMPORTRANGE(""https://docs.google.com/spreadsheets/d/1IYY_tgx_IHuhSq3AJ5eI5OnqOPBNLWSHKh2a30DoXe8/edit?usp=sharing"",""สตูล!I110"")"),0)</f>
        <v>0</v>
      </c>
      <c r="J185" s="191">
        <f ca="1">IFERROR(__xludf.DUMMYFUNCTION("IMPORTRANGE(""https://docs.google.com/spreadsheets/d/1IYY_tgx_IHuhSq3AJ5eI5OnqOPBNLWSHKh2a30DoXe8/edit?usp=sharing"",""สตูล!J110"")"),0)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IFERROR(__xludf.DUMMYFUNCTION("IMPORTRANGE(""https://docs.google.com/spreadsheets/d/1IYY_tgx_IHuhSq3AJ5eI5OnqOPBNLWSHKh2a30DoXe8/edit?usp=sharing"",""สตูล!I111"")"),0)</f>
        <v>0</v>
      </c>
      <c r="J186" s="191">
        <f ca="1">IFERROR(__xludf.DUMMYFUNCTION("IMPORTRANGE(""https://docs.google.com/spreadsheets/d/1IYY_tgx_IHuhSq3AJ5eI5OnqOPBNLWSHKh2a30DoXe8/edit?usp=sharing"",""สตูล!J111"")"),0)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IFERROR(__xludf.DUMMYFUNCTION("IMPORTRANGE(""https://docs.google.com/spreadsheets/d/1IYY_tgx_IHuhSq3AJ5eI5OnqOPBNLWSHKh2a30DoXe8/edit?usp=sharing"",""สตูล!J112"")"),0)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IFERROR(__xludf.DUMMYFUNCTION("IMPORTRANGE(""https://docs.google.com/spreadsheets/d/1IYY_tgx_IHuhSq3AJ5eI5OnqOPBNLWSHKh2a30DoXe8/edit?usp=sharing"",""สตูล!J113"")"),0)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IFERROR(__xludf.DUMMYFUNCTION("IMPORTRANGE(""https://docs.google.com/spreadsheets/d/1IYY_tgx_IHuhSq3AJ5eI5OnqOPBNLWSHKh2a30DoXe8/edit?usp=sharing"",""สตูล!I114"")"),6400)</f>
        <v>6400</v>
      </c>
      <c r="J189" s="277">
        <f ca="1">IFERROR(__xludf.DUMMYFUNCTION("IMPORTRANGE(""https://docs.google.com/spreadsheets/d/1IYY_tgx_IHuhSq3AJ5eI5OnqOPBNLWSHKh2a30DoXe8/edit?usp=sharing"",""สตูล!J114"")"),0)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IFERROR(__xludf.DUMMYFUNCTION("IMPORTRANGE(""https://docs.google.com/spreadsheets/d/1IYY_tgx_IHuhSq3AJ5eI5OnqOPBNLWSHKh2a30DoXe8/edit?usp=sharing"",""สตูล!J119"")"),1)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IFERROR(__xludf.DUMMYFUNCTION("IMPORTRANGE(""https://docs.google.com/spreadsheets/d/1IYY_tgx_IHuhSq3AJ5eI5OnqOPBNLWSHKh2a30DoXe8/edit?usp=sharing"",""สตูล!J120"")"),0)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IFERROR(__xludf.DUMMYFUNCTION("IMPORTRANGE(""https://docs.google.com/spreadsheets/d/1IYY_tgx_IHuhSq3AJ5eI5OnqOPBNLWSHKh2a30DoXe8/edit?usp=sharing"",""สตูล!J121"")"),0)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IFERROR(__xludf.DUMMYFUNCTION("IMPORTRANGE(""https://docs.google.com/spreadsheets/d/1IYY_tgx_IHuhSq3AJ5eI5OnqOPBNLWSHKh2a30DoXe8/edit?usp=sharing"",""สตูล!J122"")"),0)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IFERROR(__xludf.DUMMYFUNCTION("IMPORTRANGE(""https://docs.google.com/spreadsheets/d/1IYY_tgx_IHuhSq3AJ5eI5OnqOPBNLWSHKh2a30DoXe8/edit?usp=sharing"",""สตูล!I124"")"),6400)</f>
        <v>6400</v>
      </c>
      <c r="J199" s="192">
        <f ca="1">IFERROR(__xludf.DUMMYFUNCTION("IMPORTRANGE(""https://docs.google.com/spreadsheets/d/1IYY_tgx_IHuhSq3AJ5eI5OnqOPBNLWSHKh2a30DoXe8/edit?usp=sharing"",""สตูล!J124"")"),0)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IFERROR(__xludf.DUMMYFUNCTION("IMPORTRANGE(""https://docs.google.com/spreadsheets/d/1IYY_tgx_IHuhSq3AJ5eI5OnqOPBNLWSHKh2a30DoXe8/edit?usp=sharing"",""สตูล!I125"")"),6400)</f>
        <v>6400</v>
      </c>
      <c r="J200" s="192">
        <f ca="1">IFERROR(__xludf.DUMMYFUNCTION("IMPORTRANGE(""https://docs.google.com/spreadsheets/d/1IYY_tgx_IHuhSq3AJ5eI5OnqOPBNLWSHKh2a30DoXe8/edit?usp=sharing"",""สตูล!J125"")"),0)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IFERROR(__xludf.DUMMYFUNCTION("IMPORTRANGE(""https://docs.google.com/spreadsheets/d/1IYY_tgx_IHuhSq3AJ5eI5OnqOPBNLWSHKh2a30DoXe8/edit?usp=sharing"",""สตูล!I126"")"),0)</f>
        <v>0</v>
      </c>
      <c r="J201" s="192">
        <f ca="1">IFERROR(__xludf.DUMMYFUNCTION("IMPORTRANGE(""https://docs.google.com/spreadsheets/d/1IYY_tgx_IHuhSq3AJ5eI5OnqOPBNLWSHKh2a30DoXe8/edit?usp=sharing"",""สตูล!J126"")"),0)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IFERROR(__xludf.DUMMYFUNCTION("IMPORTRANGE(""https://docs.google.com/spreadsheets/d/1IYY_tgx_IHuhSq3AJ5eI5OnqOPBNLWSHKh2a30DoXe8/edit?usp=sharing"",""สตูล!J127"")"),0)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IFERROR(__xludf.DUMMYFUNCTION("IMPORTRANGE(""https://docs.google.com/spreadsheets/d/1IYY_tgx_IHuhSq3AJ5eI5OnqOPBNLWSHKh2a30DoXe8/edit?usp=sharing"",""สตูล!J128"")"),0)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IFERROR(__xludf.DUMMYFUNCTION("IMPORTRANGE(""https://docs.google.com/spreadsheets/d/1IYY_tgx_IHuhSq3AJ5eI5OnqOPBNLWSHKh2a30DoXe8/edit?usp=sharing"",""สตูล!I129"")"),0)</f>
        <v>0</v>
      </c>
      <c r="J204" s="277">
        <f ca="1">IFERROR(__xludf.DUMMYFUNCTION("IMPORTRANGE(""https://docs.google.com/spreadsheets/d/1IYY_tgx_IHuhSq3AJ5eI5OnqOPBNLWSHKh2a30DoXe8/edit?usp=sharing"",""สตูล!J129"")"),0)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IFERROR(__xludf.DUMMYFUNCTION("IMPORTRANGE(""https://docs.google.com/spreadsheets/d/1IYY_tgx_IHuhSq3AJ5eI5OnqOPBNLWSHKh2a30DoXe8/edit?usp=sharing"",""สตูล!J134"")"),0)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IFERROR(__xludf.DUMMYFUNCTION("IMPORTRANGE(""https://docs.google.com/spreadsheets/d/1IYY_tgx_IHuhSq3AJ5eI5OnqOPBNLWSHKh2a30DoXe8/edit?usp=sharing"",""สตูล!J135"")"),0)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IFERROR(__xludf.DUMMYFUNCTION("IMPORTRANGE(""https://docs.google.com/spreadsheets/d/1IYY_tgx_IHuhSq3AJ5eI5OnqOPBNLWSHKh2a30DoXe8/edit?usp=sharing"",""สตูล!J136"")"),0)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IFERROR(__xludf.DUMMYFUNCTION("IMPORTRANGE(""https://docs.google.com/spreadsheets/d/1IYY_tgx_IHuhSq3AJ5eI5OnqOPBNLWSHKh2a30DoXe8/edit?usp=sharing"",""สตูล!J137"")"),0)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IFERROR(__xludf.DUMMYFUNCTION("IMPORTRANGE(""https://docs.google.com/spreadsheets/d/1IYY_tgx_IHuhSq3AJ5eI5OnqOPBNLWSHKh2a30DoXe8/edit?usp=sharing"",""สตูล!I138"")"),0)</f>
        <v>0</v>
      </c>
      <c r="J213" s="191">
        <f ca="1">IFERROR(__xludf.DUMMYFUNCTION("IMPORTRANGE(""https://docs.google.com/spreadsheets/d/1IYY_tgx_IHuhSq3AJ5eI5OnqOPBNLWSHKh2a30DoXe8/edit?usp=sharing"",""สตูล!J138"")"),0)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IFERROR(__xludf.DUMMYFUNCTION("IMPORTRANGE(""https://docs.google.com/spreadsheets/d/1IYY_tgx_IHuhSq3AJ5eI5OnqOPBNLWSHKh2a30DoXe8/edit?usp=sharing"",""สตูล!I140"")"),0)</f>
        <v>0</v>
      </c>
      <c r="J215" s="191">
        <f ca="1">IFERROR(__xludf.DUMMYFUNCTION("IMPORTRANGE(""https://docs.google.com/spreadsheets/d/1IYY_tgx_IHuhSq3AJ5eI5OnqOPBNLWSHKh2a30DoXe8/edit?usp=sharing"",""สตูล!J140"")"),0)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IFERROR(__xludf.DUMMYFUNCTION("IMPORTRANGE(""https://docs.google.com/spreadsheets/d/1IYY_tgx_IHuhSq3AJ5eI5OnqOPBNLWSHKh2a30DoXe8/edit?usp=sharing"",""สตูล!I141"")"),0)</f>
        <v>0</v>
      </c>
      <c r="J216" s="191">
        <f ca="1">IFERROR(__xludf.DUMMYFUNCTION("IMPORTRANGE(""https://docs.google.com/spreadsheets/d/1IYY_tgx_IHuhSq3AJ5eI5OnqOPBNLWSHKh2a30DoXe8/edit?usp=sharing"",""สตูล!J141"")"),0)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IFERROR(__xludf.DUMMYFUNCTION("IMPORTRANGE(""https://docs.google.com/spreadsheets/d/1IYY_tgx_IHuhSq3AJ5eI5OnqOPBNLWSHKh2a30DoXe8/edit?usp=sharing"",""สตูล!J142"")"),0)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IFERROR(__xludf.DUMMYFUNCTION("IMPORTRANGE(""https://docs.google.com/spreadsheets/d/1IYY_tgx_IHuhSq3AJ5eI5OnqOPBNLWSHKh2a30DoXe8/edit?usp=sharing"",""สตูล!J143"")"),0)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IFERROR(__xludf.DUMMYFUNCTION("IMPORTRANGE(""https://docs.google.com/spreadsheets/d/1IYY_tgx_IHuhSq3AJ5eI5OnqOPBNLWSHKh2a30DoXe8/edit?usp=sharing"",""สตูล!I144"")"),18)</f>
        <v>18</v>
      </c>
      <c r="J219" s="264">
        <f ca="1">IFERROR(__xludf.DUMMYFUNCTION("IMPORTRANGE(""https://docs.google.com/spreadsheets/d/1IYY_tgx_IHuhSq3AJ5eI5OnqOPBNLWSHKh2a30DoXe8/edit?usp=sharing"",""สตูล!J144"")"),0)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23870</v>
      </c>
      <c r="M220" s="155">
        <f t="shared" ca="1" si="72"/>
        <v>23870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23870</v>
      </c>
      <c r="M222" s="160">
        <f t="shared" ca="1" si="76"/>
        <v>23870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23870</v>
      </c>
      <c r="M224" s="172">
        <f ca="1">IFERROR(__xludf.DUMMYFUNCTION("IMPORTRANGE(""https://docs.google.com/spreadsheets/d/1Yj_ptqi66GCucihVvJfMjLAmec39IyEx_6qawtMGysU/edit?usp=sharing"",""สบก!BS93"")"),23870)</f>
        <v>23870</v>
      </c>
      <c r="N224" s="172">
        <f ca="1">IFERROR(__xludf.DUMMYFUNCTION("IMPORTRANGE(""https://docs.google.com/spreadsheets/d/1Yj_ptqi66GCucihVvJfMjLAmec39IyEx_6qawtMGysU/edit?usp=sharing"",""สบก!BT93"")"),0)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IFERROR(__xludf.DUMMYFUNCTION("IMPORTRANGE(""https://docs.google.com/spreadsheets/d/1Yj_ptqi66GCucihVvJfMjLAmec39IyEx_6qawtMGysU/edit?usp=sharing"",""สบก!BO93"")"),0)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IFERROR(__xludf.DUMMYFUNCTION("IMPORTRANGE(""https://docs.google.com/spreadsheets/d/1Yj_ptqi66GCucihVvJfMjLAmec39IyEx_6qawtMGysU/edit?usp=sharing"",""สบก!BP93"")"),23870)</f>
        <v>23870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IFERROR(__xludf.DUMMYFUNCTION("IMPORTRANGE(""https://docs.google.com/spreadsheets/d/1IYY_tgx_IHuhSq3AJ5eI5OnqOPBNLWSHKh2a30DoXe8/edit?usp=sharing"",""สตูล!I149"")"),18)</f>
        <v>18</v>
      </c>
      <c r="J229" s="264">
        <f ca="1">IFERROR(__xludf.DUMMYFUNCTION("IMPORTRANGE(""https://docs.google.com/spreadsheets/d/1IYY_tgx_IHuhSq3AJ5eI5OnqOPBNLWSHKh2a30DoXe8/edit?usp=sharing"",""สตูล!J149"")"),0)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IFERROR(__xludf.DUMMYFUNCTION("IMPORTRANGE(""https://docs.google.com/spreadsheets/d/1IYY_tgx_IHuhSq3AJ5eI5OnqOPBNLWSHKh2a30DoXe8/edit?usp=sharing"",""สตูล!J151"")"),0)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IFERROR(__xludf.DUMMYFUNCTION("IMPORTRANGE(""https://docs.google.com/spreadsheets/d/1IYY_tgx_IHuhSq3AJ5eI5OnqOPBNLWSHKh2a30DoXe8/edit?usp=sharing"",""สตูล!J152"")"),1)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IFERROR(__xludf.DUMMYFUNCTION("IMPORTRANGE(""https://docs.google.com/spreadsheets/d/1IYY_tgx_IHuhSq3AJ5eI5OnqOPBNLWSHKh2a30DoXe8/edit?usp=sharing"",""สตูล!J153"")"),1)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IFERROR(__xludf.DUMMYFUNCTION("IMPORTRANGE(""https://docs.google.com/spreadsheets/d/1IYY_tgx_IHuhSq3AJ5eI5OnqOPBNLWSHKh2a30DoXe8/edit?usp=sharing"",""สตูล!J154"")"),0)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IFERROR(__xludf.DUMMYFUNCTION("IMPORTRANGE(""https://docs.google.com/spreadsheets/d/1IYY_tgx_IHuhSq3AJ5eI5OnqOPBNLWSHKh2a30DoXe8/edit?usp=sharing"",""สตูล!I155"")"),18)</f>
        <v>18</v>
      </c>
      <c r="J235" s="192">
        <f ca="1">IFERROR(__xludf.DUMMYFUNCTION("IMPORTRANGE(""https://docs.google.com/spreadsheets/d/1IYY_tgx_IHuhSq3AJ5eI5OnqOPBNLWSHKh2a30DoXe8/edit?usp=sharing"",""สตูล!J155"")"),0)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IFERROR(__xludf.DUMMYFUNCTION("IMPORTRANGE(""https://docs.google.com/spreadsheets/d/1IYY_tgx_IHuhSq3AJ5eI5OnqOPBNLWSHKh2a30DoXe8/edit?usp=sharing"",""สตูล!J156"")"),0)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IFERROR(__xludf.DUMMYFUNCTION("IMPORTRANGE(""https://docs.google.com/spreadsheets/d/1IYY_tgx_IHuhSq3AJ5eI5OnqOPBNLWSHKh2a30DoXe8/edit?usp=sharing"",""สตูล!J157"")"),0)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IFERROR(__xludf.DUMMYFUNCTION("IMPORTRANGE(""https://docs.google.com/spreadsheets/d/1IYY_tgx_IHuhSq3AJ5eI5OnqOPBNLWSHKh2a30DoXe8/edit?usp=sharing"",""สตูล!I158"")"),0)</f>
        <v>0</v>
      </c>
      <c r="J238" s="264">
        <f ca="1">IFERROR(__xludf.DUMMYFUNCTION("IMPORTRANGE(""https://docs.google.com/spreadsheets/d/1IYY_tgx_IHuhSq3AJ5eI5OnqOPBNLWSHKh2a30DoXe8/edit?usp=sharing"",""สตูล!J158"")"),0)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IFERROR(__xludf.DUMMYFUNCTION("IMPORTRANGE(""https://docs.google.com/spreadsheets/d/1IYY_tgx_IHuhSq3AJ5eI5OnqOPBNLWSHKh2a30DoXe8/edit?usp=sharing"",""สตูล!J159"")"),"")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IFERROR(__xludf.DUMMYFUNCTION("IMPORTRANGE(""https://docs.google.com/spreadsheets/d/1IYY_tgx_IHuhSq3AJ5eI5OnqOPBNLWSHKh2a30DoXe8/edit?usp=sharing"",""สตูล!J161"")"),0)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IFERROR(__xludf.DUMMYFUNCTION("IMPORTRANGE(""https://docs.google.com/spreadsheets/d/1IYY_tgx_IHuhSq3AJ5eI5OnqOPBNLWSHKh2a30DoXe8/edit?usp=sharing"",""สตูล!J162"")"),0)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IFERROR(__xludf.DUMMYFUNCTION("IMPORTRANGE(""https://docs.google.com/spreadsheets/d/1IYY_tgx_IHuhSq3AJ5eI5OnqOPBNLWSHKh2a30DoXe8/edit?usp=sharing"",""สตูล!J163"")"),0)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IFERROR(__xludf.DUMMYFUNCTION("IMPORTRANGE(""https://docs.google.com/spreadsheets/d/1IYY_tgx_IHuhSq3AJ5eI5OnqOPBNLWSHKh2a30DoXe8/edit?usp=sharing"",""สตูล!I164"")"),0)</f>
        <v>0</v>
      </c>
      <c r="J244" s="191">
        <f ca="1">IFERROR(__xludf.DUMMYFUNCTION("IMPORTRANGE(""https://docs.google.com/spreadsheets/d/1IYY_tgx_IHuhSq3AJ5eI5OnqOPBNLWSHKh2a30DoXe8/edit?usp=sharing"",""สตูล!J164"")"),0)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IFERROR(__xludf.DUMMYFUNCTION("IMPORTRANGE(""https://docs.google.com/spreadsheets/d/1IYY_tgx_IHuhSq3AJ5eI5OnqOPBNLWSHKh2a30DoXe8/edit?usp=sharing"",""สตูล!J165"")"),0)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IFERROR(__xludf.DUMMYFUNCTION("IMPORTRANGE(""https://docs.google.com/spreadsheets/d/1IYY_tgx_IHuhSq3AJ5eI5OnqOPBNLWSHKh2a30DoXe8/edit?usp=sharing"",""สตูล!J166"")"),0)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IFERROR(__xludf.DUMMYFUNCTION("IMPORTRANGE(""https://docs.google.com/spreadsheets/d/1IYY_tgx_IHuhSq3AJ5eI5OnqOPBNLWSHKh2a30DoXe8/edit?usp=sharing"",""สตูล!I169"")"),0)</f>
        <v>0</v>
      </c>
      <c r="J249" s="308">
        <f ca="1">IFERROR(__xludf.DUMMYFUNCTION("IMPORTRANGE(""https://docs.google.com/spreadsheets/d/1IYY_tgx_IHuhSq3AJ5eI5OnqOPBNLWSHKh2a30DoXe8/edit?usp=sharing"",""สตูล!J169"")"),0)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IFERROR(__xludf.DUMMYFUNCTION("IMPORTRANGE(""https://docs.google.com/spreadsheets/d/1Yj_ptqi66GCucihVvJfMjLAmec39IyEx_6qawtMGysU/edit?usp=sharing"",""สบก!CB93"")"),0)</f>
        <v>0</v>
      </c>
      <c r="N254" s="172">
        <f ca="1">IFERROR(__xludf.DUMMYFUNCTION("IMPORTRANGE(""https://docs.google.com/spreadsheets/d/1Yj_ptqi66GCucihVvJfMjLAmec39IyEx_6qawtMGysU/edit?usp=sharing"",""สบก!CC93"")"),0)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IFERROR(__xludf.DUMMYFUNCTION("IMPORTRANGE(""https://docs.google.com/spreadsheets/d/1Yj_ptqi66GCucihVvJfMjLAmec39IyEx_6qawtMGysU/edit?usp=sharing"",""สบก!BX93"")"),0)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IFERROR(__xludf.DUMMYFUNCTION("IMPORTRANGE(""https://docs.google.com/spreadsheets/d/1Yj_ptqi66GCucihVvJfMjLAmec39IyEx_6qawtMGysU/edit?usp=sharing"",""สบก!BY93"")"),0)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IFERROR(__xludf.DUMMYFUNCTION("IMPORTRANGE(""https://docs.google.com/spreadsheets/d/1IYY_tgx_IHuhSq3AJ5eI5OnqOPBNLWSHKh2a30DoXe8/edit?usp=sharing"",""สตูล!J175"")"),0)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IFERROR(__xludf.DUMMYFUNCTION("IMPORTRANGE(""https://docs.google.com/spreadsheets/d/1IYY_tgx_IHuhSq3AJ5eI5OnqOPBNLWSHKh2a30DoXe8/edit?usp=sharing"",""สตูล!J176"")"),0)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IFERROR(__xludf.DUMMYFUNCTION("IMPORTRANGE(""https://docs.google.com/spreadsheets/d/1IYY_tgx_IHuhSq3AJ5eI5OnqOPBNLWSHKh2a30DoXe8/edit?usp=sharing"",""สตูล!J177"")"),0)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IFERROR(__xludf.DUMMYFUNCTION("IMPORTRANGE(""https://docs.google.com/spreadsheets/d/1IYY_tgx_IHuhSq3AJ5eI5OnqOPBNLWSHKh2a30DoXe8/edit?usp=sharing"",""สตูล!J178"")"),0)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IFERROR(__xludf.DUMMYFUNCTION("IMPORTRANGE(""https://docs.google.com/spreadsheets/d/1IYY_tgx_IHuhSq3AJ5eI5OnqOPBNLWSHKh2a30DoXe8/edit?usp=sharing"",""สตูล!I179"")"),0)</f>
        <v>0</v>
      </c>
      <c r="J264" s="192">
        <f ca="1">IFERROR(__xludf.DUMMYFUNCTION("IMPORTRANGE(""https://docs.google.com/spreadsheets/d/1IYY_tgx_IHuhSq3AJ5eI5OnqOPBNLWSHKh2a30DoXe8/edit?usp=sharing"",""สตูล!J179"")"),0)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IFERROR(__xludf.DUMMYFUNCTION("IMPORTRANGE(""https://docs.google.com/spreadsheets/d/1IYY_tgx_IHuhSq3AJ5eI5OnqOPBNLWSHKh2a30DoXe8/edit?usp=sharing"",""สตูล!I180"")"),0)</f>
        <v>0</v>
      </c>
      <c r="J265" s="192">
        <f ca="1">IFERROR(__xludf.DUMMYFUNCTION("IMPORTRANGE(""https://docs.google.com/spreadsheets/d/1IYY_tgx_IHuhSq3AJ5eI5OnqOPBNLWSHKh2a30DoXe8/edit?usp=sharing"",""สตูล!J180"")"),0)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IFERROR(__xludf.DUMMYFUNCTION("IMPORTRANGE(""https://docs.google.com/spreadsheets/d/1IYY_tgx_IHuhSq3AJ5eI5OnqOPBNLWSHKh2a30DoXe8/edit?usp=sharing"",""สตูล!I181"")"),0)</f>
        <v>0</v>
      </c>
      <c r="J266" s="192">
        <f ca="1">IFERROR(__xludf.DUMMYFUNCTION("IMPORTRANGE(""https://docs.google.com/spreadsheets/d/1IYY_tgx_IHuhSq3AJ5eI5OnqOPBNLWSHKh2a30DoXe8/edit?usp=sharing"",""สตูล!J181"")"),0)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IFERROR(__xludf.DUMMYFUNCTION("IMPORTRANGE(""https://docs.google.com/spreadsheets/d/1IYY_tgx_IHuhSq3AJ5eI5OnqOPBNLWSHKh2a30DoXe8/edit?usp=sharing"",""สตูล!I182"")"),0)</f>
        <v>0</v>
      </c>
      <c r="J267" s="192">
        <f ca="1">IFERROR(__xludf.DUMMYFUNCTION("IMPORTRANGE(""https://docs.google.com/spreadsheets/d/1IYY_tgx_IHuhSq3AJ5eI5OnqOPBNLWSHKh2a30DoXe8/edit?usp=sharing"",""สตูล!J182"")"),0)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IFERROR(__xludf.DUMMYFUNCTION("IMPORTRANGE(""https://docs.google.com/spreadsheets/d/1IYY_tgx_IHuhSq3AJ5eI5OnqOPBNLWSHKh2a30DoXe8/edit?usp=sharing"",""สตูล!J183"")"),0)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IFERROR(__xludf.DUMMYFUNCTION("IMPORTRANGE(""https://docs.google.com/spreadsheets/d/1IYY_tgx_IHuhSq3AJ5eI5OnqOPBNLWSHKh2a30DoXe8/edit?usp=sharing"",""สตูล!J184"")"),0)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IFERROR(__xludf.DUMMYFUNCTION("IMPORTRANGE(""https://docs.google.com/spreadsheets/d/1IYY_tgx_IHuhSq3AJ5eI5OnqOPBNLWSHKh2a30DoXe8/edit?usp=sharing"",""สตูล!I185"")"),15)</f>
        <v>15</v>
      </c>
      <c r="J270" s="308">
        <f ca="1">IFERROR(__xludf.DUMMYFUNCTION("IMPORTRANGE(""https://docs.google.com/spreadsheets/d/1IYY_tgx_IHuhSq3AJ5eI5OnqOPBNLWSHKh2a30DoXe8/edit?usp=sharing"",""สตูล!J185"")"),0)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29700</v>
      </c>
      <c r="O271" s="154">
        <f t="shared" ref="O271:O273" ca="1" si="84">IF(L271&gt;0,N271*100/L271,0)</f>
        <v>15.865384615384615</v>
      </c>
      <c r="P271" s="154">
        <f t="shared" ref="P271:P273" ca="1" si="85">IF(M271&gt;0,N271*100/M271,0)</f>
        <v>30.229007633587788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29700</v>
      </c>
      <c r="O273" s="159">
        <f t="shared" ca="1" si="84"/>
        <v>15.865384615384615</v>
      </c>
      <c r="P273" s="159">
        <f t="shared" ca="1" si="85"/>
        <v>30.229007633587788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IFERROR(__xludf.DUMMYFUNCTION("IMPORTRANGE(""https://docs.google.com/spreadsheets/d/1Yj_ptqi66GCucihVvJfMjLAmec39IyEx_6qawtMGysU/edit?usp=sharing"",""สบก!CK93"")"),98250)</f>
        <v>98250</v>
      </c>
      <c r="N275" s="172">
        <f ca="1">IFERROR(__xludf.DUMMYFUNCTION("IMPORTRANGE(""https://docs.google.com/spreadsheets/d/1Yj_ptqi66GCucihVvJfMjLAmec39IyEx_6qawtMGysU/edit?usp=sharing"",""สบก!CL93"")"),29700)</f>
        <v>29700</v>
      </c>
      <c r="O275" s="171">
        <f ca="1">IF(L275&gt;0,N275*100/L275,0)</f>
        <v>15.865384615384615</v>
      </c>
      <c r="P275" s="171">
        <f ca="1">IF(M275&gt;0,N275*100/M275,0)</f>
        <v>30.229007633587788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IFERROR(__xludf.DUMMYFUNCTION("IMPORTRANGE(""https://docs.google.com/spreadsheets/d/1Yj_ptqi66GCucihVvJfMjLAmec39IyEx_6qawtMGysU/edit?usp=sharing"",""สบก!CG93"")"),132000)</f>
        <v>132000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IFERROR(__xludf.DUMMYFUNCTION("IMPORTRANGE(""https://docs.google.com/spreadsheets/d/1Yj_ptqi66GCucihVvJfMjLAmec39IyEx_6qawtMGysU/edit?usp=sharing"",""สบก!CH93"")"),55200)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IFERROR(__xludf.DUMMYFUNCTION("IMPORTRANGE(""https://docs.google.com/spreadsheets/d/1IYY_tgx_IHuhSq3AJ5eI5OnqOPBNLWSHKh2a30DoXe8/edit?usp=sharing"",""สตูล!J191"")"),0)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IFERROR(__xludf.DUMMYFUNCTION("IMPORTRANGE(""https://docs.google.com/spreadsheets/d/1IYY_tgx_IHuhSq3AJ5eI5OnqOPBNLWSHKh2a30DoXe8/edit?usp=sharing"",""สตูล!J192"")"),1)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IFERROR(__xludf.DUMMYFUNCTION("IMPORTRANGE(""https://docs.google.com/spreadsheets/d/1IYY_tgx_IHuhSq3AJ5eI5OnqOPBNLWSHKh2a30DoXe8/edit?usp=sharing"",""สตูล!J193"")"),1)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IFERROR(__xludf.DUMMYFUNCTION("IMPORTRANGE(""https://docs.google.com/spreadsheets/d/1IYY_tgx_IHuhSq3AJ5eI5OnqOPBNLWSHKh2a30DoXe8/edit?usp=sharing"",""สตูล!J194"")"),0)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IFERROR(__xludf.DUMMYFUNCTION("IMPORTRANGE(""https://docs.google.com/spreadsheets/d/1IYY_tgx_IHuhSq3AJ5eI5OnqOPBNLWSHKh2a30DoXe8/edit?usp=sharing"",""สตูล!I195"")"),15)</f>
        <v>15</v>
      </c>
      <c r="J285" s="192">
        <f ca="1">IFERROR(__xludf.DUMMYFUNCTION("IMPORTRANGE(""https://docs.google.com/spreadsheets/d/1IYY_tgx_IHuhSq3AJ5eI5OnqOPBNLWSHKh2a30DoXe8/edit?usp=sharing"",""สตูล!J195"")"),0)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IFERROR(__xludf.DUMMYFUNCTION("IMPORTRANGE(""https://docs.google.com/spreadsheets/d/1IYY_tgx_IHuhSq3AJ5eI5OnqOPBNLWSHKh2a30DoXe8/edit?usp=sharing"",""สตูล!J196"")"),0)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IFERROR(__xludf.DUMMYFUNCTION("IMPORTRANGE(""https://docs.google.com/spreadsheets/d/1IYY_tgx_IHuhSq3AJ5eI5OnqOPBNLWSHKh2a30DoXe8/edit?usp=sharing"",""สตูล!J197"")"),0)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IFERROR(__xludf.DUMMYFUNCTION("IMPORTRANGE(""https://docs.google.com/spreadsheets/d/1IYY_tgx_IHuhSq3AJ5eI5OnqOPBNLWSHKh2a30DoXe8/edit?usp=sharing"",""สตูล!I199"")"),0)</f>
        <v>0</v>
      </c>
      <c r="J289" s="308">
        <f ca="1">IFERROR(__xludf.DUMMYFUNCTION("IMPORTRANGE(""https://docs.google.com/spreadsheets/d/1IYY_tgx_IHuhSq3AJ5eI5OnqOPBNLWSHKh2a30DoXe8/edit?usp=sharing"",""สตูล!J199"")"),0)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IFERROR(__xludf.DUMMYFUNCTION("IMPORTRANGE(""https://docs.google.com/spreadsheets/d/1Yj_ptqi66GCucihVvJfMjLAmec39IyEx_6qawtMGysU/edit?usp=sharing"",""สบก!CT93"")"),0)</f>
        <v>0</v>
      </c>
      <c r="N294" s="172">
        <f ca="1">IFERROR(__xludf.DUMMYFUNCTION("IMPORTRANGE(""https://docs.google.com/spreadsheets/d/1Yj_ptqi66GCucihVvJfMjLAmec39IyEx_6qawtMGysU/edit?usp=sharing"",""สบก!CU93"")"),0)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IFERROR(__xludf.DUMMYFUNCTION("IMPORTRANGE(""https://docs.google.com/spreadsheets/d/1Yj_ptqi66GCucihVvJfMjLAmec39IyEx_6qawtMGysU/edit?usp=sharing"",""สบก!CP93"")"),0)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IFERROR(__xludf.DUMMYFUNCTION("IMPORTRANGE(""https://docs.google.com/spreadsheets/d/1IYY_tgx_IHuhSq3AJ5eI5OnqOPBNLWSHKh2a30DoXe8/edit?usp=sharing"",""สตูล!J205"")"),0)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IFERROR(__xludf.DUMMYFUNCTION("IMPORTRANGE(""https://docs.google.com/spreadsheets/d/1IYY_tgx_IHuhSq3AJ5eI5OnqOPBNLWSHKh2a30DoXe8/edit?usp=sharing"",""สตูล!J206"")"),0)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IFERROR(__xludf.DUMMYFUNCTION("IMPORTRANGE(""https://docs.google.com/spreadsheets/d/1IYY_tgx_IHuhSq3AJ5eI5OnqOPBNLWSHKh2a30DoXe8/edit?usp=sharing"",""สตูล!J207"")"),0)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IFERROR(__xludf.DUMMYFUNCTION("IMPORTRANGE(""https://docs.google.com/spreadsheets/d/1IYY_tgx_IHuhSq3AJ5eI5OnqOPBNLWSHKh2a30DoXe8/edit?usp=sharing"",""สตูล!J208"")"),0)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IFERROR(__xludf.DUMMYFUNCTION("IMPORTRANGE(""https://docs.google.com/spreadsheets/d/1IYY_tgx_IHuhSq3AJ5eI5OnqOPBNLWSHKh2a30DoXe8/edit?usp=sharing"",""สตูล!I209"")"),0)</f>
        <v>0</v>
      </c>
      <c r="J304" s="191">
        <f ca="1">IFERROR(__xludf.DUMMYFUNCTION("IMPORTRANGE(""https://docs.google.com/spreadsheets/d/1IYY_tgx_IHuhSq3AJ5eI5OnqOPBNLWSHKh2a30DoXe8/edit?usp=sharing"",""สตูล!J209"")"),0)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IFERROR(__xludf.DUMMYFUNCTION("IMPORTRANGE(""https://docs.google.com/spreadsheets/d/1IYY_tgx_IHuhSq3AJ5eI5OnqOPBNLWSHKh2a30DoXe8/edit?usp=sharing"",""สตูล!I211"")"),0)</f>
        <v>0</v>
      </c>
      <c r="J306" s="191">
        <f ca="1">IFERROR(__xludf.DUMMYFUNCTION("IMPORTRANGE(""https://docs.google.com/spreadsheets/d/1IYY_tgx_IHuhSq3AJ5eI5OnqOPBNLWSHKh2a30DoXe8/edit?usp=sharing"",""สตูล!J211"")"),0)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IFERROR(__xludf.DUMMYFUNCTION("IMPORTRANGE(""https://docs.google.com/spreadsheets/d/1IYY_tgx_IHuhSq3AJ5eI5OnqOPBNLWSHKh2a30DoXe8/edit?usp=sharing"",""สตูล!J212"")"),0)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IFERROR(__xludf.DUMMYFUNCTION("IMPORTRANGE(""https://docs.google.com/spreadsheets/d/1IYY_tgx_IHuhSq3AJ5eI5OnqOPBNLWSHKh2a30DoXe8/edit?usp=sharing"",""สตูล!J213"")"),0)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IFERROR(__xludf.DUMMYFUNCTION("IMPORTRANGE(""https://docs.google.com/spreadsheets/d/1IYY_tgx_IHuhSq3AJ5eI5OnqOPBNLWSHKh2a30DoXe8/edit?usp=sharing"",""สตูล!I214"")"),0)</f>
        <v>0</v>
      </c>
      <c r="J309" s="325">
        <f ca="1">IFERROR(__xludf.DUMMYFUNCTION("IMPORTRANGE(""https://docs.google.com/spreadsheets/d/1IYY_tgx_IHuhSq3AJ5eI5OnqOPBNLWSHKh2a30DoXe8/edit?usp=sharing"",""สตูล!J214"")"),0)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IFERROR(__xludf.DUMMYFUNCTION("IMPORTRANGE(""https://docs.google.com/spreadsheets/d/1Yj_ptqi66GCucihVvJfMjLAmec39IyEx_6qawtMGysU/edit?usp=sharing"",""สบก!DC93"")"),0)</f>
        <v>0</v>
      </c>
      <c r="N314" s="172">
        <f ca="1">IFERROR(__xludf.DUMMYFUNCTION("IMPORTRANGE(""https://docs.google.com/spreadsheets/d/1Yj_ptqi66GCucihVvJfMjLAmec39IyEx_6qawtMGysU/edit?usp=sharing"",""สบก!DD93"")"),0)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IFERROR(__xludf.DUMMYFUNCTION("IMPORTRANGE(""https://docs.google.com/spreadsheets/d/1Yj_ptqi66GCucihVvJfMjLAmec39IyEx_6qawtMGysU/edit?usp=sharing"",""สบก!CY93"")"),0)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IFERROR(__xludf.DUMMYFUNCTION("IMPORTRANGE(""https://docs.google.com/spreadsheets/d/1IYY_tgx_IHuhSq3AJ5eI5OnqOPBNLWSHKh2a30DoXe8/edit?usp=sharing"",""สตูล!J220"")"),0)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IFERROR(__xludf.DUMMYFUNCTION("IMPORTRANGE(""https://docs.google.com/spreadsheets/d/1IYY_tgx_IHuhSq3AJ5eI5OnqOPBNLWSHKh2a30DoXe8/edit?usp=sharing"",""สตูล!J221"")"),0)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IFERROR(__xludf.DUMMYFUNCTION("IMPORTRANGE(""https://docs.google.com/spreadsheets/d/1IYY_tgx_IHuhSq3AJ5eI5OnqOPBNLWSHKh2a30DoXe8/edit?usp=sharing"",""สตูล!J222"")"),0)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IFERROR(__xludf.DUMMYFUNCTION("IMPORTRANGE(""https://docs.google.com/spreadsheets/d/1IYY_tgx_IHuhSq3AJ5eI5OnqOPBNLWSHKh2a30DoXe8/edit?usp=sharing"",""สตูล!J223"")"),0)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IFERROR(__xludf.DUMMYFUNCTION("IMPORTRANGE(""https://docs.google.com/spreadsheets/d/1IYY_tgx_IHuhSq3AJ5eI5OnqOPBNLWSHKh2a30DoXe8/edit?usp=sharing"",""สตูล!I224"")"),0)</f>
        <v>0</v>
      </c>
      <c r="J324" s="191">
        <f ca="1">IFERROR(__xludf.DUMMYFUNCTION("IMPORTRANGE(""https://docs.google.com/spreadsheets/d/1IYY_tgx_IHuhSq3AJ5eI5OnqOPBNLWSHKh2a30DoXe8/edit?usp=sharing"",""สตูล!J224"")"),0)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IFERROR(__xludf.DUMMYFUNCTION("IMPORTRANGE(""https://docs.google.com/spreadsheets/d/1IYY_tgx_IHuhSq3AJ5eI5OnqOPBNLWSHKh2a30DoXe8/edit?usp=sharing"",""สตูล!J225"")"),0)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IFERROR(__xludf.DUMMYFUNCTION("IMPORTRANGE(""https://docs.google.com/spreadsheets/d/1IYY_tgx_IHuhSq3AJ5eI5OnqOPBNLWSHKh2a30DoXe8/edit?usp=sharing"",""สตูล!J226"")"),0)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IFERROR(__xludf.DUMMYFUNCTION("IMPORTRANGE(""https://docs.google.com/spreadsheets/d/1IYY_tgx_IHuhSq3AJ5eI5OnqOPBNLWSHKh2a30DoXe8/edit?usp=sharing"",""สตูล!I228"")"),50)</f>
        <v>50</v>
      </c>
      <c r="J328" s="330">
        <f ca="1">IFERROR(__xludf.DUMMYFUNCTION("IMPORTRANGE(""https://docs.google.com/spreadsheets/d/1IYY_tgx_IHuhSq3AJ5eI5OnqOPBNLWSHKh2a30DoXe8/edit?usp=sharing"",""สตูล!J228"")"),15)</f>
        <v>15</v>
      </c>
      <c r="K328" s="309">
        <f ca="1">IF(I328&gt;0,J328*100/I328,0)</f>
        <v>30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926350</v>
      </c>
      <c r="M329" s="155">
        <f t="shared" ca="1" si="98"/>
        <v>386400</v>
      </c>
      <c r="N329" s="155">
        <f t="shared" ca="1" si="98"/>
        <v>377100</v>
      </c>
      <c r="O329" s="154">
        <f t="shared" ref="O329:O331" ca="1" si="99">IF(L329&gt;0,N329*100/L329,0)</f>
        <v>40.708155664705565</v>
      </c>
      <c r="P329" s="154">
        <f t="shared" ref="P329:P331" ca="1" si="100">IF(M329&gt;0,N329*100/M329,0)</f>
        <v>97.593167701863351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926350</v>
      </c>
      <c r="M331" s="160">
        <f t="shared" ca="1" si="102"/>
        <v>386400</v>
      </c>
      <c r="N331" s="160">
        <f t="shared" ca="1" si="102"/>
        <v>377100</v>
      </c>
      <c r="O331" s="159">
        <f t="shared" ca="1" si="99"/>
        <v>40.708155664705565</v>
      </c>
      <c r="P331" s="159">
        <f t="shared" ca="1" si="100"/>
        <v>97.593167701863351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757350</v>
      </c>
      <c r="M333" s="172">
        <f ca="1">IFERROR(__xludf.DUMMYFUNCTION("IMPORTRANGE(""https://docs.google.com/spreadsheets/d/1Yj_ptqi66GCucihVvJfMjLAmec39IyEx_6qawtMGysU/edit?usp=sharing"",""สบก!DL93"")"),386400)</f>
        <v>386400</v>
      </c>
      <c r="N333" s="172">
        <f ca="1">IFERROR(__xludf.DUMMYFUNCTION("IMPORTRANGE(""https://docs.google.com/spreadsheets/d/1Yj_ptqi66GCucihVvJfMjLAmec39IyEx_6qawtMGysU/edit?usp=sharing"",""สบก!DM93"")"),208100)</f>
        <v>208100</v>
      </c>
      <c r="O333" s="171">
        <f ca="1">IF(L333&gt;0,N333*100/L333,0)</f>
        <v>27.477388261701986</v>
      </c>
      <c r="P333" s="171">
        <f ca="1">IF(M333&gt;0,N333*100/M333,0)</f>
        <v>53.856107660455486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IFERROR(__xludf.DUMMYFUNCTION("IMPORTRANGE(""https://docs.google.com/spreadsheets/d/1Yj_ptqi66GCucihVvJfMjLAmec39IyEx_6qawtMGysU/edit?usp=sharing"",""สบก!DH93"")"),530800)</f>
        <v>530800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IFERROR(__xludf.DUMMYFUNCTION("IMPORTRANGE(""https://docs.google.com/spreadsheets/d/1Yj_ptqi66GCucihVvJfMjLAmec39IyEx_6qawtMGysU/edit?usp=sharing"",""สบก!DI93"")"),226550)</f>
        <v>226550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/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IFERROR(__xludf.DUMMYFUNCTION("IMPORTRANGE(""https://docs.google.com/spreadsheets/d/1IYY_tgx_IHuhSq3AJ5eI5OnqOPBNLWSHKh2a30DoXe8/edit?usp=sharing"",""สตูล!I234"")"),0)</f>
        <v>0</v>
      </c>
      <c r="J339" s="191">
        <f ca="1">IFERROR(__xludf.DUMMYFUNCTION("IMPORTRANGE(""https://docs.google.com/spreadsheets/d/1IYY_tgx_IHuhSq3AJ5eI5OnqOPBNLWSHKh2a30DoXe8/edit?usp=sharing"",""สตูล!J234"")"),38)</f>
        <v>38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IFERROR(__xludf.DUMMYFUNCTION("IMPORTRANGE(""https://docs.google.com/spreadsheets/d/1IYY_tgx_IHuhSq3AJ5eI5OnqOPBNLWSHKh2a30DoXe8/edit?usp=sharing"",""สตูล!I235"")"),480)</f>
        <v>480</v>
      </c>
      <c r="J340" s="191">
        <f ca="1">IFERROR(__xludf.DUMMYFUNCTION("IMPORTRANGE(""https://docs.google.com/spreadsheets/d/1IYY_tgx_IHuhSq3AJ5eI5OnqOPBNLWSHKh2a30DoXe8/edit?usp=sharing"",""สตูล!J235"")"),131.01)</f>
        <v>131.01</v>
      </c>
      <c r="K340" s="333">
        <f t="shared" ca="1" si="103"/>
        <v>27.293749999999999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IFERROR(__xludf.DUMMYFUNCTION("IMPORTRANGE(""https://docs.google.com/spreadsheets/d/1IYY_tgx_IHuhSq3AJ5eI5OnqOPBNLWSHKh2a30DoXe8/edit?usp=sharing"",""สตูล!I236"")"),50)</f>
        <v>50</v>
      </c>
      <c r="J341" s="191">
        <f ca="1">IFERROR(__xludf.DUMMYFUNCTION("IMPORTRANGE(""https://docs.google.com/spreadsheets/d/1IYY_tgx_IHuhSq3AJ5eI5OnqOPBNLWSHKh2a30DoXe8/edit?usp=sharing"",""สตูล!J236"")"),38)</f>
        <v>38</v>
      </c>
      <c r="K341" s="333">
        <f t="shared" ca="1" si="103"/>
        <v>76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IFERROR(__xludf.DUMMYFUNCTION("IMPORTRANGE(""https://docs.google.com/spreadsheets/d/1IYY_tgx_IHuhSq3AJ5eI5OnqOPBNLWSHKh2a30DoXe8/edit?usp=sharing"",""สตูล!I237"")"),0)</f>
        <v>0</v>
      </c>
      <c r="J342" s="191">
        <f ca="1">IFERROR(__xludf.DUMMYFUNCTION("IMPORTRANGE(""https://docs.google.com/spreadsheets/d/1IYY_tgx_IHuhSq3AJ5eI5OnqOPBNLWSHKh2a30DoXe8/edit?usp=sharing"",""สตูล!J237"")"),131.01)</f>
        <v>131.01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IFERROR(__xludf.DUMMYFUNCTION("IMPORTRANGE(""https://docs.google.com/spreadsheets/d/1IYY_tgx_IHuhSq3AJ5eI5OnqOPBNLWSHKh2a30DoXe8/edit?usp=sharing"",""สตูล!I238"")"),50)</f>
        <v>50</v>
      </c>
      <c r="J343" s="191">
        <f ca="1">IFERROR(__xludf.DUMMYFUNCTION("IMPORTRANGE(""https://docs.google.com/spreadsheets/d/1IYY_tgx_IHuhSq3AJ5eI5OnqOPBNLWSHKh2a30DoXe8/edit?usp=sharing"",""สตูล!J238"")"),0)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IFERROR(__xludf.DUMMYFUNCTION("IMPORTRANGE(""https://docs.google.com/spreadsheets/d/1IYY_tgx_IHuhSq3AJ5eI5OnqOPBNLWSHKh2a30DoXe8/edit?usp=sharing"",""สตูล!I239"")"),0)</f>
        <v>0</v>
      </c>
      <c r="J344" s="191">
        <f ca="1">IFERROR(__xludf.DUMMYFUNCTION("IMPORTRANGE(""https://docs.google.com/spreadsheets/d/1IYY_tgx_IHuhSq3AJ5eI5OnqOPBNLWSHKh2a30DoXe8/edit?usp=sharing"",""สตูล!J239"")"),0)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IFERROR(__xludf.DUMMYFUNCTION("IMPORTRANGE(""https://docs.google.com/spreadsheets/d/1IYY_tgx_IHuhSq3AJ5eI5OnqOPBNLWSHKh2a30DoXe8/edit?usp=sharing"",""สตูล!I240"")"),50)</f>
        <v>50</v>
      </c>
      <c r="J345" s="191">
        <f ca="1">IFERROR(__xludf.DUMMYFUNCTION("IMPORTRANGE(""https://docs.google.com/spreadsheets/d/1IYY_tgx_IHuhSq3AJ5eI5OnqOPBNLWSHKh2a30DoXe8/edit?usp=sharing"",""สตูล!J240"")"),15)</f>
        <v>15</v>
      </c>
      <c r="K345" s="333">
        <f t="shared" ca="1" si="103"/>
        <v>30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IFERROR(__xludf.DUMMYFUNCTION("IMPORTRANGE(""https://docs.google.com/spreadsheets/d/1IYY_tgx_IHuhSq3AJ5eI5OnqOPBNLWSHKh2a30DoXe8/edit?usp=sharing"",""สตูล!I241"")"),0)</f>
        <v>0</v>
      </c>
      <c r="J346" s="191">
        <f ca="1">IFERROR(__xludf.DUMMYFUNCTION("IMPORTRANGE(""https://docs.google.com/spreadsheets/d/1IYY_tgx_IHuhSq3AJ5eI5OnqOPBNLWSHKh2a30DoXe8/edit?usp=sharing"",""สตูล!J241"")"),76.15)</f>
        <v>76.150000000000006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IFERROR(__xludf.DUMMYFUNCTION("IMPORTRANGE(""https://docs.google.com/spreadsheets/d/1IYY_tgx_IHuhSq3AJ5eI5OnqOPBNLWSHKh2a30DoXe8/edit?usp=sharing"",""สตูล!L242"")"),496176)</f>
        <v>496176</v>
      </c>
      <c r="M347" s="347"/>
      <c r="N347" s="347">
        <f ca="1">IFERROR(__xludf.DUMMYFUNCTION("IMPORTRANGE(""https://docs.google.com/spreadsheets/d/1IYY_tgx_IHuhSq3AJ5eI5OnqOPBNLWSHKh2a30DoXe8/edit?usp=sharing"",""สตูล!M242"")"),58041)</f>
        <v>58041</v>
      </c>
      <c r="O347" s="347">
        <f ca="1">+IF(L347&gt;0,N347*100/L347,0)</f>
        <v>11.697663732224049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IFERROR(__xludf.DUMMYFUNCTION("IMPORTRANGE(""https://docs.google.com/spreadsheets/d/1IYY_tgx_IHuhSq3AJ5eI5OnqOPBNLWSHKh2a30DoXe8/edit?usp=sharing"",""สตูล!I244"")"),0)</f>
        <v>0</v>
      </c>
      <c r="J349" s="360">
        <f ca="1">IFERROR(__xludf.DUMMYFUNCTION("IMPORTRANGE(""https://docs.google.com/spreadsheets/d/1IYY_tgx_IHuhSq3AJ5eI5OnqOPBNLWSHKh2a30DoXe8/edit?usp=sharing"",""สตูล!J244"")"),0)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IFERROR(__xludf.DUMMYFUNCTION("IMPORTRANGE(""https://docs.google.com/spreadsheets/d/1IYY_tgx_IHuhSq3AJ5eI5OnqOPBNLWSHKh2a30DoXe8/edit?usp=sharing"",""สตูล!L244"")"),0)</f>
        <v>0</v>
      </c>
      <c r="M349" s="362"/>
      <c r="N349" s="362">
        <f ca="1">IFERROR(__xludf.DUMMYFUNCTION("IMPORTRANGE(""https://docs.google.com/spreadsheets/d/1IYY_tgx_IHuhSq3AJ5eI5OnqOPBNLWSHKh2a30DoXe8/edit?usp=sharing"",""สตูล!M244"")"),0)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IFERROR(__xludf.DUMMYFUNCTION("IMPORTRANGE(""https://docs.google.com/spreadsheets/d/1IYY_tgx_IHuhSq3AJ5eI5OnqOPBNLWSHKh2a30DoXe8/edit?usp=sharing"",""สตูล!I245"")"),0)</f>
        <v>0</v>
      </c>
      <c r="J350" s="360">
        <f ca="1">IFERROR(__xludf.DUMMYFUNCTION("IMPORTRANGE(""https://docs.google.com/spreadsheets/d/1IYY_tgx_IHuhSq3AJ5eI5OnqOPBNLWSHKh2a30DoXe8/edit?usp=sharing"",""สตูล!J245"")"),0)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IFERROR(__xludf.DUMMYFUNCTION("IMPORTRANGE(""https://docs.google.com/spreadsheets/d/1IYY_tgx_IHuhSq3AJ5eI5OnqOPBNLWSHKh2a30DoXe8/edit?usp=sharing"",""สตูล!L246"")"),0)</f>
        <v>0</v>
      </c>
      <c r="M351" s="169"/>
      <c r="N351" s="169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9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IFERROR(__xludf.DUMMYFUNCTION("IMPORTRANGE(""https://docs.google.com/spreadsheets/d/1IYY_tgx_IHuhSq3AJ5eI5OnqOPBNLWSHKh2a30DoXe8/edit?usp=sharing"",""สตูล!L248"")"),0)</f>
        <v>0</v>
      </c>
      <c r="M353" s="171"/>
      <c r="N353" s="171">
        <f ca="1">IFERROR(__xludf.DUMMYFUNCTION("IMPORTRANGE(""https://docs.google.com/spreadsheets/d/1IYY_tgx_IHuhSq3AJ5eI5OnqOPBNLWSHKh2a30DoXe8/edit?usp=sharing"",""สตูล!M248"")"),0)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IFERROR(__xludf.DUMMYFUNCTION("IMPORTRANGE(""https://docs.google.com/spreadsheets/d/1IYY_tgx_IHuhSq3AJ5eI5OnqOPBNLWSHKh2a30DoXe8/edit?usp=sharing"",""สตูล!L249"")"),0)</f>
        <v>0</v>
      </c>
      <c r="M354" s="171"/>
      <c r="N354" s="171">
        <f ca="1">IFERROR(__xludf.DUMMYFUNCTION("IMPORTRANGE(""https://docs.google.com/spreadsheets/d/1IYY_tgx_IHuhSq3AJ5eI5OnqOPBNLWSHKh2a30DoXe8/edit?usp=sharing"",""สตูล!M249"")"),0)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IFERROR(__xludf.DUMMYFUNCTION("IMPORTRANGE(""https://docs.google.com/spreadsheets/d/1IYY_tgx_IHuhSq3AJ5eI5OnqOPBNLWSHKh2a30DoXe8/edit?usp=sharing"",""สตูล!M250"")"),0)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IFERROR(__xludf.DUMMYFUNCTION("IMPORTRANGE(""https://docs.google.com/spreadsheets/d/1IYY_tgx_IHuhSq3AJ5eI5OnqOPBNLWSHKh2a30DoXe8/edit?usp=sharing"",""สตูล!M251"")"),0)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IFERROR(__xludf.DUMMYFUNCTION("IMPORTRANGE(""https://docs.google.com/spreadsheets/d/1IYY_tgx_IHuhSq3AJ5eI5OnqOPBNLWSHKh2a30DoXe8/edit?usp=sharing"",""สตูล!M252"")"),0)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IFERROR(__xludf.DUMMYFUNCTION("IMPORTRANGE(""https://docs.google.com/spreadsheets/d/1IYY_tgx_IHuhSq3AJ5eI5OnqOPBNLWSHKh2a30DoXe8/edit?usp=sharing"",""สตูล!M253"")"),0)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IFERROR(__xludf.DUMMYFUNCTION("IMPORTRANGE(""https://docs.google.com/spreadsheets/d/1IYY_tgx_IHuhSq3AJ5eI5OnqOPBNLWSHKh2a30DoXe8/edit?usp=sharing"",""สตูล!J255"")"),0)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IFERROR(__xludf.DUMMYFUNCTION("IMPORTRANGE(""https://docs.google.com/spreadsheets/d/1IYY_tgx_IHuhSq3AJ5eI5OnqOPBNLWSHKh2a30DoXe8/edit?usp=sharing"",""สตูล!J256"")"),0)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IFERROR(__xludf.DUMMYFUNCTION("IMPORTRANGE(""https://docs.google.com/spreadsheets/d/1IYY_tgx_IHuhSq3AJ5eI5OnqOPBNLWSHKh2a30DoXe8/edit?usp=sharing"",""สตูล!J257"")"),0)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IFERROR(__xludf.DUMMYFUNCTION("IMPORTRANGE(""https://docs.google.com/spreadsheets/d/1IYY_tgx_IHuhSq3AJ5eI5OnqOPBNLWSHKh2a30DoXe8/edit?usp=sharing"",""สตูล!J258"")"),0)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IFERROR(__xludf.DUMMYFUNCTION("IMPORTRANGE(""https://docs.google.com/spreadsheets/d/1IYY_tgx_IHuhSq3AJ5eI5OnqOPBNLWSHKh2a30DoXe8/edit?usp=sharing"",""สตูล!J166"")"),0)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IFERROR(__xludf.DUMMYFUNCTION("IMPORTRANGE(""https://docs.google.com/spreadsheets/d/1IYY_tgx_IHuhSq3AJ5eI5OnqOPBNLWSHKh2a30DoXe8/edit?usp=sharing"",""สตูล!J166"")"),0)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IFERROR(__xludf.DUMMYFUNCTION("IMPORTRANGE(""https://docs.google.com/spreadsheets/d/1IYY_tgx_IHuhSq3AJ5eI5OnqOPBNLWSHKh2a30DoXe8/edit?usp=sharing"",""สตูล!J166"")"),0)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IFERROR(__xludf.DUMMYFUNCTION("IMPORTRANGE(""https://docs.google.com/spreadsheets/d/1IYY_tgx_IHuhSq3AJ5eI5OnqOPBNLWSHKh2a30DoXe8/edit?usp=sharing"",""สตูล!J166"")"),0)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IFERROR(__xludf.DUMMYFUNCTION("IMPORTRANGE(""https://docs.google.com/spreadsheets/d/1IYY_tgx_IHuhSq3AJ5eI5OnqOPBNLWSHKh2a30DoXe8/edit?usp=sharing"",""สตูล!I263"")"),0)</f>
        <v>0</v>
      </c>
      <c r="J368" s="191">
        <f ca="1">IFERROR(__xludf.DUMMYFUNCTION("IMPORTRANGE(""https://docs.google.com/spreadsheets/d/1IYY_tgx_IHuhSq3AJ5eI5OnqOPBNLWSHKh2a30DoXe8/edit?usp=sharing"",""สตูล!J263"")"),0)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IFERROR(__xludf.DUMMYFUNCTION("IMPORTRANGE(""https://docs.google.com/spreadsheets/d/1IYY_tgx_IHuhSq3AJ5eI5OnqOPBNLWSHKh2a30DoXe8/edit?usp=sharing"",""สตูล!I164"")"),0)</f>
        <v>0</v>
      </c>
      <c r="J369" s="191">
        <f ca="1">IFERROR(__xludf.DUMMYFUNCTION("IMPORTRANGE(""https://docs.google.com/spreadsheets/d/1IYY_tgx_IHuhSq3AJ5eI5OnqOPBNLWSHKh2a30DoXe8/edit?usp=sharing"",""สตูล!J164"")"),0)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IFERROR(__xludf.DUMMYFUNCTION("IMPORTRANGE(""https://docs.google.com/spreadsheets/d/1IYY_tgx_IHuhSq3AJ5eI5OnqOPBNLWSHKh2a30DoXe8/edit?usp=sharing"",""สตูล!I265"")"),0)</f>
        <v>0</v>
      </c>
      <c r="J370" s="191">
        <f ca="1">IFERROR(__xludf.DUMMYFUNCTION("IMPORTRANGE(""https://docs.google.com/spreadsheets/d/1IYY_tgx_IHuhSq3AJ5eI5OnqOPBNLWSHKh2a30DoXe8/edit?usp=sharing"",""สตูล!J265"")"),0)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IFERROR(__xludf.DUMMYFUNCTION("IMPORTRANGE(""https://docs.google.com/spreadsheets/d/1IYY_tgx_IHuhSq3AJ5eI5OnqOPBNLWSHKh2a30DoXe8/edit?usp=sharing"",""สตูล!I164"")"),0)</f>
        <v>0</v>
      </c>
      <c r="J371" s="192">
        <f ca="1">IFERROR(__xludf.DUMMYFUNCTION("IMPORTRANGE(""https://docs.google.com/spreadsheets/d/1IYY_tgx_IHuhSq3AJ5eI5OnqOPBNLWSHKh2a30DoXe8/edit?usp=sharing"",""สตูล!J164"")"),0)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IFERROR(__xludf.DUMMYFUNCTION("IMPORTRANGE(""https://docs.google.com/spreadsheets/d/1IYY_tgx_IHuhSq3AJ5eI5OnqOPBNLWSHKh2a30DoXe8/edit?usp=sharing"",""สตูล!I267"")"),0)</f>
        <v>0</v>
      </c>
      <c r="J372" s="192">
        <f ca="1">IFERROR(__xludf.DUMMYFUNCTION("IMPORTRANGE(""https://docs.google.com/spreadsheets/d/1IYY_tgx_IHuhSq3AJ5eI5OnqOPBNLWSHKh2a30DoXe8/edit?usp=sharing"",""สตูล!J267"")"),0)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IFERROR(__xludf.DUMMYFUNCTION("IMPORTRANGE(""https://docs.google.com/spreadsheets/d/1IYY_tgx_IHuhSq3AJ5eI5OnqOPBNLWSHKh2a30DoXe8/edit?usp=sharing"",""สตูล!I164"")"),0)</f>
        <v>0</v>
      </c>
      <c r="J373" s="191">
        <f ca="1">IFERROR(__xludf.DUMMYFUNCTION("IMPORTRANGE(""https://docs.google.com/spreadsheets/d/1IYY_tgx_IHuhSq3AJ5eI5OnqOPBNLWSHKh2a30DoXe8/edit?usp=sharing"",""สตูล!J164"")"),0)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IFERROR(__xludf.DUMMYFUNCTION("IMPORTRANGE(""https://docs.google.com/spreadsheets/d/1IYY_tgx_IHuhSq3AJ5eI5OnqOPBNLWSHKh2a30DoXe8/edit?usp=sharing"",""สตูล!I164"")"),0)</f>
        <v>0</v>
      </c>
      <c r="J374" s="191">
        <f ca="1">IFERROR(__xludf.DUMMYFUNCTION("IMPORTRANGE(""https://docs.google.com/spreadsheets/d/1IYY_tgx_IHuhSq3AJ5eI5OnqOPBNLWSHKh2a30DoXe8/edit?usp=sharing"",""สตูล!J164"")"),0)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IFERROR(__xludf.DUMMYFUNCTION("IMPORTRANGE(""https://docs.google.com/spreadsheets/d/1IYY_tgx_IHuhSq3AJ5eI5OnqOPBNLWSHKh2a30DoXe8/edit?usp=sharing"",""สตูล!I270"")"),0)</f>
        <v>0</v>
      </c>
      <c r="J375" s="191">
        <f ca="1">IFERROR(__xludf.DUMMYFUNCTION("IMPORTRANGE(""https://docs.google.com/spreadsheets/d/1IYY_tgx_IHuhSq3AJ5eI5OnqOPBNLWSHKh2a30DoXe8/edit?usp=sharing"",""สตูล!J270"")"),0)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IFERROR(__xludf.DUMMYFUNCTION("IMPORTRANGE(""https://docs.google.com/spreadsheets/d/1IYY_tgx_IHuhSq3AJ5eI5OnqOPBNLWSHKh2a30DoXe8/edit?usp=sharing"",""สตูล!I271"")"),0)</f>
        <v>0</v>
      </c>
      <c r="J376" s="192">
        <f ca="1">IFERROR(__xludf.DUMMYFUNCTION("IMPORTRANGE(""https://docs.google.com/spreadsheets/d/1IYY_tgx_IHuhSq3AJ5eI5OnqOPBNLWSHKh2a30DoXe8/edit?usp=sharing"",""สตูล!J271"")"),0)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IFERROR(__xludf.DUMMYFUNCTION("IMPORTRANGE(""https://docs.google.com/spreadsheets/d/1IYY_tgx_IHuhSq3AJ5eI5OnqOPBNLWSHKh2a30DoXe8/edit?usp=sharing"",""สตูล!I272"")"),0)</f>
        <v>0</v>
      </c>
      <c r="J377" s="191">
        <f ca="1">IFERROR(__xludf.DUMMYFUNCTION("IMPORTRANGE(""https://docs.google.com/spreadsheets/d/1IYY_tgx_IHuhSq3AJ5eI5OnqOPBNLWSHKh2a30DoXe8/edit?usp=sharing"",""สตูล!J272"")"),0)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IFERROR(__xludf.DUMMYFUNCTION("IMPORTRANGE(""https://docs.google.com/spreadsheets/d/1IYY_tgx_IHuhSq3AJ5eI5OnqOPBNLWSHKh2a30DoXe8/edit?usp=sharing"",""สตูล!J273"")"),0)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IFERROR(__xludf.DUMMYFUNCTION("IMPORTRANGE(""https://docs.google.com/spreadsheets/d/1IYY_tgx_IHuhSq3AJ5eI5OnqOPBNLWSHKh2a30DoXe8/edit?usp=sharing"",""สตูล!J274"")"),0)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IFERROR(__xludf.DUMMYFUNCTION("IMPORTRANGE(""https://docs.google.com/spreadsheets/d/1IYY_tgx_IHuhSq3AJ5eI5OnqOPBNLWSHKh2a30DoXe8/edit?usp=sharing"",""สตูล!I275"")"),50)</f>
        <v>50</v>
      </c>
      <c r="J380" s="360">
        <f ca="1">IFERROR(__xludf.DUMMYFUNCTION("IMPORTRANGE(""https://docs.google.com/spreadsheets/d/1IYY_tgx_IHuhSq3AJ5eI5OnqOPBNLWSHKh2a30DoXe8/edit?usp=sharing"",""สตูล!J275"")"),0)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IFERROR(__xludf.DUMMYFUNCTION("IMPORTRANGE(""https://docs.google.com/spreadsheets/d/1IYY_tgx_IHuhSq3AJ5eI5OnqOPBNLWSHKh2a30DoXe8/edit?usp=sharing"",""สตูล!L275"")"),87710)</f>
        <v>87710</v>
      </c>
      <c r="M380" s="362"/>
      <c r="N380" s="362">
        <f ca="1">IFERROR(__xludf.DUMMYFUNCTION("IMPORTRANGE(""https://docs.google.com/spreadsheets/d/1IYY_tgx_IHuhSq3AJ5eI5OnqOPBNLWSHKh2a30DoXe8/edit?usp=sharing"",""สตูล!M275"")"),0)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IFERROR(__xludf.DUMMYFUNCTION("IMPORTRANGE(""https://docs.google.com/spreadsheets/d/1IYY_tgx_IHuhSq3AJ5eI5OnqOPBNLWSHKh2a30DoXe8/edit?usp=sharing"",""สตูล!I276"")"),5)</f>
        <v>5</v>
      </c>
      <c r="J381" s="360">
        <f ca="1">IFERROR(__xludf.DUMMYFUNCTION("IMPORTRANGE(""https://docs.google.com/spreadsheets/d/1IYY_tgx_IHuhSq3AJ5eI5OnqOPBNLWSHKh2a30DoXe8/edit?usp=sharing"",""สตูล!J276"")"),0)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IFERROR(__xludf.DUMMYFUNCTION("IMPORTRANGE(""https://docs.google.com/spreadsheets/d/1IYY_tgx_IHuhSq3AJ5eI5OnqOPBNLWSHKh2a30DoXe8/edit?usp=sharing"",""สตูล!L277"")"),0)</f>
        <v>0</v>
      </c>
      <c r="M382" s="169"/>
      <c r="N382" s="169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IFERROR(__xludf.DUMMYFUNCTION("IMPORTRANGE(""https://docs.google.com/spreadsheets/d/1IYY_tgx_IHuhSq3AJ5eI5OnqOPBNLWSHKh2a30DoXe8/edit?usp=sharing"",""สตูล!L279"")"),0)</f>
        <v>0</v>
      </c>
      <c r="M384" s="171"/>
      <c r="N384" s="171">
        <f ca="1">IFERROR(__xludf.DUMMYFUNCTION("IMPORTRANGE(""https://docs.google.com/spreadsheets/d/1IYY_tgx_IHuhSq3AJ5eI5OnqOPBNLWSHKh2a30DoXe8/edit?usp=sharing"",""สตูล!M279"")"),0)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IFERROR(__xludf.DUMMYFUNCTION("IMPORTRANGE(""https://docs.google.com/spreadsheets/d/1IYY_tgx_IHuhSq3AJ5eI5OnqOPBNLWSHKh2a30DoXe8/edit?usp=sharing"",""สตูล!L280"")"),87710)</f>
        <v>87710</v>
      </c>
      <c r="M385" s="171"/>
      <c r="N385" s="171">
        <f ca="1">IFERROR(__xludf.DUMMYFUNCTION("IMPORTRANGE(""https://docs.google.com/spreadsheets/d/1IYY_tgx_IHuhSq3AJ5eI5OnqOPBNLWSHKh2a30DoXe8/edit?usp=sharing"",""สตูล!M280"")"),0)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IFERROR(__xludf.DUMMYFUNCTION("IMPORTRANGE(""https://docs.google.com/spreadsheets/d/1IYY_tgx_IHuhSq3AJ5eI5OnqOPBNLWSHKh2a30DoXe8/edit?usp=sharing"",""สตูล!M281"")"),0)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IFERROR(__xludf.DUMMYFUNCTION("IMPORTRANGE(""https://docs.google.com/spreadsheets/d/1IYY_tgx_IHuhSq3AJ5eI5OnqOPBNLWSHKh2a30DoXe8/edit?usp=sharing"",""สตูล!M282"")"),0)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IFERROR(__xludf.DUMMYFUNCTION("IMPORTRANGE(""https://docs.google.com/spreadsheets/d/1IYY_tgx_IHuhSq3AJ5eI5OnqOPBNLWSHKh2a30DoXe8/edit?usp=sharing"",""สตูล!M283"")"),0)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IFERROR(__xludf.DUMMYFUNCTION("IMPORTRANGE(""https://docs.google.com/spreadsheets/d/1IYY_tgx_IHuhSq3AJ5eI5OnqOPBNLWSHKh2a30DoXe8/edit?usp=sharing"",""สตูล!M284"")"),0)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IFERROR(__xludf.DUMMYFUNCTION("IMPORTRANGE(""https://docs.google.com/spreadsheets/d/1IYY_tgx_IHuhSq3AJ5eI5OnqOPBNLWSHKh2a30DoXe8/edit?usp=sharing"",""สตูล!J286"")"),0)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IFERROR(__xludf.DUMMYFUNCTION("IMPORTRANGE(""https://docs.google.com/spreadsheets/d/1IYY_tgx_IHuhSq3AJ5eI5OnqOPBNLWSHKh2a30DoXe8/edit?usp=sharing"",""สตูล!J287"")"),1)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IFERROR(__xludf.DUMMYFUNCTION("IMPORTRANGE(""https://docs.google.com/spreadsheets/d/1IYY_tgx_IHuhSq3AJ5eI5OnqOPBNLWSHKh2a30DoXe8/edit?usp=sharing"",""สตูล!J288"")"),1)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IFERROR(__xludf.DUMMYFUNCTION("IMPORTRANGE(""https://docs.google.com/spreadsheets/d/1IYY_tgx_IHuhSq3AJ5eI5OnqOPBNLWSHKh2a30DoXe8/edit?usp=sharing"",""สตูล!J289"")"),0)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IFERROR(__xludf.DUMMYFUNCTION("IMPORTRANGE(""https://docs.google.com/spreadsheets/d/1IYY_tgx_IHuhSq3AJ5eI5OnqOPBNLWSHKh2a30DoXe8/edit?usp=sharing"",""สตูล!I291"")"),5)</f>
        <v>5</v>
      </c>
      <c r="J396" s="192">
        <f ca="1">IFERROR(__xludf.DUMMYFUNCTION("IMPORTRANGE(""https://docs.google.com/spreadsheets/d/1IYY_tgx_IHuhSq3AJ5eI5OnqOPBNLWSHKh2a30DoXe8/edit?usp=sharing"",""สตูล!J291"")"),0)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IFERROR(__xludf.DUMMYFUNCTION("IMPORTRANGE(""https://docs.google.com/spreadsheets/d/1IYY_tgx_IHuhSq3AJ5eI5OnqOPBNLWSHKh2a30DoXe8/edit?usp=sharing"",""สตูล!I292"")"),50)</f>
        <v>50</v>
      </c>
      <c r="J397" s="192">
        <f ca="1">IFERROR(__xludf.DUMMYFUNCTION("IMPORTRANGE(""https://docs.google.com/spreadsheets/d/1IYY_tgx_IHuhSq3AJ5eI5OnqOPBNLWSHKh2a30DoXe8/edit?usp=sharing"",""สตูล!J292"")"),0)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IFERROR(__xludf.DUMMYFUNCTION("IMPORTRANGE(""https://docs.google.com/spreadsheets/d/1IYY_tgx_IHuhSq3AJ5eI5OnqOPBNLWSHKh2a30DoXe8/edit?usp=sharing"",""สตูล!I293"")"),5)</f>
        <v>5</v>
      </c>
      <c r="J398" s="192">
        <f ca="1">IFERROR(__xludf.DUMMYFUNCTION("IMPORTRANGE(""https://docs.google.com/spreadsheets/d/1IYY_tgx_IHuhSq3AJ5eI5OnqOPBNLWSHKh2a30DoXe8/edit?usp=sharing"",""สตูล!J293"")"),0)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IFERROR(__xludf.DUMMYFUNCTION("IMPORTRANGE(""https://docs.google.com/spreadsheets/d/1IYY_tgx_IHuhSq3AJ5eI5OnqOPBNLWSHKh2a30DoXe8/edit?usp=sharing"",""สตูล!J294"")"),0)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IFERROR(__xludf.DUMMYFUNCTION("IMPORTRANGE(""https://docs.google.com/spreadsheets/d/1IYY_tgx_IHuhSq3AJ5eI5OnqOPBNLWSHKh2a30DoXe8/edit?usp=sharing"",""สตูล!J295"")"),0)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IFERROR(__xludf.DUMMYFUNCTION("IMPORTRANGE(""https://docs.google.com/spreadsheets/d/1IYY_tgx_IHuhSq3AJ5eI5OnqOPBNLWSHKh2a30DoXe8/edit?usp=sharing"",""สตูล!I296"")"),75)</f>
        <v>75</v>
      </c>
      <c r="J401" s="360">
        <f ca="1">IFERROR(__xludf.DUMMYFUNCTION("IMPORTRANGE(""https://docs.google.com/spreadsheets/d/1IYY_tgx_IHuhSq3AJ5eI5OnqOPBNLWSHKh2a30DoXe8/edit?usp=sharing"",""สตูล!J296"")"),0)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IFERROR(__xludf.DUMMYFUNCTION("IMPORTRANGE(""https://docs.google.com/spreadsheets/d/1IYY_tgx_IHuhSq3AJ5eI5OnqOPBNLWSHKh2a30DoXe8/edit?usp=sharing"",""สตูล!L296"")"),81620)</f>
        <v>81620</v>
      </c>
      <c r="M401" s="362"/>
      <c r="N401" s="362">
        <f ca="1">IFERROR(__xludf.DUMMYFUNCTION("IMPORTRANGE(""https://docs.google.com/spreadsheets/d/1IYY_tgx_IHuhSq3AJ5eI5OnqOPBNLWSHKh2a30DoXe8/edit?usp=sharing"",""สตูล!M296"")"),26852)</f>
        <v>26852</v>
      </c>
      <c r="O401" s="362">
        <f ca="1">+IF(L401&gt;0,N401*100/L401,0)</f>
        <v>32.898799313893655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IFERROR(__xludf.DUMMYFUNCTION("IMPORTRANGE(""https://docs.google.com/spreadsheets/d/1IYY_tgx_IHuhSq3AJ5eI5OnqOPBNLWSHKh2a30DoXe8/edit?usp=sharing"",""สตูล!I297"")"),25)</f>
        <v>25</v>
      </c>
      <c r="J402" s="360">
        <f ca="1">IFERROR(__xludf.DUMMYFUNCTION("IMPORTRANGE(""https://docs.google.com/spreadsheets/d/1IYY_tgx_IHuhSq3AJ5eI5OnqOPBNLWSHKh2a30DoXe8/edit?usp=sharing"",""สตูล!J297"")"),25)</f>
        <v>25</v>
      </c>
      <c r="K402" s="361">
        <f t="shared" ca="1" si="111"/>
        <v>100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IFERROR(__xludf.DUMMYFUNCTION("IMPORTRANGE(""https://docs.google.com/spreadsheets/d/1IYY_tgx_IHuhSq3AJ5eI5OnqOPBNLWSHKh2a30DoXe8/edit?usp=sharing"",""สตูล!L298"")"),0)</f>
        <v>0</v>
      </c>
      <c r="M403" s="169"/>
      <c r="N403" s="171">
        <f ca="1">IFERROR(__xludf.DUMMYFUNCTION("IMPORTRANGE(""https://docs.google.com/spreadsheets/d/1IYY_tgx_IHuhSq3AJ5eI5OnqOPBNLWSHKh2a30DoXe8/edit?usp=sharing"",""สตูล!M298"")"),0)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1">
        <f ca="1">IFERROR(__xludf.DUMMYFUNCTION("IMPORTRANGE(""https://docs.google.com/spreadsheets/d/1IYY_tgx_IHuhSq3AJ5eI5OnqOPBNLWSHKh2a30DoXe8/edit?usp=sharing"",""สตูล!M299"")"),26852)</f>
        <v>26852</v>
      </c>
      <c r="O404" s="171">
        <f t="shared" ca="1" si="112"/>
        <v>32.898799313893655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IFERROR(__xludf.DUMMYFUNCTION("IMPORTRANGE(""https://docs.google.com/spreadsheets/d/1IYY_tgx_IHuhSq3AJ5eI5OnqOPBNLWSHKh2a30DoXe8/edit?usp=sharing"",""สตูล!L300"")"),0)</f>
        <v>0</v>
      </c>
      <c r="M405" s="171"/>
      <c r="N405" s="171">
        <f ca="1">IFERROR(__xludf.DUMMYFUNCTION("IMPORTRANGE(""https://docs.google.com/spreadsheets/d/1IYY_tgx_IHuhSq3AJ5eI5OnqOPBNLWSHKh2a30DoXe8/edit?usp=sharing"",""สตูล!M300"")"),0)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IFERROR(__xludf.DUMMYFUNCTION("IMPORTRANGE(""https://docs.google.com/spreadsheets/d/1IYY_tgx_IHuhSq3AJ5eI5OnqOPBNLWSHKh2a30DoXe8/edit?usp=sharing"",""สตูล!L301"")"),81620)</f>
        <v>81620</v>
      </c>
      <c r="M406" s="171"/>
      <c r="N406" s="171">
        <f ca="1">IFERROR(__xludf.DUMMYFUNCTION("IMPORTRANGE(""https://docs.google.com/spreadsheets/d/1IYY_tgx_IHuhSq3AJ5eI5OnqOPBNLWSHKh2a30DoXe8/edit?usp=sharing"",""สตูล!M301"")"),26852)</f>
        <v>26852</v>
      </c>
      <c r="O406" s="171">
        <f t="shared" ca="1" si="112"/>
        <v>32.898799313893655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IFERROR(__xludf.DUMMYFUNCTION("IMPORTRANGE(""https://docs.google.com/spreadsheets/d/1IYY_tgx_IHuhSq3AJ5eI5OnqOPBNLWSHKh2a30DoXe8/edit?usp=sharing"",""สตูล!M302"")"),26852)</f>
        <v>26852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IFERROR(__xludf.DUMMYFUNCTION("IMPORTRANGE(""https://docs.google.com/spreadsheets/d/1IYY_tgx_IHuhSq3AJ5eI5OnqOPBNLWSHKh2a30DoXe8/edit?usp=sharing"",""สตูล!M303"")"),0)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IFERROR(__xludf.DUMMYFUNCTION("IMPORTRANGE(""https://docs.google.com/spreadsheets/d/1IYY_tgx_IHuhSq3AJ5eI5OnqOPBNLWSHKh2a30DoXe8/edit?usp=sharing"",""สตูล!M304"")"),0)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IFERROR(__xludf.DUMMYFUNCTION("IMPORTRANGE(""https://docs.google.com/spreadsheets/d/1IYY_tgx_IHuhSq3AJ5eI5OnqOPBNLWSHKh2a30DoXe8/edit?usp=sharing"",""สตูล!M305"")"),0)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IFERROR(__xludf.DUMMYFUNCTION("IMPORTRANGE(""https://docs.google.com/spreadsheets/d/1IYY_tgx_IHuhSq3AJ5eI5OnqOPBNLWSHKh2a30DoXe8/edit?usp=sharing"",""สตูล!J307"")"),0)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IFERROR(__xludf.DUMMYFUNCTION("IMPORTRANGE(""https://docs.google.com/spreadsheets/d/1IYY_tgx_IHuhSq3AJ5eI5OnqOPBNLWSHKh2a30DoXe8/edit?usp=sharing"",""สตูล!J308"")"),1)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IFERROR(__xludf.DUMMYFUNCTION("IMPORTRANGE(""https://docs.google.com/spreadsheets/d/1IYY_tgx_IHuhSq3AJ5eI5OnqOPBNLWSHKh2a30DoXe8/edit?usp=sharing"",""สตูล!J309"")"),1)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IFERROR(__xludf.DUMMYFUNCTION("IMPORTRANGE(""https://docs.google.com/spreadsheets/d/1IYY_tgx_IHuhSq3AJ5eI5OnqOPBNLWSHKh2a30DoXe8/edit?usp=sharing"",""สตูล!J310"")"),1)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IFERROR(__xludf.DUMMYFUNCTION("IMPORTRANGE(""https://docs.google.com/spreadsheets/d/1IYY_tgx_IHuhSq3AJ5eI5OnqOPBNLWSHKh2a30DoXe8/edit?usp=sharing"",""สตูล!I311"")"),25)</f>
        <v>25</v>
      </c>
      <c r="J416" s="203">
        <f ca="1">IFERROR(__xludf.DUMMYFUNCTION("IMPORTRANGE(""https://docs.google.com/spreadsheets/d/1IYY_tgx_IHuhSq3AJ5eI5OnqOPBNLWSHKh2a30DoXe8/edit?usp=sharing"",""สตูล!J311"")"),25)</f>
        <v>25</v>
      </c>
      <c r="K416" s="204">
        <f t="shared" ref="K416:K432" ca="1" si="113">IF(I416&gt;0,J416*100/I416,0)</f>
        <v>100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IFERROR(__xludf.DUMMYFUNCTION("IMPORTRANGE(""https://docs.google.com/spreadsheets/d/1IYY_tgx_IHuhSq3AJ5eI5OnqOPBNLWSHKh2a30DoXe8/edit?usp=sharing"",""สตูล!I312"")"),10)</f>
        <v>10</v>
      </c>
      <c r="J417" s="379">
        <f ca="1">IFERROR(__xludf.DUMMYFUNCTION("IMPORTRANGE(""https://docs.google.com/spreadsheets/d/1IYY_tgx_IHuhSq3AJ5eI5OnqOPBNLWSHKh2a30DoXe8/edit?usp=sharing"",""สตูล!J312"")"),10)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IFERROR(__xludf.DUMMYFUNCTION("IMPORTRANGE(""https://docs.google.com/spreadsheets/d/1IYY_tgx_IHuhSq3AJ5eI5OnqOPBNLWSHKh2a30DoXe8/edit?usp=sharing"",""สตูล!I313"")"),30)</f>
        <v>30</v>
      </c>
      <c r="J418" s="380">
        <f ca="1">IFERROR(__xludf.DUMMYFUNCTION("IMPORTRANGE(""https://docs.google.com/spreadsheets/d/1IYY_tgx_IHuhSq3AJ5eI5OnqOPBNLWSHKh2a30DoXe8/edit?usp=sharing"",""สตูล!J313"")"),0)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IFERROR(__xludf.DUMMYFUNCTION("IMPORTRANGE(""https://docs.google.com/spreadsheets/d/1IYY_tgx_IHuhSq3AJ5eI5OnqOPBNLWSHKh2a30DoXe8/edit?usp=sharing"",""สตูล!I314"")"),10)</f>
        <v>10</v>
      </c>
      <c r="J419" s="275">
        <f ca="1">IFERROR(__xludf.DUMMYFUNCTION("IMPORTRANGE(""https://docs.google.com/spreadsheets/d/1IYY_tgx_IHuhSq3AJ5eI5OnqOPBNLWSHKh2a30DoXe8/edit?usp=sharing"",""สตูล!J314"")"),10)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IFERROR(__xludf.DUMMYFUNCTION("IMPORTRANGE(""https://docs.google.com/spreadsheets/d/1IYY_tgx_IHuhSq3AJ5eI5OnqOPBNLWSHKh2a30DoXe8/edit?usp=sharing"",""สตูล!I315"")"),10)</f>
        <v>10</v>
      </c>
      <c r="J420" s="275">
        <f ca="1">IFERROR(__xludf.DUMMYFUNCTION("IMPORTRANGE(""https://docs.google.com/spreadsheets/d/1IYY_tgx_IHuhSq3AJ5eI5OnqOPBNLWSHKh2a30DoXe8/edit?usp=sharing"",""สตูล!J315"")"),10)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IFERROR(__xludf.DUMMYFUNCTION("IMPORTRANGE(""https://docs.google.com/spreadsheets/d/1IYY_tgx_IHuhSq3AJ5eI5OnqOPBNLWSHKh2a30DoXe8/edit?usp=sharing"",""สตูล!I316"")"),0)</f>
        <v>0</v>
      </c>
      <c r="J421" s="379">
        <f ca="1">IFERROR(__xludf.DUMMYFUNCTION("IMPORTRANGE(""https://docs.google.com/spreadsheets/d/1IYY_tgx_IHuhSq3AJ5eI5OnqOPBNLWSHKh2a30DoXe8/edit?usp=sharing"",""สตูล!J316"")"),0)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IFERROR(__xludf.DUMMYFUNCTION("IMPORTRANGE(""https://docs.google.com/spreadsheets/d/1IYY_tgx_IHuhSq3AJ5eI5OnqOPBNLWSHKh2a30DoXe8/edit?usp=sharing"",""สตูล!I317"")"),0)</f>
        <v>0</v>
      </c>
      <c r="J422" s="380">
        <f ca="1">IFERROR(__xludf.DUMMYFUNCTION("IMPORTRANGE(""https://docs.google.com/spreadsheets/d/1IYY_tgx_IHuhSq3AJ5eI5OnqOPBNLWSHKh2a30DoXe8/edit?usp=sharing"",""สตูล!J317"")"),0)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IFERROR(__xludf.DUMMYFUNCTION("IMPORTRANGE(""https://docs.google.com/spreadsheets/d/1IYY_tgx_IHuhSq3AJ5eI5OnqOPBNLWSHKh2a30DoXe8/edit?usp=sharing"",""สตูล!I318"")"),0)</f>
        <v>0</v>
      </c>
      <c r="J423" s="275"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IFERROR(__xludf.DUMMYFUNCTION("IMPORTRANGE(""https://docs.google.com/spreadsheets/d/1IYY_tgx_IHuhSq3AJ5eI5OnqOPBNLWSHKh2a30DoXe8/edit?usp=sharing"",""สตูล!I319"")"),0)</f>
        <v>0</v>
      </c>
      <c r="J424" s="275"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IFERROR(__xludf.DUMMYFUNCTION("IMPORTRANGE(""https://docs.google.com/spreadsheets/d/1IYY_tgx_IHuhSq3AJ5eI5OnqOPBNLWSHKh2a30DoXe8/edit?usp=sharing"",""สตูล!I320"")"),0)</f>
        <v>0</v>
      </c>
      <c r="J425" s="275">
        <f ca="1">IFERROR(__xludf.DUMMYFUNCTION("IMPORTRANGE(""https://docs.google.com/spreadsheets/d/1IYY_tgx_IHuhSq3AJ5eI5OnqOPBNLWSHKh2a30DoXe8/edit?usp=sharing"",""สตูล!J320"")"),0)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IFERROR(__xludf.DUMMYFUNCTION("IMPORTRANGE(""https://docs.google.com/spreadsheets/d/1IYY_tgx_IHuhSq3AJ5eI5OnqOPBNLWSHKh2a30DoXe8/edit?usp=sharing"",""สตูล!I321"")"),15)</f>
        <v>15</v>
      </c>
      <c r="J426" s="379">
        <f ca="1">IFERROR(__xludf.DUMMYFUNCTION("IMPORTRANGE(""https://docs.google.com/spreadsheets/d/1IYY_tgx_IHuhSq3AJ5eI5OnqOPBNLWSHKh2a30DoXe8/edit?usp=sharing"",""สตูล!J321"")"),15)</f>
        <v>15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IFERROR(__xludf.DUMMYFUNCTION("IMPORTRANGE(""https://docs.google.com/spreadsheets/d/1IYY_tgx_IHuhSq3AJ5eI5OnqOPBNLWSHKh2a30DoXe8/edit?usp=sharing"",""สตูล!I322"")"),45)</f>
        <v>45</v>
      </c>
      <c r="J427" s="380">
        <f ca="1">IFERROR(__xludf.DUMMYFUNCTION("IMPORTRANGE(""https://docs.google.com/spreadsheets/d/1IYY_tgx_IHuhSq3AJ5eI5OnqOPBNLWSHKh2a30DoXe8/edit?usp=sharing"",""สตูล!J322"")"),0)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IFERROR(__xludf.DUMMYFUNCTION("IMPORTRANGE(""https://docs.google.com/spreadsheets/d/1IYY_tgx_IHuhSq3AJ5eI5OnqOPBNLWSHKh2a30DoXe8/edit?usp=sharing"",""สตูล!I323"")"),15)</f>
        <v>15</v>
      </c>
      <c r="J428" s="275">
        <f ca="1">IFERROR(__xludf.DUMMYFUNCTION("IMPORTRANGE(""https://docs.google.com/spreadsheets/d/1IYY_tgx_IHuhSq3AJ5eI5OnqOPBNLWSHKh2a30DoXe8/edit?usp=sharing"",""สตูล!J323"")"),15)</f>
        <v>15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IFERROR(__xludf.DUMMYFUNCTION("IMPORTRANGE(""https://docs.google.com/spreadsheets/d/1IYY_tgx_IHuhSq3AJ5eI5OnqOPBNLWSHKh2a30DoXe8/edit?usp=sharing"",""สตูล!I324"")"),15)</f>
        <v>15</v>
      </c>
      <c r="J429" s="275">
        <f ca="1">IFERROR(__xludf.DUMMYFUNCTION("IMPORTRANGE(""https://docs.google.com/spreadsheets/d/1IYY_tgx_IHuhSq3AJ5eI5OnqOPBNLWSHKh2a30DoXe8/edit?usp=sharing"",""สตูล!J324"")"),15)</f>
        <v>15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IFERROR(__xludf.DUMMYFUNCTION("IMPORTRANGE(""https://docs.google.com/spreadsheets/d/1IYY_tgx_IHuhSq3AJ5eI5OnqOPBNLWSHKh2a30DoXe8/edit?usp=sharing"",""สตูล!I325"")"),10)</f>
        <v>10</v>
      </c>
      <c r="J430" s="379">
        <f ca="1">IFERROR(__xludf.DUMMYFUNCTION("IMPORTRANGE(""https://docs.google.com/spreadsheets/d/1IYY_tgx_IHuhSq3AJ5eI5OnqOPBNLWSHKh2a30DoXe8/edit?usp=sharing"",""สตูล!J325"")"),0)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IFERROR(__xludf.DUMMYFUNCTION("IMPORTRANGE(""https://docs.google.com/spreadsheets/d/1IYY_tgx_IHuhSq3AJ5eI5OnqOPBNLWSHKh2a30DoXe8/edit?usp=sharing"",""สตูล!I326"")"),10)</f>
        <v>10</v>
      </c>
      <c r="J431" s="275">
        <f ca="1">IFERROR(__xludf.DUMMYFUNCTION("IMPORTRANGE(""https://docs.google.com/spreadsheets/d/1IYY_tgx_IHuhSq3AJ5eI5OnqOPBNLWSHKh2a30DoXe8/edit?usp=sharing"",""สตูล!J326"")"),0)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IFERROR(__xludf.DUMMYFUNCTION("IMPORTRANGE(""https://docs.google.com/spreadsheets/d/1IYY_tgx_IHuhSq3AJ5eI5OnqOPBNLWSHKh2a30DoXe8/edit?usp=sharing"",""สตูล!I327"")"),0)</f>
        <v>0</v>
      </c>
      <c r="J432" s="275">
        <f ca="1">IFERROR(__xludf.DUMMYFUNCTION("IMPORTRANGE(""https://docs.google.com/spreadsheets/d/1IYY_tgx_IHuhSq3AJ5eI5OnqOPBNLWSHKh2a30DoXe8/edit?usp=sharing"",""สตูล!J327"")"),0)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IFERROR(__xludf.DUMMYFUNCTION("IMPORTRANGE(""https://docs.google.com/spreadsheets/d/1IYY_tgx_IHuhSq3AJ5eI5OnqOPBNLWSHKh2a30DoXe8/edit?usp=sharing"",""สตูล!J328"")"),0)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IFERROR(__xludf.DUMMYFUNCTION("IMPORTRANGE(""https://docs.google.com/spreadsheets/d/1IYY_tgx_IHuhSq3AJ5eI5OnqOPBNLWSHKh2a30DoXe8/edit?usp=sharing"",""สตูล!J329"")"),0)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IFERROR(__xludf.DUMMYFUNCTION("IMPORTRANGE(""https://docs.google.com/spreadsheets/d/1IYY_tgx_IHuhSq3AJ5eI5OnqOPBNLWSHKh2a30DoXe8/edit?usp=sharing"",""สตูล!I330"")"),10)</f>
        <v>10</v>
      </c>
      <c r="J435" s="393">
        <f ca="1">IFERROR(__xludf.DUMMYFUNCTION("IMPORTRANGE(""https://docs.google.com/spreadsheets/d/1IYY_tgx_IHuhSq3AJ5eI5OnqOPBNLWSHKh2a30DoXe8/edit?usp=sharing"",""สตูล!J330"")"),0)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IFERROR(__xludf.DUMMYFUNCTION("IMPORTRANGE(""https://docs.google.com/spreadsheets/d/1IYY_tgx_IHuhSq3AJ5eI5OnqOPBNLWSHKh2a30DoXe8/edit?usp=sharing"",""สตูล!L330"")"),71000)</f>
        <v>71000</v>
      </c>
      <c r="M435" s="395"/>
      <c r="N435" s="395">
        <f ca="1">IFERROR(__xludf.DUMMYFUNCTION("IMPORTRANGE(""https://docs.google.com/spreadsheets/d/1IYY_tgx_IHuhSq3AJ5eI5OnqOPBNLWSHKh2a30DoXe8/edit?usp=sharing"",""สตูล!M330"")"),0)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IFERROR(__xludf.DUMMYFUNCTION("IMPORTRANGE(""https://docs.google.com/spreadsheets/d/1IYY_tgx_IHuhSq3AJ5eI5OnqOPBNLWSHKh2a30DoXe8/edit?usp=sharing"",""สตูล!L331"")"),0)</f>
        <v>0</v>
      </c>
      <c r="M436" s="169"/>
      <c r="N436" s="171">
        <f ca="1">IFERROR(__xludf.DUMMYFUNCTION("IMPORTRANGE(""https://docs.google.com/spreadsheets/d/1IYY_tgx_IHuhSq3AJ5eI5OnqOPBNLWSHKh2a30DoXe8/edit?usp=sharing"",""สตูล!M331"")"),0)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IFERROR(__xludf.DUMMYFUNCTION("IMPORTRANGE(""https://docs.google.com/spreadsheets/d/1IYY_tgx_IHuhSq3AJ5eI5OnqOPBNLWSHKh2a30DoXe8/edit?usp=sharing"",""สตูล!L332"")"),71000)</f>
        <v>71000</v>
      </c>
      <c r="M437" s="169"/>
      <c r="N437" s="171">
        <f ca="1">IFERROR(__xludf.DUMMYFUNCTION("IMPORTRANGE(""https://docs.google.com/spreadsheets/d/1IYY_tgx_IHuhSq3AJ5eI5OnqOPBNLWSHKh2a30DoXe8/edit?usp=sharing"",""สตูล!M332"")"),0)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IFERROR(__xludf.DUMMYFUNCTION("IMPORTRANGE(""https://docs.google.com/spreadsheets/d/1IYY_tgx_IHuhSq3AJ5eI5OnqOPBNLWSHKh2a30DoXe8/edit?usp=sharing"",""สตูล!L333"")"),0)</f>
        <v>0</v>
      </c>
      <c r="M438" s="171"/>
      <c r="N438" s="171">
        <f ca="1">IFERROR(__xludf.DUMMYFUNCTION("IMPORTRANGE(""https://docs.google.com/spreadsheets/d/1IYY_tgx_IHuhSq3AJ5eI5OnqOPBNLWSHKh2a30DoXe8/edit?usp=sharing"",""สตูล!M333"")"),0)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IFERROR(__xludf.DUMMYFUNCTION("IMPORTRANGE(""https://docs.google.com/spreadsheets/d/1IYY_tgx_IHuhSq3AJ5eI5OnqOPBNLWSHKh2a30DoXe8/edit?usp=sharing"",""สตูล!L334"")"),71000)</f>
        <v>71000</v>
      </c>
      <c r="M439" s="171"/>
      <c r="N439" s="171">
        <f ca="1">IFERROR(__xludf.DUMMYFUNCTION("IMPORTRANGE(""https://docs.google.com/spreadsheets/d/1IYY_tgx_IHuhSq3AJ5eI5OnqOPBNLWSHKh2a30DoXe8/edit?usp=sharing"",""สตูล!M334"")"),0)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IFERROR(__xludf.DUMMYFUNCTION("IMPORTRANGE(""https://docs.google.com/spreadsheets/d/1IYY_tgx_IHuhSq3AJ5eI5OnqOPBNLWSHKh2a30DoXe8/edit?usp=sharing"",""สตูล!M335"")"),0)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IFERROR(__xludf.DUMMYFUNCTION("IMPORTRANGE(""https://docs.google.com/spreadsheets/d/1IYY_tgx_IHuhSq3AJ5eI5OnqOPBNLWSHKh2a30DoXe8/edit?usp=sharing"",""สตูล!M336"")"),0)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IFERROR(__xludf.DUMMYFUNCTION("IMPORTRANGE(""https://docs.google.com/spreadsheets/d/1IYY_tgx_IHuhSq3AJ5eI5OnqOPBNLWSHKh2a30DoXe8/edit?usp=sharing"",""สตูล!M337"")"),0)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IFERROR(__xludf.DUMMYFUNCTION("IMPORTRANGE(""https://docs.google.com/spreadsheets/d/1IYY_tgx_IHuhSq3AJ5eI5OnqOPBNLWSHKh2a30DoXe8/edit?usp=sharing"",""สตูล!M338"")"),0)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IFERROR(__xludf.DUMMYFUNCTION("IMPORTRANGE(""https://docs.google.com/spreadsheets/d/1IYY_tgx_IHuhSq3AJ5eI5OnqOPBNLWSHKh2a30DoXe8/edit?usp=sharing"",""สตูล!J340"")"),0)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IFERROR(__xludf.DUMMYFUNCTION("IMPORTRANGE(""https://docs.google.com/spreadsheets/d/1IYY_tgx_IHuhSq3AJ5eI5OnqOPBNLWSHKh2a30DoXe8/edit?usp=sharing"",""สตูล!J341"")"),1)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IFERROR(__xludf.DUMMYFUNCTION("IMPORTRANGE(""https://docs.google.com/spreadsheets/d/1IYY_tgx_IHuhSq3AJ5eI5OnqOPBNLWSHKh2a30DoXe8/edit?usp=sharing"",""สตูล!J342"")"),1)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IFERROR(__xludf.DUMMYFUNCTION("IMPORTRANGE(""https://docs.google.com/spreadsheets/d/1IYY_tgx_IHuhSq3AJ5eI5OnqOPBNLWSHKh2a30DoXe8/edit?usp=sharing"",""สตูล!J343"")"),0)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IFERROR(__xludf.DUMMYFUNCTION("IMPORTRANGE(""https://docs.google.com/spreadsheets/d/1IYY_tgx_IHuhSq3AJ5eI5OnqOPBNLWSHKh2a30DoXe8/edit?usp=sharing"",""สตูล!I344"")"),10)</f>
        <v>10</v>
      </c>
      <c r="J449" s="203">
        <f ca="1">IFERROR(__xludf.DUMMYFUNCTION("IMPORTRANGE(""https://docs.google.com/spreadsheets/d/1IYY_tgx_IHuhSq3AJ5eI5OnqOPBNLWSHKh2a30DoXe8/edit?usp=sharing"",""สตูล!J344"")"),0)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IFERROR(__xludf.DUMMYFUNCTION("IMPORTRANGE(""https://docs.google.com/spreadsheets/d/1IYY_tgx_IHuhSq3AJ5eI5OnqOPBNLWSHKh2a30DoXe8/edit?usp=sharing"",""สตูล!I345"")"),10)</f>
        <v>10</v>
      </c>
      <c r="J450" s="192">
        <f ca="1">IFERROR(__xludf.DUMMYFUNCTION("IMPORTRANGE(""https://docs.google.com/spreadsheets/d/1IYY_tgx_IHuhSq3AJ5eI5OnqOPBNLWSHKh2a30DoXe8/edit?usp=sharing"",""สตูล!J345"")"),0)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IFERROR(__xludf.DUMMYFUNCTION("IMPORTRANGE(""https://docs.google.com/spreadsheets/d/1IYY_tgx_IHuhSq3AJ5eI5OnqOPBNLWSHKh2a30DoXe8/edit?usp=sharing"",""สตูล!I346"")"),0)</f>
        <v>0</v>
      </c>
      <c r="J451" s="191">
        <f ca="1">IFERROR(__xludf.DUMMYFUNCTION("IMPORTRANGE(""https://docs.google.com/spreadsheets/d/1IYY_tgx_IHuhSq3AJ5eI5OnqOPBNLWSHKh2a30DoXe8/edit?usp=sharing"",""สตูล!J346"")"),0)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IFERROR(__xludf.DUMMYFUNCTION("IMPORTRANGE(""https://docs.google.com/spreadsheets/d/1IYY_tgx_IHuhSq3AJ5eI5OnqOPBNLWSHKh2a30DoXe8/edit?usp=sharing"",""สตูล!I347"")"),0)</f>
        <v>0</v>
      </c>
      <c r="J452" s="191">
        <f ca="1">IFERROR(__xludf.DUMMYFUNCTION("IMPORTRANGE(""https://docs.google.com/spreadsheets/d/1IYY_tgx_IHuhSq3AJ5eI5OnqOPBNLWSHKh2a30DoXe8/edit?usp=sharing"",""สตูล!J347"")"),0)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IFERROR(__xludf.DUMMYFUNCTION("IMPORTRANGE(""https://docs.google.com/spreadsheets/d/1IYY_tgx_IHuhSq3AJ5eI5OnqOPBNLWSHKh2a30DoXe8/edit?usp=sharing"",""สตูล!J348"")"),0)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IFERROR(__xludf.DUMMYFUNCTION("IMPORTRANGE(""https://docs.google.com/spreadsheets/d/1IYY_tgx_IHuhSq3AJ5eI5OnqOPBNLWSHKh2a30DoXe8/edit?usp=sharing"",""สตูล!J349"")"),0)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IFERROR(__xludf.DUMMYFUNCTION("IMPORTRANGE(""https://docs.google.com/spreadsheets/d/1IYY_tgx_IHuhSq3AJ5eI5OnqOPBNLWSHKh2a30DoXe8/edit?usp=sharing"",""สตูล!I350"")"),9219)</f>
        <v>9219</v>
      </c>
      <c r="J455" s="360">
        <f ca="1">IFERROR(__xludf.DUMMYFUNCTION("IMPORTRANGE(""https://docs.google.com/spreadsheets/d/1IYY_tgx_IHuhSq3AJ5eI5OnqOPBNLWSHKh2a30DoXe8/edit?usp=sharing"",""สตูล!J350"")"),0)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IFERROR(__xludf.DUMMYFUNCTION("IMPORTRANGE(""https://docs.google.com/spreadsheets/d/1IYY_tgx_IHuhSq3AJ5eI5OnqOPBNLWSHKh2a30DoXe8/edit?usp=sharing"",""สตูล!L350"")"),90626)</f>
        <v>90626</v>
      </c>
      <c r="M455" s="362"/>
      <c r="N455" s="362">
        <f ca="1">IFERROR(__xludf.DUMMYFUNCTION("IMPORTRANGE(""https://docs.google.com/spreadsheets/d/1IYY_tgx_IHuhSq3AJ5eI5OnqOPBNLWSHKh2a30DoXe8/edit?usp=sharing"",""สตูล!M350"")"),6769)</f>
        <v>6769</v>
      </c>
      <c r="O455" s="362">
        <f t="shared" ref="O455:O459" ca="1" si="116">+IF(L455&gt;0,N455*100/L455,0)</f>
        <v>7.4691589610045686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IFERROR(__xludf.DUMMYFUNCTION("IMPORTRANGE(""https://docs.google.com/spreadsheets/d/1IYY_tgx_IHuhSq3AJ5eI5OnqOPBNLWSHKh2a30DoXe8/edit?usp=sharing"",""สตูล!L351"")"),0)</f>
        <v>0</v>
      </c>
      <c r="M456" s="169"/>
      <c r="N456" s="171">
        <f ca="1">IFERROR(__xludf.DUMMYFUNCTION("IMPORTRANGE(""https://docs.google.com/spreadsheets/d/1IYY_tgx_IHuhSq3AJ5eI5OnqOPBNLWSHKh2a30DoXe8/edit?usp=sharing"",""สตูล!M351"")"),0)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IFERROR(__xludf.DUMMYFUNCTION("IMPORTRANGE(""https://docs.google.com/spreadsheets/d/1IYY_tgx_IHuhSq3AJ5eI5OnqOPBNLWSHKh2a30DoXe8/edit?usp=sharing"",""สตูล!L352"")"),90626)</f>
        <v>90626</v>
      </c>
      <c r="M457" s="169"/>
      <c r="N457" s="171">
        <f ca="1">IFERROR(__xludf.DUMMYFUNCTION("IMPORTRANGE(""https://docs.google.com/spreadsheets/d/1IYY_tgx_IHuhSq3AJ5eI5OnqOPBNLWSHKh2a30DoXe8/edit?usp=sharing"",""สตูล!M352"")"),6769)</f>
        <v>6769</v>
      </c>
      <c r="O457" s="171">
        <f t="shared" ca="1" si="116"/>
        <v>7.4691589610045686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IFERROR(__xludf.DUMMYFUNCTION("IMPORTRANGE(""https://docs.google.com/spreadsheets/d/1IYY_tgx_IHuhSq3AJ5eI5OnqOPBNLWSHKh2a30DoXe8/edit?usp=sharing"",""สตูล!L353"")"),0)</f>
        <v>0</v>
      </c>
      <c r="M458" s="171"/>
      <c r="N458" s="171">
        <f ca="1">IFERROR(__xludf.DUMMYFUNCTION("IMPORTRANGE(""https://docs.google.com/spreadsheets/d/1IYY_tgx_IHuhSq3AJ5eI5OnqOPBNLWSHKh2a30DoXe8/edit?usp=sharing"",""สตูล!M353"")"),0)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IFERROR(__xludf.DUMMYFUNCTION("IMPORTRANGE(""https://docs.google.com/spreadsheets/d/1IYY_tgx_IHuhSq3AJ5eI5OnqOPBNLWSHKh2a30DoXe8/edit?usp=sharing"",""สตูล!L354"")"),90626)</f>
        <v>90626</v>
      </c>
      <c r="M459" s="171"/>
      <c r="N459" s="171">
        <f ca="1">IFERROR(__xludf.DUMMYFUNCTION("IMPORTRANGE(""https://docs.google.com/spreadsheets/d/1IYY_tgx_IHuhSq3AJ5eI5OnqOPBNLWSHKh2a30DoXe8/edit?usp=sharing"",""สตูล!M354"")"),6769)</f>
        <v>6769</v>
      </c>
      <c r="O459" s="171">
        <f t="shared" ca="1" si="116"/>
        <v>7.4691589610045686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IFERROR(__xludf.DUMMYFUNCTION("IMPORTRANGE(""https://docs.google.com/spreadsheets/d/1IYY_tgx_IHuhSq3AJ5eI5OnqOPBNLWSHKh2a30DoXe8/edit?usp=sharing"",""สตูล!M355"")"),0)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IFERROR(__xludf.DUMMYFUNCTION("IMPORTRANGE(""https://docs.google.com/spreadsheets/d/1IYY_tgx_IHuhSq3AJ5eI5OnqOPBNLWSHKh2a30DoXe8/edit?usp=sharing"",""สตูล!M356"")"),0)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IFERROR(__xludf.DUMMYFUNCTION("IMPORTRANGE(""https://docs.google.com/spreadsheets/d/1IYY_tgx_IHuhSq3AJ5eI5OnqOPBNLWSHKh2a30DoXe8/edit?usp=sharing"",""สตูล!M357"")"),0)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IFERROR(__xludf.DUMMYFUNCTION("IMPORTRANGE(""https://docs.google.com/spreadsheets/d/1IYY_tgx_IHuhSq3AJ5eI5OnqOPBNLWSHKh2a30DoXe8/edit?usp=sharing"",""สตูล!M358"")"),6769)</f>
        <v>6769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IFERROR(__xludf.DUMMYFUNCTION("IMPORTRANGE(""https://docs.google.com/spreadsheets/d/1IYY_tgx_IHuhSq3AJ5eI5OnqOPBNLWSHKh2a30DoXe8/edit?usp=sharing"",""สตูล!I359"")"),9219)</f>
        <v>9219</v>
      </c>
      <c r="J464" s="264">
        <f ca="1">IFERROR(__xludf.DUMMYFUNCTION("IMPORTRANGE(""https://docs.google.com/spreadsheets/d/1IYY_tgx_IHuhSq3AJ5eI5OnqOPBNLWSHKh2a30DoXe8/edit?usp=sharing"",""สตูล!J359"")"),0)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IFERROR(__xludf.DUMMYFUNCTION("IMPORTRANGE(""https://docs.google.com/spreadsheets/d/1IYY_tgx_IHuhSq3AJ5eI5OnqOPBNLWSHKh2a30DoXe8/edit?usp=sharing"",""สตูล!I360"")"),9219)</f>
        <v>9219</v>
      </c>
      <c r="J465" s="401">
        <f ca="1">IFERROR(__xludf.DUMMYFUNCTION("IMPORTRANGE(""https://docs.google.com/spreadsheets/d/1IYY_tgx_IHuhSq3AJ5eI5OnqOPBNLWSHKh2a30DoXe8/edit?usp=sharing"",""สตูล!J360"")"),0)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IFERROR(__xludf.DUMMYFUNCTION("IMPORTRANGE(""https://docs.google.com/spreadsheets/d/1IYY_tgx_IHuhSq3AJ5eI5OnqOPBNLWSHKh2a30DoXe8/edit?usp=sharing"",""สตูล!I361"")"),1411)</f>
        <v>1411</v>
      </c>
      <c r="J466" s="401">
        <f ca="1">IFERROR(__xludf.DUMMYFUNCTION("IMPORTRANGE(""https://docs.google.com/spreadsheets/d/1IYY_tgx_IHuhSq3AJ5eI5OnqOPBNLWSHKh2a30DoXe8/edit?usp=sharing"",""สตูล!J361"")"),0)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IFERROR(__xludf.DUMMYFUNCTION("IMPORTRANGE(""https://docs.google.com/spreadsheets/d/1IYY_tgx_IHuhSq3AJ5eI5OnqOPBNLWSHKh2a30DoXe8/edit?usp=sharing"",""สตูล!I362"")"),0)</f>
        <v>0</v>
      </c>
      <c r="J467" s="192">
        <f ca="1">IFERROR(__xludf.DUMMYFUNCTION("IMPORTRANGE(""https://docs.google.com/spreadsheets/d/1IYY_tgx_IHuhSq3AJ5eI5OnqOPBNLWSHKh2a30DoXe8/edit?usp=sharing"",""สตูล!J362"")"),0)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IFERROR(__xludf.DUMMYFUNCTION("IMPORTRANGE(""https://docs.google.com/spreadsheets/d/1IYY_tgx_IHuhSq3AJ5eI5OnqOPBNLWSHKh2a30DoXe8/edit?usp=sharing"",""สตูล!I363"")"),0)</f>
        <v>0</v>
      </c>
      <c r="J468" s="192">
        <f ca="1">IFERROR(__xludf.DUMMYFUNCTION("IMPORTRANGE(""https://docs.google.com/spreadsheets/d/1IYY_tgx_IHuhSq3AJ5eI5OnqOPBNLWSHKh2a30DoXe8/edit?usp=sharing"",""สตูล!J363"")"),0)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IFERROR(__xludf.DUMMYFUNCTION("IMPORTRANGE(""https://docs.google.com/spreadsheets/d/1IYY_tgx_IHuhSq3AJ5eI5OnqOPBNLWSHKh2a30DoXe8/edit?usp=sharing"",""สตูล!I364"")"),0)</f>
        <v>0</v>
      </c>
      <c r="J469" s="192">
        <f ca="1">IFERROR(__xludf.DUMMYFUNCTION("IMPORTRANGE(""https://docs.google.com/spreadsheets/d/1IYY_tgx_IHuhSq3AJ5eI5OnqOPBNLWSHKh2a30DoXe8/edit?usp=sharing"",""สตูล!J364"")"),0)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IFERROR(__xludf.DUMMYFUNCTION("IMPORTRANGE(""https://docs.google.com/spreadsheets/d/1IYY_tgx_IHuhSq3AJ5eI5OnqOPBNLWSHKh2a30DoXe8/edit?usp=sharing"",""สตูล!I365"")"),0)</f>
        <v>0</v>
      </c>
      <c r="J470" s="192">
        <f ca="1">IFERROR(__xludf.DUMMYFUNCTION("IMPORTRANGE(""https://docs.google.com/spreadsheets/d/1IYY_tgx_IHuhSq3AJ5eI5OnqOPBNLWSHKh2a30DoXe8/edit?usp=sharing"",""สตูล!J365"")"),0)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IFERROR(__xludf.DUMMYFUNCTION("IMPORTRANGE(""https://docs.google.com/spreadsheets/d/1IYY_tgx_IHuhSq3AJ5eI5OnqOPBNLWSHKh2a30DoXe8/edit?usp=sharing"",""สตูล!I366"")"),0)</f>
        <v>0</v>
      </c>
      <c r="J471" s="192">
        <f ca="1">IFERROR(__xludf.DUMMYFUNCTION("IMPORTRANGE(""https://docs.google.com/spreadsheets/d/1IYY_tgx_IHuhSq3AJ5eI5OnqOPBNLWSHKh2a30DoXe8/edit?usp=sharing"",""สตูล!J366"")"),0)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IFERROR(__xludf.DUMMYFUNCTION("IMPORTRANGE(""https://docs.google.com/spreadsheets/d/1IYY_tgx_IHuhSq3AJ5eI5OnqOPBNLWSHKh2a30DoXe8/edit?usp=sharing"",""สตูล!I367"")"),0)</f>
        <v>0</v>
      </c>
      <c r="J472" s="192">
        <f ca="1">IFERROR(__xludf.DUMMYFUNCTION("IMPORTRANGE(""https://docs.google.com/spreadsheets/d/1IYY_tgx_IHuhSq3AJ5eI5OnqOPBNLWSHKh2a30DoXe8/edit?usp=sharing"",""สตูล!J367"")"),0)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IFERROR(__xludf.DUMMYFUNCTION("IMPORTRANGE(""https://docs.google.com/spreadsheets/d/1IYY_tgx_IHuhSq3AJ5eI5OnqOPBNLWSHKh2a30DoXe8/edit?usp=sharing"",""สตูล!I368"")"),9219)</f>
        <v>9219</v>
      </c>
      <c r="J473" s="401">
        <f ca="1">IFERROR(__xludf.DUMMYFUNCTION("IMPORTRANGE(""https://docs.google.com/spreadsheets/d/1IYY_tgx_IHuhSq3AJ5eI5OnqOPBNLWSHKh2a30DoXe8/edit?usp=sharing"",""สตูล!J368"")"),0)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IFERROR(__xludf.DUMMYFUNCTION("IMPORTRANGE(""https://docs.google.com/spreadsheets/d/1IYY_tgx_IHuhSq3AJ5eI5OnqOPBNLWSHKh2a30DoXe8/edit?usp=sharing"",""สตูล!I369"")"),1411)</f>
        <v>1411</v>
      </c>
      <c r="J474" s="401">
        <f ca="1">IFERROR(__xludf.DUMMYFUNCTION("IMPORTRANGE(""https://docs.google.com/spreadsheets/d/1IYY_tgx_IHuhSq3AJ5eI5OnqOPBNLWSHKh2a30DoXe8/edit?usp=sharing"",""สตูล!J369"")"),0)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IFERROR(__xludf.DUMMYFUNCTION("IMPORTRANGE(""https://docs.google.com/spreadsheets/d/1IYY_tgx_IHuhSq3AJ5eI5OnqOPBNLWSHKh2a30DoXe8/edit?usp=sharing"",""สตูล!I370"")"),0)</f>
        <v>0</v>
      </c>
      <c r="J475" s="192">
        <f ca="1">IFERROR(__xludf.DUMMYFUNCTION("IMPORTRANGE(""https://docs.google.com/spreadsheets/d/1IYY_tgx_IHuhSq3AJ5eI5OnqOPBNLWSHKh2a30DoXe8/edit?usp=sharing"",""สตูล!J370"")"),0)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IFERROR(__xludf.DUMMYFUNCTION("IMPORTRANGE(""https://docs.google.com/spreadsheets/d/1IYY_tgx_IHuhSq3AJ5eI5OnqOPBNLWSHKh2a30DoXe8/edit?usp=sharing"",""สตูล!I371"")"),0)</f>
        <v>0</v>
      </c>
      <c r="J476" s="192">
        <f ca="1">IFERROR(__xludf.DUMMYFUNCTION("IMPORTRANGE(""https://docs.google.com/spreadsheets/d/1IYY_tgx_IHuhSq3AJ5eI5OnqOPBNLWSHKh2a30DoXe8/edit?usp=sharing"",""สตูล!J371"")"),0)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IFERROR(__xludf.DUMMYFUNCTION("IMPORTRANGE(""https://docs.google.com/spreadsheets/d/1IYY_tgx_IHuhSq3AJ5eI5OnqOPBNLWSHKh2a30DoXe8/edit?usp=sharing"",""สตูล!I372"")"),0)</f>
        <v>0</v>
      </c>
      <c r="J477" s="192">
        <f ca="1">IFERROR(__xludf.DUMMYFUNCTION("IMPORTRANGE(""https://docs.google.com/spreadsheets/d/1IYY_tgx_IHuhSq3AJ5eI5OnqOPBNLWSHKh2a30DoXe8/edit?usp=sharing"",""สตูล!J372"")"),0)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IFERROR(__xludf.DUMMYFUNCTION("IMPORTRANGE(""https://docs.google.com/spreadsheets/d/1IYY_tgx_IHuhSq3AJ5eI5OnqOPBNLWSHKh2a30DoXe8/edit?usp=sharing"",""สตูล!I373"")"),0)</f>
        <v>0</v>
      </c>
      <c r="J478" s="192">
        <f ca="1">IFERROR(__xludf.DUMMYFUNCTION("IMPORTRANGE(""https://docs.google.com/spreadsheets/d/1IYY_tgx_IHuhSq3AJ5eI5OnqOPBNLWSHKh2a30DoXe8/edit?usp=sharing"",""สตูล!J373"")"),0)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IFERROR(__xludf.DUMMYFUNCTION("IMPORTRANGE(""https://docs.google.com/spreadsheets/d/1IYY_tgx_IHuhSq3AJ5eI5OnqOPBNLWSHKh2a30DoXe8/edit?usp=sharing"",""สตูล!I374"")"),0)</f>
        <v>0</v>
      </c>
      <c r="J479" s="192">
        <f ca="1">IFERROR(__xludf.DUMMYFUNCTION("IMPORTRANGE(""https://docs.google.com/spreadsheets/d/1IYY_tgx_IHuhSq3AJ5eI5OnqOPBNLWSHKh2a30DoXe8/edit?usp=sharing"",""สตูล!J374"")"),0)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IFERROR(__xludf.DUMMYFUNCTION("IMPORTRANGE(""https://docs.google.com/spreadsheets/d/1IYY_tgx_IHuhSq3AJ5eI5OnqOPBNLWSHKh2a30DoXe8/edit?usp=sharing"",""สตูล!I375"")"),0)</f>
        <v>0</v>
      </c>
      <c r="J480" s="192">
        <f ca="1">IFERROR(__xludf.DUMMYFUNCTION("IMPORTRANGE(""https://docs.google.com/spreadsheets/d/1IYY_tgx_IHuhSq3AJ5eI5OnqOPBNLWSHKh2a30DoXe8/edit?usp=sharing"",""สตูล!J375"")"),0)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IFERROR(__xludf.DUMMYFUNCTION("IMPORTRANGE(""https://docs.google.com/spreadsheets/d/1IYY_tgx_IHuhSq3AJ5eI5OnqOPBNLWSHKh2a30DoXe8/edit?usp=sharing"",""สตูล!I376"")"),9219)</f>
        <v>9219</v>
      </c>
      <c r="J481" s="401">
        <f ca="1">IFERROR(__xludf.DUMMYFUNCTION("IMPORTRANGE(""https://docs.google.com/spreadsheets/d/1IYY_tgx_IHuhSq3AJ5eI5OnqOPBNLWSHKh2a30DoXe8/edit?usp=sharing"",""สตูล!J376"")"),0)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IFERROR(__xludf.DUMMYFUNCTION("IMPORTRANGE(""https://docs.google.com/spreadsheets/d/1IYY_tgx_IHuhSq3AJ5eI5OnqOPBNLWSHKh2a30DoXe8/edit?usp=sharing"",""สตูล!I377"")"),1411)</f>
        <v>1411</v>
      </c>
      <c r="J482" s="401">
        <f ca="1">IFERROR(__xludf.DUMMYFUNCTION("IMPORTRANGE(""https://docs.google.com/spreadsheets/d/1IYY_tgx_IHuhSq3AJ5eI5OnqOPBNLWSHKh2a30DoXe8/edit?usp=sharing"",""สตูล!J377"")"),0)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IFERROR(__xludf.DUMMYFUNCTION("IMPORTRANGE(""https://docs.google.com/spreadsheets/d/1IYY_tgx_IHuhSq3AJ5eI5OnqOPBNLWSHKh2a30DoXe8/edit?usp=sharing"",""สตูล!I378"")"),0)</f>
        <v>0</v>
      </c>
      <c r="J483" s="192">
        <f ca="1">IFERROR(__xludf.DUMMYFUNCTION("IMPORTRANGE(""https://docs.google.com/spreadsheets/d/1IYY_tgx_IHuhSq3AJ5eI5OnqOPBNLWSHKh2a30DoXe8/edit?usp=sharing"",""สตูล!J378"")"),0)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IFERROR(__xludf.DUMMYFUNCTION("IMPORTRANGE(""https://docs.google.com/spreadsheets/d/1IYY_tgx_IHuhSq3AJ5eI5OnqOPBNLWSHKh2a30DoXe8/edit?usp=sharing"",""สตูล!I379"")"),0)</f>
        <v>0</v>
      </c>
      <c r="J484" s="192">
        <f ca="1">IFERROR(__xludf.DUMMYFUNCTION("IMPORTRANGE(""https://docs.google.com/spreadsheets/d/1IYY_tgx_IHuhSq3AJ5eI5OnqOPBNLWSHKh2a30DoXe8/edit?usp=sharing"",""สตูล!J379"")"),0)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IFERROR(__xludf.DUMMYFUNCTION("IMPORTRANGE(""https://docs.google.com/spreadsheets/d/1IYY_tgx_IHuhSq3AJ5eI5OnqOPBNLWSHKh2a30DoXe8/edit?usp=sharing"",""สตูล!I380"")"),0)</f>
        <v>0</v>
      </c>
      <c r="J485" s="192">
        <f ca="1">IFERROR(__xludf.DUMMYFUNCTION("IMPORTRANGE(""https://docs.google.com/spreadsheets/d/1IYY_tgx_IHuhSq3AJ5eI5OnqOPBNLWSHKh2a30DoXe8/edit?usp=sharing"",""สตูล!J380"")"),0)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IFERROR(__xludf.DUMMYFUNCTION("IMPORTRANGE(""https://docs.google.com/spreadsheets/d/1IYY_tgx_IHuhSq3AJ5eI5OnqOPBNLWSHKh2a30DoXe8/edit?usp=sharing"",""สตูล!I381"")"),0)</f>
        <v>0</v>
      </c>
      <c r="J486" s="192">
        <f ca="1">IFERROR(__xludf.DUMMYFUNCTION("IMPORTRANGE(""https://docs.google.com/spreadsheets/d/1IYY_tgx_IHuhSq3AJ5eI5OnqOPBNLWSHKh2a30DoXe8/edit?usp=sharing"",""สตูล!J381"")"),0)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IFERROR(__xludf.DUMMYFUNCTION("IMPORTRANGE(""https://docs.google.com/spreadsheets/d/1IYY_tgx_IHuhSq3AJ5eI5OnqOPBNLWSHKh2a30DoXe8/edit?usp=sharing"",""สตูล!I382"")"),0)</f>
        <v>0</v>
      </c>
      <c r="J487" s="401">
        <f ca="1">IFERROR(__xludf.DUMMYFUNCTION("IMPORTRANGE(""https://docs.google.com/spreadsheets/d/1IYY_tgx_IHuhSq3AJ5eI5OnqOPBNLWSHKh2a30DoXe8/edit?usp=sharing"",""สตูล!J382"")"),0)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IFERROR(__xludf.DUMMYFUNCTION("IMPORTRANGE(""https://docs.google.com/spreadsheets/d/1IYY_tgx_IHuhSq3AJ5eI5OnqOPBNLWSHKh2a30DoXe8/edit?usp=sharing"",""สตูล!I383"")"),0)</f>
        <v>0</v>
      </c>
      <c r="J488" s="401">
        <f ca="1">IFERROR(__xludf.DUMMYFUNCTION("IMPORTRANGE(""https://docs.google.com/spreadsheets/d/1IYY_tgx_IHuhSq3AJ5eI5OnqOPBNLWSHKh2a30DoXe8/edit?usp=sharing"",""สตูล!J383"")"),0)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IFERROR(__xludf.DUMMYFUNCTION("IMPORTRANGE(""https://docs.google.com/spreadsheets/d/1IYY_tgx_IHuhSq3AJ5eI5OnqOPBNLWSHKh2a30DoXe8/edit?usp=sharing"",""สตูล!I384"")"),0)</f>
        <v>0</v>
      </c>
      <c r="J489" s="192">
        <f ca="1">IFERROR(__xludf.DUMMYFUNCTION("IMPORTRANGE(""https://docs.google.com/spreadsheets/d/1IYY_tgx_IHuhSq3AJ5eI5OnqOPBNLWSHKh2a30DoXe8/edit?usp=sharing"",""สตูล!J384"")"),0)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IFERROR(__xludf.DUMMYFUNCTION("IMPORTRANGE(""https://docs.google.com/spreadsheets/d/1IYY_tgx_IHuhSq3AJ5eI5OnqOPBNLWSHKh2a30DoXe8/edit?usp=sharing"",""สตูล!I385"")"),0)</f>
        <v>0</v>
      </c>
      <c r="J490" s="192">
        <f ca="1">IFERROR(__xludf.DUMMYFUNCTION("IMPORTRANGE(""https://docs.google.com/spreadsheets/d/1IYY_tgx_IHuhSq3AJ5eI5OnqOPBNLWSHKh2a30DoXe8/edit?usp=sharing"",""สตูล!J385"")"),0)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IFERROR(__xludf.DUMMYFUNCTION("IMPORTRANGE(""https://docs.google.com/spreadsheets/d/1IYY_tgx_IHuhSq3AJ5eI5OnqOPBNLWSHKh2a30DoXe8/edit?usp=sharing"",""สตูล!I386"")"),0)</f>
        <v>0</v>
      </c>
      <c r="J491" s="192">
        <f ca="1">IFERROR(__xludf.DUMMYFUNCTION("IMPORTRANGE(""https://docs.google.com/spreadsheets/d/1IYY_tgx_IHuhSq3AJ5eI5OnqOPBNLWSHKh2a30DoXe8/edit?usp=sharing"",""สตูล!J386"")"),0)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IFERROR(__xludf.DUMMYFUNCTION("IMPORTRANGE(""https://docs.google.com/spreadsheets/d/1IYY_tgx_IHuhSq3AJ5eI5OnqOPBNLWSHKh2a30DoXe8/edit?usp=sharing"",""สตูล!I387"")"),0)</f>
        <v>0</v>
      </c>
      <c r="J492" s="192">
        <f ca="1">IFERROR(__xludf.DUMMYFUNCTION("IMPORTRANGE(""https://docs.google.com/spreadsheets/d/1IYY_tgx_IHuhSq3AJ5eI5OnqOPBNLWSHKh2a30DoXe8/edit?usp=sharing"",""สตูล!J387"")"),0)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IFERROR(__xludf.DUMMYFUNCTION("IMPORTRANGE(""https://docs.google.com/spreadsheets/d/1IYY_tgx_IHuhSq3AJ5eI5OnqOPBNLWSHKh2a30DoXe8/edit?usp=sharing"",""สตูล!I388"")"),0)</f>
        <v>0</v>
      </c>
      <c r="J493" s="192">
        <f ca="1">IFERROR(__xludf.DUMMYFUNCTION("IMPORTRANGE(""https://docs.google.com/spreadsheets/d/1IYY_tgx_IHuhSq3AJ5eI5OnqOPBNLWSHKh2a30DoXe8/edit?usp=sharing"",""สตูล!J388"")"),0)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IFERROR(__xludf.DUMMYFUNCTION("IMPORTRANGE(""https://docs.google.com/spreadsheets/d/1IYY_tgx_IHuhSq3AJ5eI5OnqOPBNLWSHKh2a30DoXe8/edit?usp=sharing"",""สตูล!I389"")"),0)</f>
        <v>0</v>
      </c>
      <c r="J494" s="417">
        <f ca="1">IFERROR(__xludf.DUMMYFUNCTION("IMPORTRANGE(""https://docs.google.com/spreadsheets/d/1IYY_tgx_IHuhSq3AJ5eI5OnqOPBNLWSHKh2a30DoXe8/edit?usp=sharing"",""สตูล!J389"")"),0)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IFERROR(__xludf.DUMMYFUNCTION("IMPORTRANGE(""https://docs.google.com/spreadsheets/d/1IYY_tgx_IHuhSq3AJ5eI5OnqOPBNLWSHKh2a30DoXe8/edit?usp=sharing"",""สตูล!I390"")"),0)</f>
        <v>0</v>
      </c>
      <c r="J495" s="417">
        <f ca="1">IFERROR(__xludf.DUMMYFUNCTION("IMPORTRANGE(""https://docs.google.com/spreadsheets/d/1IYY_tgx_IHuhSq3AJ5eI5OnqOPBNLWSHKh2a30DoXe8/edit?usp=sharing"",""สตูล!J390"")"),0)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IFERROR(__xludf.DUMMYFUNCTION("IMPORTRANGE(""https://docs.google.com/spreadsheets/d/1IYY_tgx_IHuhSq3AJ5eI5OnqOPBNLWSHKh2a30DoXe8/edit?usp=sharing"",""สตูล!I391"")"),0)</f>
        <v>0</v>
      </c>
      <c r="J496" s="417">
        <f ca="1">IFERROR(__xludf.DUMMYFUNCTION("IMPORTRANGE(""https://docs.google.com/spreadsheets/d/1IYY_tgx_IHuhSq3AJ5eI5OnqOPBNLWSHKh2a30DoXe8/edit?usp=sharing"",""สตูล!J391"")"),0)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IFERROR(__xludf.DUMMYFUNCTION("IMPORTRANGE(""https://docs.google.com/spreadsheets/d/1IYY_tgx_IHuhSq3AJ5eI5OnqOPBNLWSHKh2a30DoXe8/edit?usp=sharing"",""สตูล!I392"")"),0)</f>
        <v>0</v>
      </c>
      <c r="J497" s="424">
        <f ca="1">IFERROR(__xludf.DUMMYFUNCTION("IMPORTRANGE(""https://docs.google.com/spreadsheets/d/1IYY_tgx_IHuhSq3AJ5eI5OnqOPBNLWSHKh2a30DoXe8/edit?usp=sharing"",""สตูล!J392"")"),0)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IFERROR(__xludf.DUMMYFUNCTION("IMPORTRANGE(""https://docs.google.com/spreadsheets/d/1IYY_tgx_IHuhSq3AJ5eI5OnqOPBNLWSHKh2a30DoXe8/edit?usp=sharing"",""สตูล!I393"")"),0)</f>
        <v>0</v>
      </c>
      <c r="J498" s="401">
        <f ca="1">IFERROR(__xludf.DUMMYFUNCTION("IMPORTRANGE(""https://docs.google.com/spreadsheets/d/1IYY_tgx_IHuhSq3AJ5eI5OnqOPBNLWSHKh2a30DoXe8/edit?usp=sharing"",""สตูล!J393"")"),0)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IFERROR(__xludf.DUMMYFUNCTION("IMPORTRANGE(""https://docs.google.com/spreadsheets/d/1IYY_tgx_IHuhSq3AJ5eI5OnqOPBNLWSHKh2a30DoXe8/edit?usp=sharing"",""สตูล!I394"")"),0)</f>
        <v>0</v>
      </c>
      <c r="J499" s="401">
        <f ca="1">IFERROR(__xludf.DUMMYFUNCTION("IMPORTRANGE(""https://docs.google.com/spreadsheets/d/1IYY_tgx_IHuhSq3AJ5eI5OnqOPBNLWSHKh2a30DoXe8/edit?usp=sharing"",""สตูล!J394"")"),0)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IFERROR(__xludf.DUMMYFUNCTION("IMPORTRANGE(""https://docs.google.com/spreadsheets/d/1IYY_tgx_IHuhSq3AJ5eI5OnqOPBNLWSHKh2a30DoXe8/edit?usp=sharing"",""สตูล!I395"")"),0)</f>
        <v>0</v>
      </c>
      <c r="J500" s="167">
        <f ca="1">IFERROR(__xludf.DUMMYFUNCTION("IMPORTRANGE(""https://docs.google.com/spreadsheets/d/1IYY_tgx_IHuhSq3AJ5eI5OnqOPBNLWSHKh2a30DoXe8/edit?usp=sharing"",""สตูล!J395"")"),0)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IFERROR(__xludf.DUMMYFUNCTION("IMPORTRANGE(""https://docs.google.com/spreadsheets/d/1IYY_tgx_IHuhSq3AJ5eI5OnqOPBNLWSHKh2a30DoXe8/edit?usp=sharing"",""สตูล!I396"")"),0)</f>
        <v>0</v>
      </c>
      <c r="J501" s="167">
        <f ca="1">IFERROR(__xludf.DUMMYFUNCTION("IMPORTRANGE(""https://docs.google.com/spreadsheets/d/1IYY_tgx_IHuhSq3AJ5eI5OnqOPBNLWSHKh2a30DoXe8/edit?usp=sharing"",""สตูล!J396"")"),0)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IFERROR(__xludf.DUMMYFUNCTION("IMPORTRANGE(""https://docs.google.com/spreadsheets/d/1IYY_tgx_IHuhSq3AJ5eI5OnqOPBNLWSHKh2a30DoXe8/edit?usp=sharing"",""สตูล!I397"")"),0)</f>
        <v>0</v>
      </c>
      <c r="J502" s="192">
        <f ca="1">IFERROR(__xludf.DUMMYFUNCTION("IMPORTRANGE(""https://docs.google.com/spreadsheets/d/1IYY_tgx_IHuhSq3AJ5eI5OnqOPBNLWSHKh2a30DoXe8/edit?usp=sharing"",""สตูล!J397"")"),0)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IFERROR(__xludf.DUMMYFUNCTION("IMPORTRANGE(""https://docs.google.com/spreadsheets/d/1IYY_tgx_IHuhSq3AJ5eI5OnqOPBNLWSHKh2a30DoXe8/edit?usp=sharing"",""สตูล!I398"")"),0)</f>
        <v>0</v>
      </c>
      <c r="J503" s="192">
        <f ca="1">IFERROR(__xludf.DUMMYFUNCTION("IMPORTRANGE(""https://docs.google.com/spreadsheets/d/1IYY_tgx_IHuhSq3AJ5eI5OnqOPBNLWSHKh2a30DoXe8/edit?usp=sharing"",""สตูล!J398"")"),0)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IFERROR(__xludf.DUMMYFUNCTION("IMPORTRANGE(""https://docs.google.com/spreadsheets/d/1IYY_tgx_IHuhSq3AJ5eI5OnqOPBNLWSHKh2a30DoXe8/edit?usp=sharing"",""สตูล!I399"")"),0)</f>
        <v>0</v>
      </c>
      <c r="J504" s="192">
        <f ca="1">IFERROR(__xludf.DUMMYFUNCTION("IMPORTRANGE(""https://docs.google.com/spreadsheets/d/1IYY_tgx_IHuhSq3AJ5eI5OnqOPBNLWSHKh2a30DoXe8/edit?usp=sharing"",""สตูล!J399"")"),0)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IFERROR(__xludf.DUMMYFUNCTION("IMPORTRANGE(""https://docs.google.com/spreadsheets/d/1IYY_tgx_IHuhSq3AJ5eI5OnqOPBNLWSHKh2a30DoXe8/edit?usp=sharing"",""สตูล!I400"")"),0)</f>
        <v>0</v>
      </c>
      <c r="J505" s="192">
        <f ca="1">IFERROR(__xludf.DUMMYFUNCTION("IMPORTRANGE(""https://docs.google.com/spreadsheets/d/1IYY_tgx_IHuhSq3AJ5eI5OnqOPBNLWSHKh2a30DoXe8/edit?usp=sharing"",""สตูล!J400"")"),0)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IFERROR(__xludf.DUMMYFUNCTION("IMPORTRANGE(""https://docs.google.com/spreadsheets/d/1IYY_tgx_IHuhSq3AJ5eI5OnqOPBNLWSHKh2a30DoXe8/edit?usp=sharing"",""สตูล!I401"")"),0)</f>
        <v>0</v>
      </c>
      <c r="J506" s="192">
        <f ca="1">IFERROR(__xludf.DUMMYFUNCTION("IMPORTRANGE(""https://docs.google.com/spreadsheets/d/1IYY_tgx_IHuhSq3AJ5eI5OnqOPBNLWSHKh2a30DoXe8/edit?usp=sharing"",""สตูล!J401"")"),0)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IFERROR(__xludf.DUMMYFUNCTION("IMPORTRANGE(""https://docs.google.com/spreadsheets/d/1IYY_tgx_IHuhSq3AJ5eI5OnqOPBNLWSHKh2a30DoXe8/edit?usp=sharing"",""สตูล!I402"")"),0)</f>
        <v>0</v>
      </c>
      <c r="J507" s="192">
        <f ca="1">IFERROR(__xludf.DUMMYFUNCTION("IMPORTRANGE(""https://docs.google.com/spreadsheets/d/1IYY_tgx_IHuhSq3AJ5eI5OnqOPBNLWSHKh2a30DoXe8/edit?usp=sharing"",""สตูล!J402"")"),0)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IFERROR(__xludf.DUMMYFUNCTION("IMPORTRANGE(""https://docs.google.com/spreadsheets/d/1IYY_tgx_IHuhSq3AJ5eI5OnqOPBNLWSHKh2a30DoXe8/edit?usp=sharing"",""สตูล!I403"")"),0)</f>
        <v>0</v>
      </c>
      <c r="J508" s="167">
        <f ca="1">IFERROR(__xludf.DUMMYFUNCTION("IMPORTRANGE(""https://docs.google.com/spreadsheets/d/1IYY_tgx_IHuhSq3AJ5eI5OnqOPBNLWSHKh2a30DoXe8/edit?usp=sharing"",""สตูล!J403"")"),0)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IFERROR(__xludf.DUMMYFUNCTION("IMPORTRANGE(""https://docs.google.com/spreadsheets/d/1IYY_tgx_IHuhSq3AJ5eI5OnqOPBNLWSHKh2a30DoXe8/edit?usp=sharing"",""สตูล!I404"")"),0)</f>
        <v>0</v>
      </c>
      <c r="J509" s="167">
        <f ca="1">IFERROR(__xludf.DUMMYFUNCTION("IMPORTRANGE(""https://docs.google.com/spreadsheets/d/1IYY_tgx_IHuhSq3AJ5eI5OnqOPBNLWSHKh2a30DoXe8/edit?usp=sharing"",""สตูล!J404"")"),0)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IFERROR(__xludf.DUMMYFUNCTION("IMPORTRANGE(""https://docs.google.com/spreadsheets/d/1IYY_tgx_IHuhSq3AJ5eI5OnqOPBNLWSHKh2a30DoXe8/edit?usp=sharing"",""สตูล!I405"")"),0)</f>
        <v>0</v>
      </c>
      <c r="J510" s="192">
        <f ca="1">IFERROR(__xludf.DUMMYFUNCTION("IMPORTRANGE(""https://docs.google.com/spreadsheets/d/1IYY_tgx_IHuhSq3AJ5eI5OnqOPBNLWSHKh2a30DoXe8/edit?usp=sharing"",""สตูล!J405"")"),0)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IFERROR(__xludf.DUMMYFUNCTION("IMPORTRANGE(""https://docs.google.com/spreadsheets/d/1IYY_tgx_IHuhSq3AJ5eI5OnqOPBNLWSHKh2a30DoXe8/edit?usp=sharing"",""สตูล!I406"")"),0)</f>
        <v>0</v>
      </c>
      <c r="J511" s="192">
        <f ca="1">IFERROR(__xludf.DUMMYFUNCTION("IMPORTRANGE(""https://docs.google.com/spreadsheets/d/1IYY_tgx_IHuhSq3AJ5eI5OnqOPBNLWSHKh2a30DoXe8/edit?usp=sharing"",""สตูล!J406"")"),0)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IFERROR(__xludf.DUMMYFUNCTION("IMPORTRANGE(""https://docs.google.com/spreadsheets/d/1IYY_tgx_IHuhSq3AJ5eI5OnqOPBNLWSHKh2a30DoXe8/edit?usp=sharing"",""สตูล!I407"")"),0)</f>
        <v>0</v>
      </c>
      <c r="J512" s="192">
        <f ca="1">IFERROR(__xludf.DUMMYFUNCTION("IMPORTRANGE(""https://docs.google.com/spreadsheets/d/1IYY_tgx_IHuhSq3AJ5eI5OnqOPBNLWSHKh2a30DoXe8/edit?usp=sharing"",""สตูล!J407"")"),0)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IFERROR(__xludf.DUMMYFUNCTION("IMPORTRANGE(""https://docs.google.com/spreadsheets/d/1IYY_tgx_IHuhSq3AJ5eI5OnqOPBNLWSHKh2a30DoXe8/edit?usp=sharing"",""สตูล!I408"")"),0)</f>
        <v>0</v>
      </c>
      <c r="J513" s="192">
        <f ca="1">IFERROR(__xludf.DUMMYFUNCTION("IMPORTRANGE(""https://docs.google.com/spreadsheets/d/1IYY_tgx_IHuhSq3AJ5eI5OnqOPBNLWSHKh2a30DoXe8/edit?usp=sharing"",""สตูล!J408"")"),0)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IFERROR(__xludf.DUMMYFUNCTION("IMPORTRANGE(""https://docs.google.com/spreadsheets/d/1IYY_tgx_IHuhSq3AJ5eI5OnqOPBNLWSHKh2a30DoXe8/edit?usp=sharing"",""สตูล!I409"")"),0)</f>
        <v>0</v>
      </c>
      <c r="J514" s="192">
        <f ca="1">IFERROR(__xludf.DUMMYFUNCTION("IMPORTRANGE(""https://docs.google.com/spreadsheets/d/1IYY_tgx_IHuhSq3AJ5eI5OnqOPBNLWSHKh2a30DoXe8/edit?usp=sharing"",""สตูล!J409"")"),0)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IFERROR(__xludf.DUMMYFUNCTION("IMPORTRANGE(""https://docs.google.com/spreadsheets/d/1IYY_tgx_IHuhSq3AJ5eI5OnqOPBNLWSHKh2a30DoXe8/edit?usp=sharing"",""สตูล!I410"")"),0)</f>
        <v>0</v>
      </c>
      <c r="J515" s="192">
        <f ca="1">IFERROR(__xludf.DUMMYFUNCTION("IMPORTRANGE(""https://docs.google.com/spreadsheets/d/1IYY_tgx_IHuhSq3AJ5eI5OnqOPBNLWSHKh2a30DoXe8/edit?usp=sharing"",""สตูล!J410"")"),0)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IFERROR(__xludf.DUMMYFUNCTION("IMPORTRANGE(""https://docs.google.com/spreadsheets/d/1IYY_tgx_IHuhSq3AJ5eI5OnqOPBNLWSHKh2a30DoXe8/edit?usp=sharing"",""สตูล!I411"")"),0)</f>
        <v>0</v>
      </c>
      <c r="J516" s="264">
        <f ca="1">IFERROR(__xludf.DUMMYFUNCTION("IMPORTRANGE(""https://docs.google.com/spreadsheets/d/1IYY_tgx_IHuhSq3AJ5eI5OnqOPBNLWSHKh2a30DoXe8/edit?usp=sharing"",""สตูล!J411"")"),0)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IFERROR(__xludf.DUMMYFUNCTION("IMPORTRANGE(""https://docs.google.com/spreadsheets/d/1IYY_tgx_IHuhSq3AJ5eI5OnqOPBNLWSHKh2a30DoXe8/edit?usp=sharing"",""สตูล!I412"")"),0)</f>
        <v>0</v>
      </c>
      <c r="J517" s="277">
        <f ca="1">IFERROR(__xludf.DUMMYFUNCTION("IMPORTRANGE(""https://docs.google.com/spreadsheets/d/1IYY_tgx_IHuhSq3AJ5eI5OnqOPBNLWSHKh2a30DoXe8/edit?usp=sharing"",""สตูล!J412"")"),0)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IFERROR(__xludf.DUMMYFUNCTION("IMPORTRANGE(""https://docs.google.com/spreadsheets/d/1IYY_tgx_IHuhSq3AJ5eI5OnqOPBNLWSHKh2a30DoXe8/edit?usp=sharing"",""สตูล!I413"")"),0)</f>
        <v>0</v>
      </c>
      <c r="J518" s="277">
        <f ca="1">IFERROR(__xludf.DUMMYFUNCTION("IMPORTRANGE(""https://docs.google.com/spreadsheets/d/1IYY_tgx_IHuhSq3AJ5eI5OnqOPBNLWSHKh2a30DoXe8/edit?usp=sharing"",""สตูล!J413"")"),0)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IFERROR(__xludf.DUMMYFUNCTION("IMPORTRANGE(""https://docs.google.com/spreadsheets/d/1IYY_tgx_IHuhSq3AJ5eI5OnqOPBNLWSHKh2a30DoXe8/edit?usp=sharing"",""สตูล!I414"")"),0)</f>
        <v>0</v>
      </c>
      <c r="J519" s="191">
        <f ca="1">IFERROR(__xludf.DUMMYFUNCTION("IMPORTRANGE(""https://docs.google.com/spreadsheets/d/1IYY_tgx_IHuhSq3AJ5eI5OnqOPBNLWSHKh2a30DoXe8/edit?usp=sharing"",""สตูล!J414"")"),0)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IFERROR(__xludf.DUMMYFUNCTION("IMPORTRANGE(""https://docs.google.com/spreadsheets/d/1IYY_tgx_IHuhSq3AJ5eI5OnqOPBNLWSHKh2a30DoXe8/edit?usp=sharing"",""สตูล!I415"")"),0)</f>
        <v>0</v>
      </c>
      <c r="J520" s="191">
        <f ca="1">IFERROR(__xludf.DUMMYFUNCTION("IMPORTRANGE(""https://docs.google.com/spreadsheets/d/1IYY_tgx_IHuhSq3AJ5eI5OnqOPBNLWSHKh2a30DoXe8/edit?usp=sharing"",""สตูล!J415"")"),0)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IFERROR(__xludf.DUMMYFUNCTION("IMPORTRANGE(""https://docs.google.com/spreadsheets/d/1IYY_tgx_IHuhSq3AJ5eI5OnqOPBNLWSHKh2a30DoXe8/edit?usp=sharing"",""สตูล!I416"")"),0)</f>
        <v>0</v>
      </c>
      <c r="J521" s="191">
        <f ca="1">IFERROR(__xludf.DUMMYFUNCTION("IMPORTRANGE(""https://docs.google.com/spreadsheets/d/1IYY_tgx_IHuhSq3AJ5eI5OnqOPBNLWSHKh2a30DoXe8/edit?usp=sharing"",""สตูล!J416"")"),0)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IFERROR(__xludf.DUMMYFUNCTION("IMPORTRANGE(""https://docs.google.com/spreadsheets/d/1IYY_tgx_IHuhSq3AJ5eI5OnqOPBNLWSHKh2a30DoXe8/edit?usp=sharing"",""สตูล!I417"")"),0)</f>
        <v>0</v>
      </c>
      <c r="J522" s="191">
        <f ca="1">IFERROR(__xludf.DUMMYFUNCTION("IMPORTRANGE(""https://docs.google.com/spreadsheets/d/1IYY_tgx_IHuhSq3AJ5eI5OnqOPBNLWSHKh2a30DoXe8/edit?usp=sharing"",""สตูล!J417"")"),0)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IFERROR(__xludf.DUMMYFUNCTION("IMPORTRANGE(""https://docs.google.com/spreadsheets/d/1IYY_tgx_IHuhSq3AJ5eI5OnqOPBNLWSHKh2a30DoXe8/edit?usp=sharing"",""สตูล!I418"")"),0)</f>
        <v>0</v>
      </c>
      <c r="J523" s="191">
        <f ca="1">IFERROR(__xludf.DUMMYFUNCTION("IMPORTRANGE(""https://docs.google.com/spreadsheets/d/1IYY_tgx_IHuhSq3AJ5eI5OnqOPBNLWSHKh2a30DoXe8/edit?usp=sharing"",""สตูล!J418"")"),0)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IFERROR(__xludf.DUMMYFUNCTION("IMPORTRANGE(""https://docs.google.com/spreadsheets/d/1IYY_tgx_IHuhSq3AJ5eI5OnqOPBNLWSHKh2a30DoXe8/edit?usp=sharing"",""สตูล!I419"")"),0)</f>
        <v>0</v>
      </c>
      <c r="J524" s="191">
        <f ca="1">IFERROR(__xludf.DUMMYFUNCTION("IMPORTRANGE(""https://docs.google.com/spreadsheets/d/1IYY_tgx_IHuhSq3AJ5eI5OnqOPBNLWSHKh2a30DoXe8/edit?usp=sharing"",""สตูล!J419"")"),0)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IFERROR(__xludf.DUMMYFUNCTION("IMPORTRANGE(""https://docs.google.com/spreadsheets/d/1IYY_tgx_IHuhSq3AJ5eI5OnqOPBNLWSHKh2a30DoXe8/edit?usp=sharing"",""สตูล!I420"")"),0)</f>
        <v>0</v>
      </c>
      <c r="J525" s="277">
        <f ca="1">IFERROR(__xludf.DUMMYFUNCTION("IMPORTRANGE(""https://docs.google.com/spreadsheets/d/1IYY_tgx_IHuhSq3AJ5eI5OnqOPBNLWSHKh2a30DoXe8/edit?usp=sharing"",""สตูล!J420"")"),0)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IFERROR(__xludf.DUMMYFUNCTION("IMPORTRANGE(""https://docs.google.com/spreadsheets/d/1IYY_tgx_IHuhSq3AJ5eI5OnqOPBNLWSHKh2a30DoXe8/edit?usp=sharing"",""สตูล!I421"")"),0)</f>
        <v>0</v>
      </c>
      <c r="J526" s="277">
        <f ca="1">IFERROR(__xludf.DUMMYFUNCTION("IMPORTRANGE(""https://docs.google.com/spreadsheets/d/1IYY_tgx_IHuhSq3AJ5eI5OnqOPBNLWSHKh2a30DoXe8/edit?usp=sharing"",""สตูล!J421"")"),0)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IFERROR(__xludf.DUMMYFUNCTION("IMPORTRANGE(""https://docs.google.com/spreadsheets/d/1IYY_tgx_IHuhSq3AJ5eI5OnqOPBNLWSHKh2a30DoXe8/edit?usp=sharing"",""สตูล!I422"")"),0)</f>
        <v>0</v>
      </c>
      <c r="J527" s="192">
        <f ca="1">IFERROR(__xludf.DUMMYFUNCTION("IMPORTRANGE(""https://docs.google.com/spreadsheets/d/1IYY_tgx_IHuhSq3AJ5eI5OnqOPBNLWSHKh2a30DoXe8/edit?usp=sharing"",""สตูล!J422"")"),0)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IFERROR(__xludf.DUMMYFUNCTION("IMPORTRANGE(""https://docs.google.com/spreadsheets/d/1IYY_tgx_IHuhSq3AJ5eI5OnqOPBNLWSHKh2a30DoXe8/edit?usp=sharing"",""สตูล!I423"")"),0)</f>
        <v>0</v>
      </c>
      <c r="J528" s="192">
        <f ca="1">IFERROR(__xludf.DUMMYFUNCTION("IMPORTRANGE(""https://docs.google.com/spreadsheets/d/1IYY_tgx_IHuhSq3AJ5eI5OnqOPBNLWSHKh2a30DoXe8/edit?usp=sharing"",""สตูล!J423"")"),0)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IFERROR(__xludf.DUMMYFUNCTION("IMPORTRANGE(""https://docs.google.com/spreadsheets/d/1IYY_tgx_IHuhSq3AJ5eI5OnqOPBNLWSHKh2a30DoXe8/edit?usp=sharing"",""สตูล!I424"")"),0)</f>
        <v>0</v>
      </c>
      <c r="J529" s="192">
        <f ca="1">IFERROR(__xludf.DUMMYFUNCTION("IMPORTRANGE(""https://docs.google.com/spreadsheets/d/1IYY_tgx_IHuhSq3AJ5eI5OnqOPBNLWSHKh2a30DoXe8/edit?usp=sharing"",""สตูล!J424"")"),0)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IFERROR(__xludf.DUMMYFUNCTION("IMPORTRANGE(""https://docs.google.com/spreadsheets/d/1IYY_tgx_IHuhSq3AJ5eI5OnqOPBNLWSHKh2a30DoXe8/edit?usp=sharing"",""สตูล!I425"")"),0)</f>
        <v>0</v>
      </c>
      <c r="J530" s="192">
        <f ca="1">IFERROR(__xludf.DUMMYFUNCTION("IMPORTRANGE(""https://docs.google.com/spreadsheets/d/1IYY_tgx_IHuhSq3AJ5eI5OnqOPBNLWSHKh2a30DoXe8/edit?usp=sharing"",""สตูล!J425"")"),0)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IFERROR(__xludf.DUMMYFUNCTION("IMPORTRANGE(""https://docs.google.com/spreadsheets/d/1IYY_tgx_IHuhSq3AJ5eI5OnqOPBNLWSHKh2a30DoXe8/edit?usp=sharing"",""สตูล!I426"")"),0)</f>
        <v>0</v>
      </c>
      <c r="J531" s="192">
        <f ca="1">IFERROR(__xludf.DUMMYFUNCTION("IMPORTRANGE(""https://docs.google.com/spreadsheets/d/1IYY_tgx_IHuhSq3AJ5eI5OnqOPBNLWSHKh2a30DoXe8/edit?usp=sharing"",""สตูล!J426"")"),0)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IFERROR(__xludf.DUMMYFUNCTION("IMPORTRANGE(""https://docs.google.com/spreadsheets/d/1IYY_tgx_IHuhSq3AJ5eI5OnqOPBNLWSHKh2a30DoXe8/edit?usp=sharing"",""สตูล!I427"")"),0)</f>
        <v>0</v>
      </c>
      <c r="J532" s="445">
        <f ca="1">IFERROR(__xludf.DUMMYFUNCTION("IMPORTRANGE(""https://docs.google.com/spreadsheets/d/1IYY_tgx_IHuhSq3AJ5eI5OnqOPBNLWSHKh2a30DoXe8/edit?usp=sharing"",""สตูล!J427"")"),0)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IFERROR(__xludf.DUMMYFUNCTION("IMPORTRANGE(""https://docs.google.com/spreadsheets/d/1IYY_tgx_IHuhSq3AJ5eI5OnqOPBNLWSHKh2a30DoXe8/edit?usp=sharing"",""สตูล!I428"")"),20)</f>
        <v>20</v>
      </c>
      <c r="J533" s="393">
        <f ca="1">IFERROR(__xludf.DUMMYFUNCTION("IMPORTRANGE(""https://docs.google.com/spreadsheets/d/1IYY_tgx_IHuhSq3AJ5eI5OnqOPBNLWSHKh2a30DoXe8/edit?usp=sharing"",""สตูล!J428"")"),20)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IFERROR(__xludf.DUMMYFUNCTION("IMPORTRANGE(""https://docs.google.com/spreadsheets/d/1IYY_tgx_IHuhSq3AJ5eI5OnqOPBNLWSHKh2a30DoXe8/edit?usp=sharing"",""สตูล!L428"")"),32640)</f>
        <v>32640</v>
      </c>
      <c r="M533" s="395"/>
      <c r="N533" s="395">
        <f ca="1">IFERROR(__xludf.DUMMYFUNCTION("IMPORTRANGE(""https://docs.google.com/spreadsheets/d/1IYY_tgx_IHuhSq3AJ5eI5OnqOPBNLWSHKh2a30DoXe8/edit?usp=sharing"",""สตูล!M428"")"),23520)</f>
        <v>23520</v>
      </c>
      <c r="O533" s="395">
        <f t="shared" ref="O533:O537" ca="1" si="118">+IF(L533&gt;0,N533*100/L533,0)</f>
        <v>72.058823529411768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IFERROR(__xludf.DUMMYFUNCTION("IMPORTRANGE(""https://docs.google.com/spreadsheets/d/1IYY_tgx_IHuhSq3AJ5eI5OnqOPBNLWSHKh2a30DoXe8/edit?usp=sharing"",""สตูล!L429"")"),0)</f>
        <v>0</v>
      </c>
      <c r="M534" s="169"/>
      <c r="N534" s="171">
        <f ca="1">IFERROR(__xludf.DUMMYFUNCTION("IMPORTRANGE(""https://docs.google.com/spreadsheets/d/1IYY_tgx_IHuhSq3AJ5eI5OnqOPBNLWSHKh2a30DoXe8/edit?usp=sharing"",""สตูล!M429"")"),0)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1">
        <f ca="1">IFERROR(__xludf.DUMMYFUNCTION("IMPORTRANGE(""https://docs.google.com/spreadsheets/d/1IYY_tgx_IHuhSq3AJ5eI5OnqOPBNLWSHKh2a30DoXe8/edit?usp=sharing"",""สตูล!M430"")"),23520)</f>
        <v>23520</v>
      </c>
      <c r="O535" s="171">
        <f t="shared" ca="1" si="118"/>
        <v>72.058823529411768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IFERROR(__xludf.DUMMYFUNCTION("IMPORTRANGE(""https://docs.google.com/spreadsheets/d/1IYY_tgx_IHuhSq3AJ5eI5OnqOPBNLWSHKh2a30DoXe8/edit?usp=sharing"",""สตูล!L431"")"),0)</f>
        <v>0</v>
      </c>
      <c r="M536" s="171"/>
      <c r="N536" s="171">
        <f ca="1">IFERROR(__xludf.DUMMYFUNCTION("IMPORTRANGE(""https://docs.google.com/spreadsheets/d/1IYY_tgx_IHuhSq3AJ5eI5OnqOPBNLWSHKh2a30DoXe8/edit?usp=sharing"",""สตูล!M431"")"),0)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IFERROR(__xludf.DUMMYFUNCTION("IMPORTRANGE(""https://docs.google.com/spreadsheets/d/1IYY_tgx_IHuhSq3AJ5eI5OnqOPBNLWSHKh2a30DoXe8/edit?usp=sharing"",""สตูล!L432"")"),32640)</f>
        <v>32640</v>
      </c>
      <c r="M537" s="171"/>
      <c r="N537" s="171">
        <f ca="1">IFERROR(__xludf.DUMMYFUNCTION("IMPORTRANGE(""https://docs.google.com/spreadsheets/d/1IYY_tgx_IHuhSq3AJ5eI5OnqOPBNLWSHKh2a30DoXe8/edit?usp=sharing"",""สตูล!M432"")"),23520)</f>
        <v>23520</v>
      </c>
      <c r="O537" s="171">
        <f t="shared" ca="1" si="118"/>
        <v>72.058823529411768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IFERROR(__xludf.DUMMYFUNCTION("IMPORTRANGE(""https://docs.google.com/spreadsheets/d/1IYY_tgx_IHuhSq3AJ5eI5OnqOPBNLWSHKh2a30DoXe8/edit?usp=sharing"",""สตูล!M433"")"),17040)</f>
        <v>17040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IFERROR(__xludf.DUMMYFUNCTION("IMPORTRANGE(""https://docs.google.com/spreadsheets/d/1IYY_tgx_IHuhSq3AJ5eI5OnqOPBNLWSHKh2a30DoXe8/edit?usp=sharing"",""สตูล!M434"")"),0)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IFERROR(__xludf.DUMMYFUNCTION("IMPORTRANGE(""https://docs.google.com/spreadsheets/d/1IYY_tgx_IHuhSq3AJ5eI5OnqOPBNLWSHKh2a30DoXe8/edit?usp=sharing"",""สตูล!M435"")"),0)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IFERROR(__xludf.DUMMYFUNCTION("IMPORTRANGE(""https://docs.google.com/spreadsheets/d/1IYY_tgx_IHuhSq3AJ5eI5OnqOPBNLWSHKh2a30DoXe8/edit?usp=sharing"",""สตูล!M436"")"),6480)</f>
        <v>6480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IFERROR(__xludf.DUMMYFUNCTION("IMPORTRANGE(""https://docs.google.com/spreadsheets/d/1IYY_tgx_IHuhSq3AJ5eI5OnqOPBNLWSHKh2a30DoXe8/edit?usp=sharing"",""สตูล!J438"")"),0)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IFERROR(__xludf.DUMMYFUNCTION("IMPORTRANGE(""https://docs.google.com/spreadsheets/d/1IYY_tgx_IHuhSq3AJ5eI5OnqOPBNLWSHKh2a30DoXe8/edit?usp=sharing"",""สตูล!J439"")"),1)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IFERROR(__xludf.DUMMYFUNCTION("IMPORTRANGE(""https://docs.google.com/spreadsheets/d/1IYY_tgx_IHuhSq3AJ5eI5OnqOPBNLWSHKh2a30DoXe8/edit?usp=sharing"",""สตูล!J440"")"),1)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IFERROR(__xludf.DUMMYFUNCTION("IMPORTRANGE(""https://docs.google.com/spreadsheets/d/1IYY_tgx_IHuhSq3AJ5eI5OnqOPBNLWSHKh2a30DoXe8/edit?usp=sharing"",""สตูล!J441"")"),1)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IFERROR(__xludf.DUMMYFUNCTION("IMPORTRANGE(""https://docs.google.com/spreadsheets/d/1IYY_tgx_IHuhSq3AJ5eI5OnqOPBNLWSHKh2a30DoXe8/edit?usp=sharing"",""สตูล!I442"")"),20)</f>
        <v>20</v>
      </c>
      <c r="J547" s="192">
        <f ca="1">IFERROR(__xludf.DUMMYFUNCTION("IMPORTRANGE(""https://docs.google.com/spreadsheets/d/1IYY_tgx_IHuhSq3AJ5eI5OnqOPBNLWSHKh2a30DoXe8/edit?usp=sharing"",""สตูล!J442"")"),20)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IFERROR(__xludf.DUMMYFUNCTION("IMPORTRANGE(""https://docs.google.com/spreadsheets/d/1IYY_tgx_IHuhSq3AJ5eI5OnqOPBNLWSHKh2a30DoXe8/edit?usp=sharing"",""สตูล!J166"")"),0)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IFERROR(__xludf.DUMMYFUNCTION("IMPORTRANGE(""https://docs.google.com/spreadsheets/d/1IYY_tgx_IHuhSq3AJ5eI5OnqOPBNLWSHKh2a30DoXe8/edit?usp=sharing"",""สตูล!J444"")"),0)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IFERROR(__xludf.DUMMYFUNCTION("IMPORTRANGE(""https://docs.google.com/spreadsheets/d/1IYY_tgx_IHuhSq3AJ5eI5OnqOPBNLWSHKh2a30DoXe8/edit?usp=sharing"",""สตูล!J445"")"),0)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IFERROR(__xludf.DUMMYFUNCTION("IMPORTRANGE(""https://docs.google.com/spreadsheets/d/1IYY_tgx_IHuhSq3AJ5eI5OnqOPBNLWSHKh2a30DoXe8/edit?usp=sharing"",""สตูล!I446"")"),0)</f>
        <v>0</v>
      </c>
      <c r="J551" s="393">
        <f ca="1">IFERROR(__xludf.DUMMYFUNCTION("IMPORTRANGE(""https://docs.google.com/spreadsheets/d/1IYY_tgx_IHuhSq3AJ5eI5OnqOPBNLWSHKh2a30DoXe8/edit?usp=sharing"",""สตูล!J446"")"),0)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IFERROR(__xludf.DUMMYFUNCTION("IMPORTRANGE(""https://docs.google.com/spreadsheets/d/1IYY_tgx_IHuhSq3AJ5eI5OnqOPBNLWSHKh2a30DoXe8/edit?usp=sharing"",""สตูล!L446"")"),0)</f>
        <v>0</v>
      </c>
      <c r="M551" s="395"/>
      <c r="N551" s="395">
        <f ca="1">IFERROR(__xludf.DUMMYFUNCTION("IMPORTRANGE(""https://docs.google.com/spreadsheets/d/1IYY_tgx_IHuhSq3AJ5eI5OnqOPBNLWSHKh2a30DoXe8/edit?usp=sharing"",""สตูล!M446"")"),0)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IFERROR(__xludf.DUMMYFUNCTION("IMPORTRANGE(""https://docs.google.com/spreadsheets/d/1IYY_tgx_IHuhSq3AJ5eI5OnqOPBNLWSHKh2a30DoXe8/edit?usp=sharing"",""สตูล!L447"")"),0)</f>
        <v>0</v>
      </c>
      <c r="M552" s="169"/>
      <c r="N552" s="171">
        <f ca="1">IFERROR(__xludf.DUMMYFUNCTION("IMPORTRANGE(""https://docs.google.com/spreadsheets/d/1IYY_tgx_IHuhSq3AJ5eI5OnqOPBNLWSHKh2a30DoXe8/edit?usp=sharing"",""สตูล!M447"")"),0)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1">
        <f ca="1">IFERROR(__xludf.DUMMYFUNCTION("IMPORTRANGE(""https://docs.google.com/spreadsheets/d/1IYY_tgx_IHuhSq3AJ5eI5OnqOPBNLWSHKh2a30DoXe8/edit?usp=sharing"",""สตูล!M448"")"),0)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IFERROR(__xludf.DUMMYFUNCTION("IMPORTRANGE(""https://docs.google.com/spreadsheets/d/1IYY_tgx_IHuhSq3AJ5eI5OnqOPBNLWSHKh2a30DoXe8/edit?usp=sharing"",""สตูล!L449"")"),0)</f>
        <v>0</v>
      </c>
      <c r="M554" s="171"/>
      <c r="N554" s="171">
        <f ca="1">IFERROR(__xludf.DUMMYFUNCTION("IMPORTRANGE(""https://docs.google.com/spreadsheets/d/1IYY_tgx_IHuhSq3AJ5eI5OnqOPBNLWSHKh2a30DoXe8/edit?usp=sharing"",""สตูล!M449"")"),0)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IFERROR(__xludf.DUMMYFUNCTION("IMPORTRANGE(""https://docs.google.com/spreadsheets/d/1IYY_tgx_IHuhSq3AJ5eI5OnqOPBNLWSHKh2a30DoXe8/edit?usp=sharing"",""สตูล!L450"")"),0)</f>
        <v>0</v>
      </c>
      <c r="M555" s="171"/>
      <c r="N555" s="171">
        <f ca="1">IFERROR(__xludf.DUMMYFUNCTION("IMPORTRANGE(""https://docs.google.com/spreadsheets/d/1IYY_tgx_IHuhSq3AJ5eI5OnqOPBNLWSHKh2a30DoXe8/edit?usp=sharing"",""สตูล!M450"")"),0)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IFERROR(__xludf.DUMMYFUNCTION("IMPORTRANGE(""https://docs.google.com/spreadsheets/d/1IYY_tgx_IHuhSq3AJ5eI5OnqOPBNLWSHKh2a30DoXe8/edit?usp=sharing"",""สตูล!M451"")"),0)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IFERROR(__xludf.DUMMYFUNCTION("IMPORTRANGE(""https://docs.google.com/spreadsheets/d/1IYY_tgx_IHuhSq3AJ5eI5OnqOPBNLWSHKh2a30DoXe8/edit?usp=sharing"",""สตูล!M452"")"),0)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IFERROR(__xludf.DUMMYFUNCTION("IMPORTRANGE(""https://docs.google.com/spreadsheets/d/1IYY_tgx_IHuhSq3AJ5eI5OnqOPBNLWSHKh2a30DoXe8/edit?usp=sharing"",""สตูล!M453"")"),0)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IFERROR(__xludf.DUMMYFUNCTION("IMPORTRANGE(""https://docs.google.com/spreadsheets/d/1IYY_tgx_IHuhSq3AJ5eI5OnqOPBNLWSHKh2a30DoXe8/edit?usp=sharing"",""สตูล!M454"")"),0)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IFERROR(__xludf.DUMMYFUNCTION("IMPORTRANGE(""https://docs.google.com/spreadsheets/d/1IYY_tgx_IHuhSq3AJ5eI5OnqOPBNLWSHKh2a30DoXe8/edit?usp=sharing"",""สตูล!I455"")"),0)</f>
        <v>0</v>
      </c>
      <c r="J560" s="167">
        <f ca="1">IFERROR(__xludf.DUMMYFUNCTION("IMPORTRANGE(""https://docs.google.com/spreadsheets/d/1IYY_tgx_IHuhSq3AJ5eI5OnqOPBNLWSHKh2a30DoXe8/edit?usp=sharing"",""สตูล!J455"")"),0)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IFERROR(__xludf.DUMMYFUNCTION("IMPORTRANGE(""https://docs.google.com/spreadsheets/d/1IYY_tgx_IHuhSq3AJ5eI5OnqOPBNLWSHKh2a30DoXe8/edit?usp=sharing"",""สตูล!I456"")"),0)</f>
        <v>0</v>
      </c>
      <c r="J561" s="191">
        <f ca="1">IFERROR(__xludf.DUMMYFUNCTION("IMPORTRANGE(""https://docs.google.com/spreadsheets/d/1IYY_tgx_IHuhSq3AJ5eI5OnqOPBNLWSHKh2a30DoXe8/edit?usp=sharing"",""สตูล!J456"")"),0)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IFERROR(__xludf.DUMMYFUNCTION("IMPORTRANGE(""https://docs.google.com/spreadsheets/d/1IYY_tgx_IHuhSq3AJ5eI5OnqOPBNLWSHKh2a30DoXe8/edit?usp=sharing"",""สตูล!I457"")"),"")</f>
        <v/>
      </c>
      <c r="J562" s="191" t="str">
        <f ca="1">IFERROR(__xludf.DUMMYFUNCTION("IMPORTRANGE(""https://docs.google.com/spreadsheets/d/1IYY_tgx_IHuhSq3AJ5eI5OnqOPBNLWSHKh2a30DoXe8/edit?usp=sharing"",""สตูล!J457"")"),"")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IFERROR(__xludf.DUMMYFUNCTION("IMPORTRANGE(""https://docs.google.com/spreadsheets/d/1IYY_tgx_IHuhSq3AJ5eI5OnqOPBNLWSHKh2a30DoXe8/edit?usp=sharing"",""สตูล!I458"")"),"")</f>
        <v/>
      </c>
      <c r="J563" s="191" t="str">
        <f ca="1">IFERROR(__xludf.DUMMYFUNCTION("IMPORTRANGE(""https://docs.google.com/spreadsheets/d/1IYY_tgx_IHuhSq3AJ5eI5OnqOPBNLWSHKh2a30DoXe8/edit?usp=sharing"",""สตูล!J458"")"),"")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IFERROR(__xludf.DUMMYFUNCTION("IMPORTRANGE(""https://docs.google.com/spreadsheets/d/1IYY_tgx_IHuhSq3AJ5eI5OnqOPBNLWSHKh2a30DoXe8/edit?usp=sharing"",""สตูล!I459"")"),200)</f>
        <v>200</v>
      </c>
      <c r="J564" s="360">
        <f ca="1">IFERROR(__xludf.DUMMYFUNCTION("IMPORTRANGE(""https://docs.google.com/spreadsheets/d/1IYY_tgx_IHuhSq3AJ5eI5OnqOPBNLWSHKh2a30DoXe8/edit?usp=sharing"",""สตูล!J459"")"),81)</f>
        <v>81</v>
      </c>
      <c r="K564" s="361">
        <f t="shared" ca="1" si="121"/>
        <v>40.5</v>
      </c>
      <c r="L564" s="362">
        <f ca="1">IFERROR(__xludf.DUMMYFUNCTION("IMPORTRANGE(""https://docs.google.com/spreadsheets/d/1IYY_tgx_IHuhSq3AJ5eI5OnqOPBNLWSHKh2a30DoXe8/edit?usp=sharing"",""สตูล!L459"")"),124480)</f>
        <v>124480</v>
      </c>
      <c r="M564" s="362"/>
      <c r="N564" s="362">
        <f ca="1">IFERROR(__xludf.DUMMYFUNCTION("IMPORTRANGE(""https://docs.google.com/spreadsheets/d/1IYY_tgx_IHuhSq3AJ5eI5OnqOPBNLWSHKh2a30DoXe8/edit?usp=sharing"",""สตูล!M459"")"),0)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IFERROR(__xludf.DUMMYFUNCTION("IMPORTRANGE(""https://docs.google.com/spreadsheets/d/1IYY_tgx_IHuhSq3AJ5eI5OnqOPBNLWSHKh2a30DoXe8/edit?usp=sharing"",""สตูล!L460"")"),0)</f>
        <v>0</v>
      </c>
      <c r="M565" s="169"/>
      <c r="N565" s="171">
        <f ca="1">IFERROR(__xludf.DUMMYFUNCTION("IMPORTRANGE(""https://docs.google.com/spreadsheets/d/1IYY_tgx_IHuhSq3AJ5eI5OnqOPBNLWSHKh2a30DoXe8/edit?usp=sharing"",""สตูล!M460"")"),0)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1">
        <f ca="1">IFERROR(__xludf.DUMMYFUNCTION("IMPORTRANGE(""https://docs.google.com/spreadsheets/d/1IYY_tgx_IHuhSq3AJ5eI5OnqOPBNLWSHKh2a30DoXe8/edit?usp=sharing"",""สตูล!M461"")"),0)</f>
        <v>0</v>
      </c>
      <c r="O566" s="171">
        <f t="shared" ca="1" si="122"/>
        <v>0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IFERROR(__xludf.DUMMYFUNCTION("IMPORTRANGE(""https://docs.google.com/spreadsheets/d/1IYY_tgx_IHuhSq3AJ5eI5OnqOPBNLWSHKh2a30DoXe8/edit?usp=sharing"",""สตูล!L462"")"),0)</f>
        <v>0</v>
      </c>
      <c r="M567" s="171"/>
      <c r="N567" s="171">
        <f ca="1">IFERROR(__xludf.DUMMYFUNCTION("IMPORTRANGE(""https://docs.google.com/spreadsheets/d/1IYY_tgx_IHuhSq3AJ5eI5OnqOPBNLWSHKh2a30DoXe8/edit?usp=sharing"",""สตูล!M462"")"),0)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IFERROR(__xludf.DUMMYFUNCTION("IMPORTRANGE(""https://docs.google.com/spreadsheets/d/1IYY_tgx_IHuhSq3AJ5eI5OnqOPBNLWSHKh2a30DoXe8/edit?usp=sharing"",""สตูล!L463"")"),124480)</f>
        <v>124480</v>
      </c>
      <c r="M568" s="171"/>
      <c r="N568" s="171">
        <f ca="1">IFERROR(__xludf.DUMMYFUNCTION("IMPORTRANGE(""https://docs.google.com/spreadsheets/d/1IYY_tgx_IHuhSq3AJ5eI5OnqOPBNLWSHKh2a30DoXe8/edit?usp=sharing"",""สตูล!M463"")"),0)</f>
        <v>0</v>
      </c>
      <c r="O568" s="171">
        <f t="shared" ca="1" si="122"/>
        <v>0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IFERROR(__xludf.DUMMYFUNCTION("IMPORTRANGE(""https://docs.google.com/spreadsheets/d/1IYY_tgx_IHuhSq3AJ5eI5OnqOPBNLWSHKh2a30DoXe8/edit?usp=sharing"",""สตูล!M464"")"),0)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IFERROR(__xludf.DUMMYFUNCTION("IMPORTRANGE(""https://docs.google.com/spreadsheets/d/1IYY_tgx_IHuhSq3AJ5eI5OnqOPBNLWSHKh2a30DoXe8/edit?usp=sharing"",""สตูล!M465"")"),0)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IFERROR(__xludf.DUMMYFUNCTION("IMPORTRANGE(""https://docs.google.com/spreadsheets/d/1IYY_tgx_IHuhSq3AJ5eI5OnqOPBNLWSHKh2a30DoXe8/edit?usp=sharing"",""สตูล!M466"")"),0)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IFERROR(__xludf.DUMMYFUNCTION("IMPORTRANGE(""https://docs.google.com/spreadsheets/d/1IYY_tgx_IHuhSq3AJ5eI5OnqOPBNLWSHKh2a30DoXe8/edit?usp=sharing"",""สตูล!M467"")"),0)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IFERROR(__xludf.DUMMYFUNCTION("IMPORTRANGE(""https://docs.google.com/spreadsheets/d/1IYY_tgx_IHuhSq3AJ5eI5OnqOPBNLWSHKh2a30DoXe8/edit?usp=sharing"",""สตูล!I468"")"),200)</f>
        <v>200</v>
      </c>
      <c r="J573" s="401">
        <f ca="1">IFERROR(__xludf.DUMMYFUNCTION("IMPORTRANGE(""https://docs.google.com/spreadsheets/d/1IYY_tgx_IHuhSq3AJ5eI5OnqOPBNLWSHKh2a30DoXe8/edit?usp=sharing"",""สตูล!J468"")"),81)</f>
        <v>81</v>
      </c>
      <c r="K573" s="204">
        <f ca="1">IF(I573&gt;0,J573*100/I573,0)</f>
        <v>40.5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IFERROR(__xludf.DUMMYFUNCTION("IMPORTRANGE(""https://docs.google.com/spreadsheets/d/1IYY_tgx_IHuhSq3AJ5eI5OnqOPBNLWSHKh2a30DoXe8/edit?usp=sharing"",""สตูล!I470"")"),0)</f>
        <v>0</v>
      </c>
      <c r="J575" s="192">
        <f ca="1">IFERROR(__xludf.DUMMYFUNCTION("IMPORTRANGE(""https://docs.google.com/spreadsheets/d/1IYY_tgx_IHuhSq3AJ5eI5OnqOPBNLWSHKh2a30DoXe8/edit?usp=sharing"",""สตูล!J470"")"),4)</f>
        <v>4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IFERROR(__xludf.DUMMYFUNCTION("IMPORTRANGE(""https://docs.google.com/spreadsheets/d/1IYY_tgx_IHuhSq3AJ5eI5OnqOPBNLWSHKh2a30DoXe8/edit?usp=sharing"",""สตูล!I471"")"),0)</f>
        <v>0</v>
      </c>
      <c r="J576" s="192">
        <f ca="1">IFERROR(__xludf.DUMMYFUNCTION("IMPORTRANGE(""https://docs.google.com/spreadsheets/d/1IYY_tgx_IHuhSq3AJ5eI5OnqOPBNLWSHKh2a30DoXe8/edit?usp=sharing"",""สตูล!J471"")"),81)</f>
        <v>81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IFERROR(__xludf.DUMMYFUNCTION("IMPORTRANGE(""https://docs.google.com/spreadsheets/d/1IYY_tgx_IHuhSq3AJ5eI5OnqOPBNLWSHKh2a30DoXe8/edit?usp=sharing"",""สตูล!I472"")"),0)</f>
        <v>0</v>
      </c>
      <c r="J577" s="192">
        <f ca="1">IFERROR(__xludf.DUMMYFUNCTION("IMPORTRANGE(""https://docs.google.com/spreadsheets/d/1IYY_tgx_IHuhSq3AJ5eI5OnqOPBNLWSHKh2a30DoXe8/edit?usp=sharing"",""สตูล!J472"")"),0)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IFERROR(__xludf.DUMMYFUNCTION("IMPORTRANGE(""https://docs.google.com/spreadsheets/d/1IYY_tgx_IHuhSq3AJ5eI5OnqOPBNLWSHKh2a30DoXe8/edit?usp=sharing"",""สตูล!I473"")"),0)</f>
        <v>0</v>
      </c>
      <c r="J578" s="192">
        <f ca="1">IFERROR(__xludf.DUMMYFUNCTION("IMPORTRANGE(""https://docs.google.com/spreadsheets/d/1IYY_tgx_IHuhSq3AJ5eI5OnqOPBNLWSHKh2a30DoXe8/edit?usp=sharing"",""สตูล!J473"")"),0)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IFERROR(__xludf.DUMMYFUNCTION("IMPORTRANGE(""https://docs.google.com/spreadsheets/d/1IYY_tgx_IHuhSq3AJ5eI5OnqOPBNLWSHKh2a30DoXe8/edit?usp=sharing"",""สตูล!I474"")"),0)</f>
        <v>0</v>
      </c>
      <c r="J579" s="192">
        <f ca="1">IFERROR(__xludf.DUMMYFUNCTION("IMPORTRANGE(""https://docs.google.com/spreadsheets/d/1IYY_tgx_IHuhSq3AJ5eI5OnqOPBNLWSHKh2a30DoXe8/edit?usp=sharing"",""สตูล!J474"")"),0)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IFERROR(__xludf.DUMMYFUNCTION("IMPORTRANGE(""https://docs.google.com/spreadsheets/d/1IYY_tgx_IHuhSq3AJ5eI5OnqOPBNLWSHKh2a30DoXe8/edit?usp=sharing"",""สตูล!I475"")"),0)</f>
        <v>0</v>
      </c>
      <c r="J580" s="360">
        <f ca="1">IFERROR(__xludf.DUMMYFUNCTION("IMPORTRANGE(""https://docs.google.com/spreadsheets/d/1IYY_tgx_IHuhSq3AJ5eI5OnqOPBNLWSHKh2a30DoXe8/edit?usp=sharing"",""สตูล!J475"")"),0)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IFERROR(__xludf.DUMMYFUNCTION("IMPORTRANGE(""https://docs.google.com/spreadsheets/d/1IYY_tgx_IHuhSq3AJ5eI5OnqOPBNLWSHKh2a30DoXe8/edit?usp=sharing"",""สตูล!L475"")"),0)</f>
        <v>0</v>
      </c>
      <c r="M580" s="362"/>
      <c r="N580" s="362">
        <f ca="1">IFERROR(__xludf.DUMMYFUNCTION("IMPORTRANGE(""https://docs.google.com/spreadsheets/d/1IYY_tgx_IHuhSq3AJ5eI5OnqOPBNLWSHKh2a30DoXe8/edit?usp=sharing"",""สตูล!M475"")"),0)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IFERROR(__xludf.DUMMYFUNCTION("IMPORTRANGE(""https://docs.google.com/spreadsheets/d/1IYY_tgx_IHuhSq3AJ5eI5OnqOPBNLWSHKh2a30DoXe8/edit?usp=sharing"",""สตูล!L476"")"),0)</f>
        <v>0</v>
      </c>
      <c r="M581" s="169"/>
      <c r="N581" s="171">
        <f ca="1">IFERROR(__xludf.DUMMYFUNCTION("IMPORTRANGE(""https://docs.google.com/spreadsheets/d/1IYY_tgx_IHuhSq3AJ5eI5OnqOPBNLWSHKh2a30DoXe8/edit?usp=sharing"",""สตูล!M476"")"),0)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1">
        <f ca="1">IFERROR(__xludf.DUMMYFUNCTION("IMPORTRANGE(""https://docs.google.com/spreadsheets/d/1IYY_tgx_IHuhSq3AJ5eI5OnqOPBNLWSHKh2a30DoXe8/edit?usp=sharing"",""สตูล!M477"")"),0)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IFERROR(__xludf.DUMMYFUNCTION("IMPORTRANGE(""https://docs.google.com/spreadsheets/d/1IYY_tgx_IHuhSq3AJ5eI5OnqOPBNLWSHKh2a30DoXe8/edit?usp=sharing"",""สตูล!L478"")"),0)</f>
        <v>0</v>
      </c>
      <c r="M583" s="171"/>
      <c r="N583" s="171">
        <f ca="1">IFERROR(__xludf.DUMMYFUNCTION("IMPORTRANGE(""https://docs.google.com/spreadsheets/d/1IYY_tgx_IHuhSq3AJ5eI5OnqOPBNLWSHKh2a30DoXe8/edit?usp=sharing"",""สตูล!M478"")"),0)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IFERROR(__xludf.DUMMYFUNCTION("IMPORTRANGE(""https://docs.google.com/spreadsheets/d/1IYY_tgx_IHuhSq3AJ5eI5OnqOPBNLWSHKh2a30DoXe8/edit?usp=sharing"",""สตูล!L479"")"),0)</f>
        <v>0</v>
      </c>
      <c r="M584" s="171"/>
      <c r="N584" s="171">
        <f ca="1">IFERROR(__xludf.DUMMYFUNCTION("IMPORTRANGE(""https://docs.google.com/spreadsheets/d/1IYY_tgx_IHuhSq3AJ5eI5OnqOPBNLWSHKh2a30DoXe8/edit?usp=sharing"",""สตูล!M479"")"),0)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IFERROR(__xludf.DUMMYFUNCTION("IMPORTRANGE(""https://docs.google.com/spreadsheets/d/1IYY_tgx_IHuhSq3AJ5eI5OnqOPBNLWSHKh2a30DoXe8/edit?usp=sharing"",""สตูล!M480"")"),0)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IFERROR(__xludf.DUMMYFUNCTION("IMPORTRANGE(""https://docs.google.com/spreadsheets/d/1IYY_tgx_IHuhSq3AJ5eI5OnqOPBNLWSHKh2a30DoXe8/edit?usp=sharing"",""สตูล!M481"")"),0)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IFERROR(__xludf.DUMMYFUNCTION("IMPORTRANGE(""https://docs.google.com/spreadsheets/d/1IYY_tgx_IHuhSq3AJ5eI5OnqOPBNLWSHKh2a30DoXe8/edit?usp=sharing"",""สตูล!M482"")"),0)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IFERROR(__xludf.DUMMYFUNCTION("IMPORTRANGE(""https://docs.google.com/spreadsheets/d/1IYY_tgx_IHuhSq3AJ5eI5OnqOPBNLWSHKh2a30DoXe8/edit?usp=sharing"",""สตูล!M483"")"),0)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IFERROR(__xludf.DUMMYFUNCTION("IMPORTRANGE(""https://docs.google.com/spreadsheets/d/1IYY_tgx_IHuhSq3AJ5eI5OnqOPBNLWSHKh2a30DoXe8/edit?usp=sharing"",""สตูล!I484"")"),0)</f>
        <v>0</v>
      </c>
      <c r="J589" s="191">
        <f ca="1">IFERROR(__xludf.DUMMYFUNCTION("IMPORTRANGE(""https://docs.google.com/spreadsheets/d/1IYY_tgx_IHuhSq3AJ5eI5OnqOPBNLWSHKh2a30DoXe8/edit?usp=sharing"",""สตูล!J484"")"),0)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IFERROR(__xludf.DUMMYFUNCTION("IMPORTRANGE(""https://docs.google.com/spreadsheets/d/1IYY_tgx_IHuhSq3AJ5eI5OnqOPBNLWSHKh2a30DoXe8/edit?usp=sharing"",""สตูล!I485"")"),0)</f>
        <v>0</v>
      </c>
      <c r="J590" s="191">
        <f ca="1">IFERROR(__xludf.DUMMYFUNCTION("IMPORTRANGE(""https://docs.google.com/spreadsheets/d/1IYY_tgx_IHuhSq3AJ5eI5OnqOPBNLWSHKh2a30DoXe8/edit?usp=sharing"",""สตูล!J485"")"),0)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IFERROR(__xludf.DUMMYFUNCTION("IMPORTRANGE(""https://docs.google.com/spreadsheets/d/1IYY_tgx_IHuhSq3AJ5eI5OnqOPBNLWSHKh2a30DoXe8/edit?usp=sharing"",""สตูล!I486"")"),0)</f>
        <v>0</v>
      </c>
      <c r="J591" s="191">
        <f ca="1">IFERROR(__xludf.DUMMYFUNCTION("IMPORTRANGE(""https://docs.google.com/spreadsheets/d/1IYY_tgx_IHuhSq3AJ5eI5OnqOPBNLWSHKh2a30DoXe8/edit?usp=sharing"",""สตูล!J486"")"),0)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IFERROR(__xludf.DUMMYFUNCTION("IMPORTRANGE(""https://docs.google.com/spreadsheets/d/1IYY_tgx_IHuhSq3AJ5eI5OnqOPBNLWSHKh2a30DoXe8/edit?usp=sharing"",""สตูล!I487"")"),0)</f>
        <v>0</v>
      </c>
      <c r="J592" s="191">
        <f ca="1">IFERROR(__xludf.DUMMYFUNCTION("IMPORTRANGE(""https://docs.google.com/spreadsheets/d/1IYY_tgx_IHuhSq3AJ5eI5OnqOPBNLWSHKh2a30DoXe8/edit?usp=sharing"",""สตูล!J487"")"),0)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IFERROR(__xludf.DUMMYFUNCTION("IMPORTRANGE(""https://docs.google.com/spreadsheets/d/1IYY_tgx_IHuhSq3AJ5eI5OnqOPBNLWSHKh2a30DoXe8/edit?usp=sharing"",""สตูล!I488"")"),0)</f>
        <v>0</v>
      </c>
      <c r="J593" s="191">
        <f ca="1">IFERROR(__xludf.DUMMYFUNCTION("IMPORTRANGE(""https://docs.google.com/spreadsheets/d/1IYY_tgx_IHuhSq3AJ5eI5OnqOPBNLWSHKh2a30DoXe8/edit?usp=sharing"",""สตูล!J488"")"),0)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IFERROR(__xludf.DUMMYFUNCTION("IMPORTRANGE(""https://docs.google.com/spreadsheets/d/1IYY_tgx_IHuhSq3AJ5eI5OnqOPBNLWSHKh2a30DoXe8/edit?usp=sharing"",""สตูล!I489"")"),0)</f>
        <v>0</v>
      </c>
      <c r="J594" s="191">
        <f ca="1">IFERROR(__xludf.DUMMYFUNCTION("IMPORTRANGE(""https://docs.google.com/spreadsheets/d/1IYY_tgx_IHuhSq3AJ5eI5OnqOPBNLWSHKh2a30DoXe8/edit?usp=sharing"",""สตูล!J489"")"),0)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IFERROR(__xludf.DUMMYFUNCTION("IMPORTRANGE(""https://docs.google.com/spreadsheets/d/1IYY_tgx_IHuhSq3AJ5eI5OnqOPBNLWSHKh2a30DoXe8/edit?usp=sharing"",""สตูล!I490"")"),0)</f>
        <v>0</v>
      </c>
      <c r="J595" s="191">
        <f ca="1">IFERROR(__xludf.DUMMYFUNCTION("IMPORTRANGE(""https://docs.google.com/spreadsheets/d/1IYY_tgx_IHuhSq3AJ5eI5OnqOPBNLWSHKh2a30DoXe8/edit?usp=sharing"",""สตูล!J490"")"),0)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IFERROR(__xludf.DUMMYFUNCTION("IMPORTRANGE(""https://docs.google.com/spreadsheets/d/1IYY_tgx_IHuhSq3AJ5eI5OnqOPBNLWSHKh2a30DoXe8/edit?usp=sharing"",""สตูล!I491"")"),0)</f>
        <v>0</v>
      </c>
      <c r="J596" s="238">
        <f ca="1">IFERROR(__xludf.DUMMYFUNCTION("IMPORTRANGE(""https://docs.google.com/spreadsheets/d/1IYY_tgx_IHuhSq3AJ5eI5OnqOPBNLWSHKh2a30DoXe8/edit?usp=sharing"",""สตูล!J491"")"),0)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IFERROR(__xludf.DUMMYFUNCTION("IMPORTRANGE(""https://docs.google.com/spreadsheets/d/1IYY_tgx_IHuhSq3AJ5eI5OnqOPBNLWSHKh2a30DoXe8/edit?usp=sharing"",""สตูล!I492"")"),100)</f>
        <v>100</v>
      </c>
      <c r="J597" s="464">
        <f ca="1">IFERROR(__xludf.DUMMYFUNCTION("IMPORTRANGE(""https://docs.google.com/spreadsheets/d/1IYY_tgx_IHuhSq3AJ5eI5OnqOPBNLWSHKh2a30DoXe8/edit?usp=sharing"",""สตูล!J492"")"),0)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IFERROR(__xludf.DUMMYFUNCTION("IMPORTRANGE(""https://docs.google.com/spreadsheets/d/1IYY_tgx_IHuhSq3AJ5eI5OnqOPBNLWSHKh2a30DoXe8/edit?usp=sharing"",""สตูล!L492"")"),8100)</f>
        <v>8100</v>
      </c>
      <c r="M597" s="395"/>
      <c r="N597" s="395">
        <f ca="1">IFERROR(__xludf.DUMMYFUNCTION("IMPORTRANGE(""https://docs.google.com/spreadsheets/d/1IYY_tgx_IHuhSq3AJ5eI5OnqOPBNLWSHKh2a30DoXe8/edit?usp=sharing"",""สตูล!M492"")"),900)</f>
        <v>900</v>
      </c>
      <c r="O597" s="395">
        <f t="shared" ref="O597:O601" ca="1" si="126">+IF(L597&gt;0,N597*100/L597,0)</f>
        <v>11.111111111111111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IFERROR(__xludf.DUMMYFUNCTION("IMPORTRANGE(""https://docs.google.com/spreadsheets/d/1IYY_tgx_IHuhSq3AJ5eI5OnqOPBNLWSHKh2a30DoXe8/edit?usp=sharing"",""สตูล!L493"")"),0)</f>
        <v>0</v>
      </c>
      <c r="M598" s="169"/>
      <c r="N598" s="171">
        <f ca="1">IFERROR(__xludf.DUMMYFUNCTION("IMPORTRANGE(""https://docs.google.com/spreadsheets/d/1IYY_tgx_IHuhSq3AJ5eI5OnqOPBNLWSHKh2a30DoXe8/edit?usp=sharing"",""สตูล!M493"")"),0)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1">
        <f ca="1">IFERROR(__xludf.DUMMYFUNCTION("IMPORTRANGE(""https://docs.google.com/spreadsheets/d/1IYY_tgx_IHuhSq3AJ5eI5OnqOPBNLWSHKh2a30DoXe8/edit?usp=sharing"",""สตูล!M494"")"),900)</f>
        <v>900</v>
      </c>
      <c r="O599" s="171">
        <f t="shared" ca="1" si="126"/>
        <v>11.111111111111111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IFERROR(__xludf.DUMMYFUNCTION("IMPORTRANGE(""https://docs.google.com/spreadsheets/d/1IYY_tgx_IHuhSq3AJ5eI5OnqOPBNLWSHKh2a30DoXe8/edit?usp=sharing"",""สตูล!L495"")"),0)</f>
        <v>0</v>
      </c>
      <c r="M600" s="171"/>
      <c r="N600" s="171">
        <f ca="1">IFERROR(__xludf.DUMMYFUNCTION("IMPORTRANGE(""https://docs.google.com/spreadsheets/d/1IYY_tgx_IHuhSq3AJ5eI5OnqOPBNLWSHKh2a30DoXe8/edit?usp=sharing"",""สตูล!M495"")"),0)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IFERROR(__xludf.DUMMYFUNCTION("IMPORTRANGE(""https://docs.google.com/spreadsheets/d/1IYY_tgx_IHuhSq3AJ5eI5OnqOPBNLWSHKh2a30DoXe8/edit?usp=sharing"",""สตูล!L496"")"),8100)</f>
        <v>8100</v>
      </c>
      <c r="M601" s="171"/>
      <c r="N601" s="171">
        <f ca="1">IFERROR(__xludf.DUMMYFUNCTION("IMPORTRANGE(""https://docs.google.com/spreadsheets/d/1IYY_tgx_IHuhSq3AJ5eI5OnqOPBNLWSHKh2a30DoXe8/edit?usp=sharing"",""สตูล!M496"")"),900)</f>
        <v>900</v>
      </c>
      <c r="O601" s="171">
        <f t="shared" ca="1" si="126"/>
        <v>11.111111111111111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IFERROR(__xludf.DUMMYFUNCTION("IMPORTRANGE(""https://docs.google.com/spreadsheets/d/1IYY_tgx_IHuhSq3AJ5eI5OnqOPBNLWSHKh2a30DoXe8/edit?usp=sharing"",""สตูล!M497"")"),0)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IFERROR(__xludf.DUMMYFUNCTION("IMPORTRANGE(""https://docs.google.com/spreadsheets/d/1IYY_tgx_IHuhSq3AJ5eI5OnqOPBNLWSHKh2a30DoXe8/edit?usp=sharing"",""สตูล!M498"")"),0)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IFERROR(__xludf.DUMMYFUNCTION("IMPORTRANGE(""https://docs.google.com/spreadsheets/d/1IYY_tgx_IHuhSq3AJ5eI5OnqOPBNLWSHKh2a30DoXe8/edit?usp=sharing"",""สตูล!M499"")"),0)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IFERROR(__xludf.DUMMYFUNCTION("IMPORTRANGE(""https://docs.google.com/spreadsheets/d/1IYY_tgx_IHuhSq3AJ5eI5OnqOPBNLWSHKh2a30DoXe8/edit?usp=sharing"",""สตูล!M500"")"),900)</f>
        <v>900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IFERROR(__xludf.DUMMYFUNCTION("IMPORTRANGE(""https://docs.google.com/spreadsheets/d/1IYY_tgx_IHuhSq3AJ5eI5OnqOPBNLWSHKh2a30DoXe8/edit?usp=sharing"",""สตูล!J502"")"),0)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IFERROR(__xludf.DUMMYFUNCTION("IMPORTRANGE(""https://docs.google.com/spreadsheets/d/1IYY_tgx_IHuhSq3AJ5eI5OnqOPBNLWSHKh2a30DoXe8/edit?usp=sharing"",""สตูล!J503"")"),1)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IFERROR(__xludf.DUMMYFUNCTION("IMPORTRANGE(""https://docs.google.com/spreadsheets/d/1IYY_tgx_IHuhSq3AJ5eI5OnqOPBNLWSHKh2a30DoXe8/edit?usp=sharing"",""สตูล!J166"")"),0)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IFERROR(__xludf.DUMMYFUNCTION("IMPORTRANGE(""https://docs.google.com/spreadsheets/d/1IYY_tgx_IHuhSq3AJ5eI5OnqOPBNLWSHKh2a30DoXe8/edit?usp=sharing"",""สตูล!J166"")"),0)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IFERROR(__xludf.DUMMYFUNCTION("IMPORTRANGE(""https://docs.google.com/spreadsheets/d/1IYY_tgx_IHuhSq3AJ5eI5OnqOPBNLWSHKh2a30DoXe8/edit?usp=sharing"",""สตูล!I506"")"),100)</f>
        <v>100</v>
      </c>
      <c r="J611" s="167">
        <f ca="1">IFERROR(__xludf.DUMMYFUNCTION("IMPORTRANGE(""https://docs.google.com/spreadsheets/d/1IYY_tgx_IHuhSq3AJ5eI5OnqOPBNLWSHKh2a30DoXe8/edit?usp=sharing"",""สตูล!J506"")"),0)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IFERROR(__xludf.DUMMYFUNCTION("IMPORTRANGE(""https://docs.google.com/spreadsheets/d/1IYY_tgx_IHuhSq3AJ5eI5OnqOPBNLWSHKh2a30DoXe8/edit?usp=sharing"",""สตูล!I507"")"),0)</f>
        <v>0</v>
      </c>
      <c r="J612" s="192">
        <f ca="1">IFERROR(__xludf.DUMMYFUNCTION("IMPORTRANGE(""https://docs.google.com/spreadsheets/d/1IYY_tgx_IHuhSq3AJ5eI5OnqOPBNLWSHKh2a30DoXe8/edit?usp=sharing"",""สตูล!J507"")"),0)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IFERROR(__xludf.DUMMYFUNCTION("IMPORTRANGE(""https://docs.google.com/spreadsheets/d/1IYY_tgx_IHuhSq3AJ5eI5OnqOPBNLWSHKh2a30DoXe8/edit?usp=sharing"",""สตูล!I508"")"),0)</f>
        <v>0</v>
      </c>
      <c r="J613" s="192">
        <f ca="1">IFERROR(__xludf.DUMMYFUNCTION("IMPORTRANGE(""https://docs.google.com/spreadsheets/d/1IYY_tgx_IHuhSq3AJ5eI5OnqOPBNLWSHKh2a30DoXe8/edit?usp=sharing"",""สตูล!J508"")"),0)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IFERROR(__xludf.DUMMYFUNCTION("IMPORTRANGE(""https://docs.google.com/spreadsheets/d/1IYY_tgx_IHuhSq3AJ5eI5OnqOPBNLWSHKh2a30DoXe8/edit?usp=sharing"",""สตูล!I509"")"),0)</f>
        <v>0</v>
      </c>
      <c r="J614" s="192">
        <f ca="1">IFERROR(__xludf.DUMMYFUNCTION("IMPORTRANGE(""https://docs.google.com/spreadsheets/d/1IYY_tgx_IHuhSq3AJ5eI5OnqOPBNLWSHKh2a30DoXe8/edit?usp=sharing"",""สตูล!J509"")"),0)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IFERROR(__xludf.DUMMYFUNCTION("IMPORTRANGE(""https://docs.google.com/spreadsheets/d/1IYY_tgx_IHuhSq3AJ5eI5OnqOPBNLWSHKh2a30DoXe8/edit?usp=sharing"",""สตูล!I510"")"),0)</f>
        <v>0</v>
      </c>
      <c r="J615" s="192">
        <f ca="1">IFERROR(__xludf.DUMMYFUNCTION("IMPORTRANGE(""https://docs.google.com/spreadsheets/d/1IYY_tgx_IHuhSq3AJ5eI5OnqOPBNLWSHKh2a30DoXe8/edit?usp=sharing"",""สตูล!J510"")"),0)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IFERROR(__xludf.DUMMYFUNCTION("IMPORTRANGE(""https://docs.google.com/spreadsheets/d/1IYY_tgx_IHuhSq3AJ5eI5OnqOPBNLWSHKh2a30DoXe8/edit?usp=sharing"",""สตูล!I511"")"),0)</f>
        <v>0</v>
      </c>
      <c r="J616" s="192">
        <f ca="1">IFERROR(__xludf.DUMMYFUNCTION("IMPORTRANGE(""https://docs.google.com/spreadsheets/d/1IYY_tgx_IHuhSq3AJ5eI5OnqOPBNLWSHKh2a30DoXe8/edit?usp=sharing"",""สตูล!J511"")"),0)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IFERROR(__xludf.DUMMYFUNCTION("IMPORTRANGE(""https://docs.google.com/spreadsheets/d/1IYY_tgx_IHuhSq3AJ5eI5OnqOPBNLWSHKh2a30DoXe8/edit?usp=sharing"",""สตูล!I512"")"),0)</f>
        <v>0</v>
      </c>
      <c r="J617" s="191">
        <f ca="1">IFERROR(__xludf.DUMMYFUNCTION("IMPORTRANGE(""https://docs.google.com/spreadsheets/d/1IYY_tgx_IHuhSq3AJ5eI5OnqOPBNLWSHKh2a30DoXe8/edit?usp=sharing"",""สตูล!J512"")"),0)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IFERROR(__xludf.DUMMYFUNCTION("IMPORTRANGE(""https://docs.google.com/spreadsheets/d/1IYY_tgx_IHuhSq3AJ5eI5OnqOPBNLWSHKh2a30DoXe8/edit?usp=sharing"",""สตูล!I513"")"),0)</f>
        <v>0</v>
      </c>
      <c r="J618" s="192">
        <f ca="1">IFERROR(__xludf.DUMMYFUNCTION("IMPORTRANGE(""https://docs.google.com/spreadsheets/d/1IYY_tgx_IHuhSq3AJ5eI5OnqOPBNLWSHKh2a30DoXe8/edit?usp=sharing"",""สตูล!J513"")"),0)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IFERROR(__xludf.DUMMYFUNCTION("IMPORTRANGE(""https://docs.google.com/spreadsheets/d/1IYY_tgx_IHuhSq3AJ5eI5OnqOPBNLWSHKh2a30DoXe8/edit?usp=sharing"",""สตูล!I514"")"),0)</f>
        <v>0</v>
      </c>
      <c r="J619" s="192">
        <f ca="1">IFERROR(__xludf.DUMMYFUNCTION("IMPORTRANGE(""https://docs.google.com/spreadsheets/d/1IYY_tgx_IHuhSq3AJ5eI5OnqOPBNLWSHKh2a30DoXe8/edit?usp=sharing"",""สตูล!J514"")"),0)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IFERROR(__xludf.DUMMYFUNCTION("IMPORTRANGE(""https://docs.google.com/spreadsheets/d/1IYY_tgx_IHuhSq3AJ5eI5OnqOPBNLWSHKh2a30DoXe8/edit?usp=sharing"",""สตูล!I515"")"),0)</f>
        <v>0</v>
      </c>
      <c r="J620" s="167">
        <f ca="1">IFERROR(__xludf.DUMMYFUNCTION("IMPORTRANGE(""https://docs.google.com/spreadsheets/d/1IYY_tgx_IHuhSq3AJ5eI5OnqOPBNLWSHKh2a30DoXe8/edit?usp=sharing"",""สตูล!J515"")"),0)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IFERROR(__xludf.DUMMYFUNCTION("IMPORTRANGE(""https://docs.google.com/spreadsheets/d/1IYY_tgx_IHuhSq3AJ5eI5OnqOPBNLWSHKh2a30DoXe8/edit?usp=sharing"",""สตูล!I516"")"),0)</f>
        <v>0</v>
      </c>
      <c r="J621" s="167">
        <f ca="1">IFERROR(__xludf.DUMMYFUNCTION("IMPORTRANGE(""https://docs.google.com/spreadsheets/d/1IYY_tgx_IHuhSq3AJ5eI5OnqOPBNLWSHKh2a30DoXe8/edit?usp=sharing"",""สตูล!J516"")"),0)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IFERROR(__xludf.DUMMYFUNCTION("IMPORTRANGE(""https://docs.google.com/spreadsheets/d/1IYY_tgx_IHuhSq3AJ5eI5OnqOPBNLWSHKh2a30DoXe8/edit?usp=sharing"",""สตูล!I517"")"),0)</f>
        <v>0</v>
      </c>
      <c r="J622" s="192">
        <f ca="1">IFERROR(__xludf.DUMMYFUNCTION("IMPORTRANGE(""https://docs.google.com/spreadsheets/d/1IYY_tgx_IHuhSq3AJ5eI5OnqOPBNLWSHKh2a30DoXe8/edit?usp=sharing"",""สตูล!J517"")"),0)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IFERROR(__xludf.DUMMYFUNCTION("IMPORTRANGE(""https://docs.google.com/spreadsheets/d/1IYY_tgx_IHuhSq3AJ5eI5OnqOPBNLWSHKh2a30DoXe8/edit?usp=sharing"",""สตูล!I518"")"),0)</f>
        <v>0</v>
      </c>
      <c r="J623" s="192">
        <f ca="1">IFERROR(__xludf.DUMMYFUNCTION("IMPORTRANGE(""https://docs.google.com/spreadsheets/d/1IYY_tgx_IHuhSq3AJ5eI5OnqOPBNLWSHKh2a30DoXe8/edit?usp=sharing"",""สตูล!J518"")"),0)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IFERROR(__xludf.DUMMYFUNCTION("IMPORTRANGE(""https://docs.google.com/spreadsheets/d/1IYY_tgx_IHuhSq3AJ5eI5OnqOPBNLWSHKh2a30DoXe8/edit?usp=sharing"",""สตูล!I519"")"),0)</f>
        <v>0</v>
      </c>
      <c r="J624" s="191">
        <f ca="1">IFERROR(__xludf.DUMMYFUNCTION("IMPORTRANGE(""https://docs.google.com/spreadsheets/d/1IYY_tgx_IHuhSq3AJ5eI5OnqOPBNLWSHKh2a30DoXe8/edit?usp=sharing"",""สตูล!J519"")"),0)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IFERROR(__xludf.DUMMYFUNCTION("IMPORTRANGE(""https://docs.google.com/spreadsheets/d/1IYY_tgx_IHuhSq3AJ5eI5OnqOPBNLWSHKh2a30DoXe8/edit?usp=sharing"",""สตูล!I520"")"),0)</f>
        <v>0</v>
      </c>
      <c r="J625" s="192">
        <f ca="1">IFERROR(__xludf.DUMMYFUNCTION("IMPORTRANGE(""https://docs.google.com/spreadsheets/d/1IYY_tgx_IHuhSq3AJ5eI5OnqOPBNLWSHKh2a30DoXe8/edit?usp=sharing"",""สตูล!J520"")"),0)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IFERROR(__xludf.DUMMYFUNCTION("IMPORTRANGE(""https://docs.google.com/spreadsheets/d/1IYY_tgx_IHuhSq3AJ5eI5OnqOPBNLWSHKh2a30DoXe8/edit?usp=sharing"",""สตูล!I521"")"),0)</f>
        <v>0</v>
      </c>
      <c r="J626" s="192">
        <f ca="1">IFERROR(__xludf.DUMMYFUNCTION("IMPORTRANGE(""https://docs.google.com/spreadsheets/d/1IYY_tgx_IHuhSq3AJ5eI5OnqOPBNLWSHKh2a30DoXe8/edit?usp=sharing"",""สตูล!J521"")"),0)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IFERROR(__xludf.DUMMYFUNCTION("IMPORTRANGE(""https://docs.google.com/spreadsheets/d/1IYY_tgx_IHuhSq3AJ5eI5OnqOPBNLWSHKh2a30DoXe8/edit?usp=sharing"",""สตูล!I523"")"),298824.87)</f>
        <v>298824.87</v>
      </c>
      <c r="J628" s="332">
        <f ca="1">IFERROR(__xludf.DUMMYFUNCTION("IMPORTRANGE(""https://docs.google.com/spreadsheets/d/1IYY_tgx_IHuhSq3AJ5eI5OnqOPBNLWSHKh2a30DoXe8/edit?usp=sharing"",""สตูล!J523"")"),0)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IFERROR(__xludf.DUMMYFUNCTION("IMPORTRANGE(""https://docs.google.com/spreadsheets/d/1IYY_tgx_IHuhSq3AJ5eI5OnqOPBNLWSHKh2a30DoXe8/edit?usp=sharing"",""สตูล!I524"")"),36)</f>
        <v>36</v>
      </c>
      <c r="J629" s="332">
        <f ca="1">IFERROR(__xludf.DUMMYFUNCTION("IMPORTRANGE(""https://docs.google.com/spreadsheets/d/1IYY_tgx_IHuhSq3AJ5eI5OnqOPBNLWSHKh2a30DoXe8/edit?usp=sharing"",""สตูล!J524"")"),0)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IFERROR(__xludf.DUMMYFUNCTION("IMPORTRANGE(""https://docs.google.com/spreadsheets/d/1IYY_tgx_IHuhSq3AJ5eI5OnqOPBNLWSHKh2a30DoXe8/edit?usp=sharing"",""สตูล!I525"")"),12403)</f>
        <v>12403</v>
      </c>
      <c r="J630" s="332">
        <f ca="1">IFERROR(__xludf.DUMMYFUNCTION("IMPORTRANGE(""https://docs.google.com/spreadsheets/d/1IYY_tgx_IHuhSq3AJ5eI5OnqOPBNLWSHKh2a30DoXe8/edit?usp=sharing"",""สตูล!J525"")"),3346)</f>
        <v>3346</v>
      </c>
      <c r="K630" s="333">
        <f t="shared" ca="1" si="129"/>
        <v>26.977344190921553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IFERROR(__xludf.DUMMYFUNCTION("IMPORTRANGE(""https://docs.google.com/spreadsheets/d/1IYY_tgx_IHuhSq3AJ5eI5OnqOPBNLWSHKh2a30DoXe8/edit?usp=sharing"",""สตูล!I526"")"),1)</f>
        <v>1</v>
      </c>
      <c r="J631" s="332">
        <f ca="1">IFERROR(__xludf.DUMMYFUNCTION("IMPORTRANGE(""https://docs.google.com/spreadsheets/d/1IYY_tgx_IHuhSq3AJ5eI5OnqOPBNLWSHKh2a30DoXe8/edit?usp=sharing"",""สตูล!J526"")"),2)</f>
        <v>2</v>
      </c>
      <c r="K631" s="333">
        <f t="shared" ca="1" si="129"/>
        <v>200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IFERROR(__xludf.DUMMYFUNCTION("IMPORTRANGE(""https://docs.google.com/spreadsheets/d/1IYY_tgx_IHuhSq3AJ5eI5OnqOPBNLWSHKh2a30DoXe8/edit?usp=sharing"",""สตูล!I527"")"),0)</f>
        <v>0</v>
      </c>
      <c r="J632" s="332">
        <f ca="1">IFERROR(__xludf.DUMMYFUNCTION("IMPORTRANGE(""https://docs.google.com/spreadsheets/d/1IYY_tgx_IHuhSq3AJ5eI5OnqOPBNLWSHKh2a30DoXe8/edit?usp=sharing"",""สตูล!J527"")"),0)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IFERROR(__xludf.DUMMYFUNCTION("IMPORTRANGE(""https://docs.google.com/spreadsheets/d/1IYY_tgx_IHuhSq3AJ5eI5OnqOPBNLWSHKh2a30DoXe8/edit?usp=sharing"",""สตูล!I528"")"),0)</f>
        <v>0</v>
      </c>
      <c r="J633" s="332">
        <f ca="1">IFERROR(__xludf.DUMMYFUNCTION("IMPORTRANGE(""https://docs.google.com/spreadsheets/d/1IYY_tgx_IHuhSq3AJ5eI5OnqOPBNLWSHKh2a30DoXe8/edit?usp=sharing"",""สตูล!J528"")"),0)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IFERROR(__xludf.DUMMYFUNCTION("IMPORTRANGE(""https://docs.google.com/spreadsheets/d/1IYY_tgx_IHuhSq3AJ5eI5OnqOPBNLWSHKh2a30DoXe8/edit?usp=sharing"",""สตูล!I529"")"),270000)</f>
        <v>270000</v>
      </c>
      <c r="J634" s="332">
        <f ca="1">IFERROR(__xludf.DUMMYFUNCTION("IMPORTRANGE(""https://docs.google.com/spreadsheets/d/1IYY_tgx_IHuhSq3AJ5eI5OnqOPBNLWSHKh2a30DoXe8/edit?usp=sharing"",""สตูล!J529"")"),0)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IFERROR(__xludf.DUMMYFUNCTION("IMPORTRANGE(""https://docs.google.com/spreadsheets/d/1IYY_tgx_IHuhSq3AJ5eI5OnqOPBNLWSHKh2a30DoXe8/edit?usp=sharing"",""สตูล!I530"")"),9)</f>
        <v>9</v>
      </c>
      <c r="J635" s="462">
        <f ca="1">IFERROR(__xludf.DUMMYFUNCTION("IMPORTRANGE(""https://docs.google.com/spreadsheets/d/1IYY_tgx_IHuhSq3AJ5eI5OnqOPBNLWSHKh2a30DoXe8/edit?usp=sharing"",""สตูล!J530"")"),0)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252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6993308</v>
      </c>
      <c r="M8" s="25">
        <f t="shared" ca="1" si="0"/>
        <v>2170670</v>
      </c>
      <c r="N8" s="25">
        <f t="shared" ca="1" si="0"/>
        <v>1426912.74</v>
      </c>
      <c r="O8" s="24">
        <f t="shared" ref="O8:O16" ca="1" si="1">IF(L8&gt;0,N8*100/L8,0)</f>
        <v>20.403973913346874</v>
      </c>
      <c r="P8" s="24">
        <f t="shared" ref="P8:P16" ca="1" si="2">IF(M8&gt;0,N8*100/M8,0)</f>
        <v>65.736051081002643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6993308</v>
      </c>
      <c r="M10" s="32">
        <f t="shared" ca="1" si="4"/>
        <v>2170670</v>
      </c>
      <c r="N10" s="32">
        <f t="shared" ca="1" si="4"/>
        <v>1426912.74</v>
      </c>
      <c r="O10" s="31">
        <f t="shared" ca="1" si="1"/>
        <v>20.403973913346874</v>
      </c>
      <c r="P10" s="31">
        <f t="shared" ca="1" si="2"/>
        <v>65.736051081002643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6829808</v>
      </c>
      <c r="M12" s="40">
        <f t="shared" ca="1" si="6"/>
        <v>2170670</v>
      </c>
      <c r="N12" s="40">
        <f t="shared" ca="1" si="6"/>
        <v>1278112.74</v>
      </c>
      <c r="O12" s="40">
        <f t="shared" ca="1" si="1"/>
        <v>18.713743343883166</v>
      </c>
      <c r="P12" s="40">
        <f t="shared" ca="1" si="2"/>
        <v>58.88102475272612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2388200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4441608</v>
      </c>
      <c r="M14" s="40">
        <f t="shared" si="8"/>
        <v>0</v>
      </c>
      <c r="N14" s="40">
        <f t="shared" ca="1" si="8"/>
        <v>253839.74</v>
      </c>
      <c r="O14" s="43">
        <f t="shared" ca="1" si="1"/>
        <v>5.715041489478585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163500</v>
      </c>
      <c r="M16" s="40">
        <f t="shared" si="10"/>
        <v>0</v>
      </c>
      <c r="N16" s="40">
        <f t="shared" ca="1" si="10"/>
        <v>148800</v>
      </c>
      <c r="O16" s="52">
        <f t="shared" ca="1" si="1"/>
        <v>91.0091743119266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4209870</v>
      </c>
      <c r="M18" s="25">
        <f t="shared" ca="1" si="11"/>
        <v>2170670</v>
      </c>
      <c r="N18" s="25">
        <f t="shared" ca="1" si="11"/>
        <v>1173073</v>
      </c>
      <c r="O18" s="24">
        <f t="shared" ref="O18:O20" ca="1" si="12">IF(L18&gt;0,N18*100/L18,0)</f>
        <v>27.864827179936672</v>
      </c>
      <c r="P18" s="24">
        <f t="shared" ref="P18:P26" ca="1" si="13">IF(M18&gt;0,N18*100/M18,0)</f>
        <v>54.041977822515626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4209870</v>
      </c>
      <c r="M20" s="32">
        <f t="shared" ca="1" si="15"/>
        <v>2170670</v>
      </c>
      <c r="N20" s="32">
        <f t="shared" ca="1" si="15"/>
        <v>1173073</v>
      </c>
      <c r="O20" s="31">
        <f t="shared" ca="1" si="12"/>
        <v>27.864827179936672</v>
      </c>
      <c r="P20" s="31">
        <f t="shared" ca="1" si="13"/>
        <v>54.041977822515626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4046370</v>
      </c>
      <c r="M22" s="44">
        <f t="shared" ca="1" si="18"/>
        <v>2170670</v>
      </c>
      <c r="N22" s="43">
        <f t="shared" ca="1" si="18"/>
        <v>1024273</v>
      </c>
      <c r="O22" s="43">
        <f t="shared" ca="1" si="17"/>
        <v>25.313379646448546</v>
      </c>
      <c r="P22" s="43">
        <f t="shared" ca="1" si="13"/>
        <v>47.186951494239104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2388200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1658170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163500</v>
      </c>
      <c r="M26" s="52">
        <f t="shared" si="22"/>
        <v>0</v>
      </c>
      <c r="N26" s="52">
        <f t="shared" ca="1" si="22"/>
        <v>148800</v>
      </c>
      <c r="O26" s="52">
        <f t="shared" ca="1" si="17"/>
        <v>91.0091743119266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2783438</v>
      </c>
      <c r="M28" s="25">
        <f t="shared" si="23"/>
        <v>0</v>
      </c>
      <c r="N28" s="25">
        <f t="shared" ca="1" si="23"/>
        <v>253839.74</v>
      </c>
      <c r="O28" s="24">
        <f t="shared" ref="O28:O30" ca="1" si="24">IF(L28&gt;0,N28*100/L28,0)</f>
        <v>9.1196477162415697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2783438</v>
      </c>
      <c r="M30" s="32">
        <f t="shared" si="27"/>
        <v>0</v>
      </c>
      <c r="N30" s="32">
        <f t="shared" ca="1" si="27"/>
        <v>253839.74</v>
      </c>
      <c r="O30" s="31">
        <f t="shared" ca="1" si="24"/>
        <v>9.1196477162415697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2783438</v>
      </c>
      <c r="M32" s="43">
        <f t="shared" si="30"/>
        <v>0</v>
      </c>
      <c r="N32" s="43">
        <f t="shared" ca="1" si="30"/>
        <v>253839.74</v>
      </c>
      <c r="O32" s="43">
        <f t="shared" ca="1" si="29"/>
        <v>9.1196477162415697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2783438</v>
      </c>
      <c r="M34" s="43">
        <f t="shared" si="32"/>
        <v>0</v>
      </c>
      <c r="N34" s="43">
        <f t="shared" ca="1" si="32"/>
        <v>253839.74</v>
      </c>
      <c r="O34" s="43">
        <f t="shared" ca="1" si="29"/>
        <v>9.1196477162415697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4209870</v>
      </c>
      <c r="M37" s="55">
        <f t="shared" ca="1" si="33"/>
        <v>2170670</v>
      </c>
      <c r="N37" s="55">
        <f t="shared" ca="1" si="33"/>
        <v>1173073</v>
      </c>
      <c r="O37" s="56">
        <f t="shared" ca="1" si="29"/>
        <v>27.864827179936672</v>
      </c>
      <c r="P37" s="56">
        <f t="shared" ca="1" si="25"/>
        <v>54.041977822515626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265400</v>
      </c>
      <c r="N41" s="79">
        <f t="shared" ca="1" si="34"/>
        <v>159124</v>
      </c>
      <c r="O41" s="78">
        <f t="shared" ref="O41:O43" ca="1" si="35">IF(L41&gt;0,N41*100/L41,0)</f>
        <v>29.978146194423513</v>
      </c>
      <c r="P41" s="78">
        <f t="shared" ref="P41:P43" ca="1" si="36">IF(M41&gt;0,N41*100/M41,0)</f>
        <v>59.956292388847025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265400</v>
      </c>
      <c r="N43" s="79">
        <f t="shared" ca="1" si="38"/>
        <v>159124</v>
      </c>
      <c r="O43" s="78">
        <f t="shared" ca="1" si="35"/>
        <v>29.978146194423513</v>
      </c>
      <c r="P43" s="78">
        <f t="shared" ca="1" si="36"/>
        <v>59.956292388847025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530800</v>
      </c>
      <c r="M45" s="91">
        <f ca="1">IFERROR(__xludf.DUMMYFUNCTION("IMPORTRANGE(""https://docs.google.com/spreadsheets/d/1Yj_ptqi66GCucihVvJfMjLAmec39IyEx_6qawtMGysU/edit?usp=sharing"",""สบก!Q94"")"),265400)</f>
        <v>265400</v>
      </c>
      <c r="N45" s="91">
        <f ca="1">IFERROR(__xludf.DUMMYFUNCTION("IMPORTRANGE(""https://docs.google.com/spreadsheets/d/1Yj_ptqi66GCucihVvJfMjLAmec39IyEx_6qawtMGysU/edit?usp=sharing"",""สบก!R94"")"),159124)</f>
        <v>159124</v>
      </c>
      <c r="O45" s="92">
        <f ca="1">IF(L45&gt;0,N45*100/L45,0)</f>
        <v>29.978146194423513</v>
      </c>
      <c r="P45" s="92">
        <f ca="1">IF(M45&gt;0,N45*100/M45,0)</f>
        <v>59.956292388847025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352230</v>
      </c>
      <c r="N53" s="125">
        <f t="shared" ca="1" si="39"/>
        <v>234416</v>
      </c>
      <c r="O53" s="124">
        <f t="shared" ref="O53:O55" ca="1" si="40">IF(L53&gt;0,N53*100/L53,0)</f>
        <v>34.987462686567163</v>
      </c>
      <c r="P53" s="124">
        <f t="shared" ref="P53:P55" ca="1" si="41">IF(M53&gt;0,N53*100/M53,0)</f>
        <v>66.551968883967859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352230</v>
      </c>
      <c r="N55" s="125">
        <f t="shared" ca="1" si="43"/>
        <v>234416</v>
      </c>
      <c r="O55" s="124">
        <f t="shared" ca="1" si="40"/>
        <v>34.987462686567163</v>
      </c>
      <c r="P55" s="124">
        <f t="shared" ca="1" si="41"/>
        <v>66.551968883967859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670000</v>
      </c>
      <c r="M57" s="91">
        <f ca="1">IFERROR(__xludf.DUMMYFUNCTION("IMPORTRANGE(""https://docs.google.com/spreadsheets/d/1Yj_ptqi66GCucihVvJfMjLAmec39IyEx_6qawtMGysU/edit?usp=sharing"",""สบก!Z94"")"),352230)</f>
        <v>352230</v>
      </c>
      <c r="N57" s="91">
        <f ca="1">IFERROR(__xludf.DUMMYFUNCTION("IMPORTRANGE(""https://docs.google.com/spreadsheets/d/1Yj_ptqi66GCucihVvJfMjLAmec39IyEx_6qawtMGysU/edit?usp=sharing"",""สบก!AA94"")"),234416)</f>
        <v>234416</v>
      </c>
      <c r="O57" s="92">
        <f ca="1">IF(L57&gt;0,N57*100/L57,0)</f>
        <v>34.987462686567163</v>
      </c>
      <c r="P57" s="92">
        <f ca="1">IF(M57&gt;0,N57*100/M57,0)</f>
        <v>66.551968883967859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IFERROR(__xludf.DUMMYFUNCTION("IMPORTRANGE(""https://docs.google.com/spreadsheets/d/1Yj_ptqi66GCucihVvJfMjLAmec39IyEx_6qawtMGysU/edit?usp=sharing"",""สบก!AI94"")"),0)</f>
        <v>0</v>
      </c>
      <c r="N70" s="172">
        <f ca="1">IFERROR(__xludf.DUMMYFUNCTION("IMPORTRANGE(""https://docs.google.com/spreadsheets/d/1Yj_ptqi66GCucihVvJfMjLAmec39IyEx_6qawtMGysU/edit?usp=sharing"",""สบก!AJ94"")"),0)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IFERROR(__xludf.DUMMYFUNCTION("IMPORTRANGE(""https://docs.google.com/spreadsheets/d/1Yj_ptqi66GCucihVvJfMjLAmec39IyEx_6qawtMGysU/edit?usp=sharing"",""สบก!AE94"")"),0)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IFERROR(__xludf.DUMMYFUNCTION("IMPORTRANGE(""https://docs.google.com/spreadsheets/d/1Yj_ptqi66GCucihVvJfMjLAmec39IyEx_6qawtMGysU/edit?usp=sharing"",""สบก!AF94"")"),0)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IFERROR(__xludf.DUMMYFUNCTION("IMPORTRANGE(""https://docs.google.com/spreadsheets/d/1IYY_tgx_IHuhSq3AJ5eI5OnqOPBNLWSHKh2a30DoXe8/edit?usp=sharing"",""สุราษฎร์ธานี!J16"")"),0)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IFERROR(__xludf.DUMMYFUNCTION("IMPORTRANGE(""https://docs.google.com/spreadsheets/d/1IYY_tgx_IHuhSq3AJ5eI5OnqOPBNLWSHKh2a30DoXe8/edit?usp=sharing"",""สุราษฎร์ธานี!J17"")"),0)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IFERROR(__xludf.DUMMYFUNCTION("IMPORTRANGE(""https://docs.google.com/spreadsheets/d/1IYY_tgx_IHuhSq3AJ5eI5OnqOPBNLWSHKh2a30DoXe8/edit?usp=sharing"",""สุราษฎร์ธานี!J18"")"),0)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IFERROR(__xludf.DUMMYFUNCTION("IMPORTRANGE(""https://docs.google.com/spreadsheets/d/1IYY_tgx_IHuhSq3AJ5eI5OnqOPBNLWSHKh2a30DoXe8/edit?usp=sharing"",""สุราษฎร์ธานี!J19"")"),0)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IFERROR(__xludf.DUMMYFUNCTION("IMPORTRANGE(""https://docs.google.com/spreadsheets/d/1IYY_tgx_IHuhSq3AJ5eI5OnqOPBNLWSHKh2a30DoXe8/edit?usp=sharing"",""สุราษฎร์ธานี!I20"")"),0)</f>
        <v>0</v>
      </c>
      <c r="J80" s="203">
        <f ca="1">IFERROR(__xludf.DUMMYFUNCTION("IMPORTRANGE(""https://docs.google.com/spreadsheets/d/1IYY_tgx_IHuhSq3AJ5eI5OnqOPBNLWSHKh2a30DoXe8/edit?usp=sharing"",""สุราษฎร์ธานี!J20"")"),0)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IFERROR(__xludf.DUMMYFUNCTION("IMPORTRANGE(""https://docs.google.com/spreadsheets/d/1IYY_tgx_IHuhSq3AJ5eI5OnqOPBNLWSHKh2a30DoXe8/edit?usp=sharing"",""สุราษฎร์ธานี!I21"")"),0)</f>
        <v>0</v>
      </c>
      <c r="J81" s="203">
        <f ca="1">IFERROR(__xludf.DUMMYFUNCTION("IMPORTRANGE(""https://docs.google.com/spreadsheets/d/1IYY_tgx_IHuhSq3AJ5eI5OnqOPBNLWSHKh2a30DoXe8/edit?usp=sharing"",""สุราษฎร์ธานี!J21"")"),0)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IFERROR(__xludf.DUMMYFUNCTION("IMPORTRANGE(""https://docs.google.com/spreadsheets/d/1IYY_tgx_IHuhSq3AJ5eI5OnqOPBNLWSHKh2a30DoXe8/edit?usp=sharing"",""สุราษฎร์ธานี!I22"")"),0)</f>
        <v>0</v>
      </c>
      <c r="J82" s="191">
        <f ca="1">IFERROR(__xludf.DUMMYFUNCTION("IMPORTRANGE(""https://docs.google.com/spreadsheets/d/1IYY_tgx_IHuhSq3AJ5eI5OnqOPBNLWSHKh2a30DoXe8/edit?usp=sharing"",""สุราษฎร์ธานี!J22"")"),0)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IFERROR(__xludf.DUMMYFUNCTION("IMPORTRANGE(""https://docs.google.com/spreadsheets/d/1IYY_tgx_IHuhSq3AJ5eI5OnqOPBNLWSHKh2a30DoXe8/edit?usp=sharing"",""สุราษฎร์ธานี!I23"")"),0)</f>
        <v>0</v>
      </c>
      <c r="J83" s="191">
        <f ca="1">IFERROR(__xludf.DUMMYFUNCTION("IMPORTRANGE(""https://docs.google.com/spreadsheets/d/1IYY_tgx_IHuhSq3AJ5eI5OnqOPBNLWSHKh2a30DoXe8/edit?usp=sharing"",""สุราษฎร์ธานี!J23"")"),0)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IFERROR(__xludf.DUMMYFUNCTION("IMPORTRANGE(""https://docs.google.com/spreadsheets/d/1IYY_tgx_IHuhSq3AJ5eI5OnqOPBNLWSHKh2a30DoXe8/edit?usp=sharing"",""สุราษฎร์ธานี!I24"")"),0)</f>
        <v>0</v>
      </c>
      <c r="J84" s="192">
        <f ca="1">IFERROR(__xludf.DUMMYFUNCTION("IMPORTRANGE(""https://docs.google.com/spreadsheets/d/1IYY_tgx_IHuhSq3AJ5eI5OnqOPBNLWSHKh2a30DoXe8/edit?usp=sharing"",""สุราษฎร์ธานี!J24"")"),0)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IFERROR(__xludf.DUMMYFUNCTION("IMPORTRANGE(""https://docs.google.com/spreadsheets/d/1IYY_tgx_IHuhSq3AJ5eI5OnqOPBNLWSHKh2a30DoXe8/edit?usp=sharing"",""สุราษฎร์ธานี!I25"")"),0)</f>
        <v>0</v>
      </c>
      <c r="J85" s="192">
        <f ca="1">IFERROR(__xludf.DUMMYFUNCTION("IMPORTRANGE(""https://docs.google.com/spreadsheets/d/1IYY_tgx_IHuhSq3AJ5eI5OnqOPBNLWSHKh2a30DoXe8/edit?usp=sharing"",""สุราษฎร์ธานี!J25"")"),0)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IFERROR(__xludf.DUMMYFUNCTION("IMPORTRANGE(""https://docs.google.com/spreadsheets/d/1IYY_tgx_IHuhSq3AJ5eI5OnqOPBNLWSHKh2a30DoXe8/edit?usp=sharing"",""สุราษฎร์ธานี!I26"")"),0)</f>
        <v>0</v>
      </c>
      <c r="J86" s="191">
        <f ca="1">IFERROR(__xludf.DUMMYFUNCTION("IMPORTRANGE(""https://docs.google.com/spreadsheets/d/1IYY_tgx_IHuhSq3AJ5eI5OnqOPBNLWSHKh2a30DoXe8/edit?usp=sharing"",""สุราษฎร์ธานี!J26"")"),0)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IFERROR(__xludf.DUMMYFUNCTION("IMPORTRANGE(""https://docs.google.com/spreadsheets/d/1IYY_tgx_IHuhSq3AJ5eI5OnqOPBNLWSHKh2a30DoXe8/edit?usp=sharing"",""สุราษฎร์ธานี!I27"")"),0)</f>
        <v>0</v>
      </c>
      <c r="J87" s="191">
        <f ca="1">IFERROR(__xludf.DUMMYFUNCTION("IMPORTRANGE(""https://docs.google.com/spreadsheets/d/1IYY_tgx_IHuhSq3AJ5eI5OnqOPBNLWSHKh2a30DoXe8/edit?usp=sharing"",""สุราษฎร์ธานี!J27"")"),0)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IFERROR(__xludf.DUMMYFUNCTION("IMPORTRANGE(""https://docs.google.com/spreadsheets/d/1IYY_tgx_IHuhSq3AJ5eI5OnqOPBNLWSHKh2a30DoXe8/edit?usp=sharing"",""สุราษฎร์ธานี!I28"")"),0)</f>
        <v>0</v>
      </c>
      <c r="J88" s="191">
        <f ca="1">IFERROR(__xludf.DUMMYFUNCTION("IMPORTRANGE(""https://docs.google.com/spreadsheets/d/1IYY_tgx_IHuhSq3AJ5eI5OnqOPBNLWSHKh2a30DoXe8/edit?usp=sharing"",""สุราษฎร์ธานี!J28"")"),0)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IFERROR(__xludf.DUMMYFUNCTION("IMPORTRANGE(""https://docs.google.com/spreadsheets/d/1IYY_tgx_IHuhSq3AJ5eI5OnqOPBNLWSHKh2a30DoXe8/edit?usp=sharing"",""สุราษฎร์ธานี!J29"")"),0)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IFERROR(__xludf.DUMMYFUNCTION("IMPORTRANGE(""https://docs.google.com/spreadsheets/d/1IYY_tgx_IHuhSq3AJ5eI5OnqOPBNLWSHKh2a30DoXe8/edit?usp=sharing"",""สุราษฎร์ธานี!J30"")"),0)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IFERROR(__xludf.DUMMYFUNCTION("IMPORTRANGE(""https://docs.google.com/spreadsheets/d/1Yj_ptqi66GCucihVvJfMjLAmec39IyEx_6qawtMGysU/edit?usp=sharing"",""สบก!AR94"")"),0)</f>
        <v>0</v>
      </c>
      <c r="N98" s="172">
        <f ca="1">IFERROR(__xludf.DUMMYFUNCTION("IMPORTRANGE(""https://docs.google.com/spreadsheets/d/1Yj_ptqi66GCucihVvJfMjLAmec39IyEx_6qawtMGysU/edit?usp=sharing"",""สบก!AS94"")"),0)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IFERROR(__xludf.DUMMYFUNCTION("IMPORTRANGE(""https://docs.google.com/spreadsheets/d/1Yj_ptqi66GCucihVvJfMjLAmec39IyEx_6qawtMGysU/edit?usp=sharing"",""สบก!AN94"")"),0)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IFERROR(__xludf.DUMMYFUNCTION("IMPORTRANGE(""https://docs.google.com/spreadsheets/d/1Yj_ptqi66GCucihVvJfMjLAmec39IyEx_6qawtMGysU/edit?usp=sharing"",""สบก!AO94"")"),0)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IFERROR(__xludf.DUMMYFUNCTION("IMPORTRANGE(""https://docs.google.com/spreadsheets/d/1IYY_tgx_IHuhSq3AJ5eI5OnqOPBNLWSHKh2a30DoXe8/edit?usp=sharing"",""สุราษฎร์ธานี!J39"")"),0)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IFERROR(__xludf.DUMMYFUNCTION("IMPORTRANGE(""https://docs.google.com/spreadsheets/d/1IYY_tgx_IHuhSq3AJ5eI5OnqOPBNLWSHKh2a30DoXe8/edit?usp=sharing"",""สุราษฎร์ธานี!J40"")"),0)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IFERROR(__xludf.DUMMYFUNCTION("IMPORTRANGE(""https://docs.google.com/spreadsheets/d/1IYY_tgx_IHuhSq3AJ5eI5OnqOPBNLWSHKh2a30DoXe8/edit?usp=sharing"",""สุราษฎร์ธานี!J41"")"),0)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IFERROR(__xludf.DUMMYFUNCTION("IMPORTRANGE(""https://docs.google.com/spreadsheets/d/1IYY_tgx_IHuhSq3AJ5eI5OnqOPBNLWSHKh2a30DoXe8/edit?usp=sharing"",""สุราษฎร์ธานี!J42"")"),0)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IFERROR(__xludf.DUMMYFUNCTION("IMPORTRANGE(""https://docs.google.com/spreadsheets/d/1IYY_tgx_IHuhSq3AJ5eI5OnqOPBNLWSHKh2a30DoXe8/edit?usp=sharing"",""สุราษฎร์ธานี!I43"")"),0)</f>
        <v>0</v>
      </c>
      <c r="J108" s="191">
        <f ca="1">IFERROR(__xludf.DUMMYFUNCTION("IMPORTRANGE(""https://docs.google.com/spreadsheets/d/1IYY_tgx_IHuhSq3AJ5eI5OnqOPBNLWSHKh2a30DoXe8/edit?usp=sharing"",""สุราษฎร์ธานี!J43"")"),0)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IFERROR(__xludf.DUMMYFUNCTION("IMPORTRANGE(""https://docs.google.com/spreadsheets/d/1IYY_tgx_IHuhSq3AJ5eI5OnqOPBNLWSHKh2a30DoXe8/edit?usp=sharing"",""สุราษฎร์ธานี!I44"")"),0)</f>
        <v>0</v>
      </c>
      <c r="J109" s="191">
        <f ca="1">IFERROR(__xludf.DUMMYFUNCTION("IMPORTRANGE(""https://docs.google.com/spreadsheets/d/1IYY_tgx_IHuhSq3AJ5eI5OnqOPBNLWSHKh2a30DoXe8/edit?usp=sharing"",""สุราษฎร์ธานี!J44"")"),0)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IFERROR(__xludf.DUMMYFUNCTION("IMPORTRANGE(""https://docs.google.com/spreadsheets/d/1IYY_tgx_IHuhSq3AJ5eI5OnqOPBNLWSHKh2a30DoXe8/edit?usp=sharing"",""สุราษฎร์ธานี!I45"")"),0)</f>
        <v>0</v>
      </c>
      <c r="J110" s="191">
        <f ca="1">IFERROR(__xludf.DUMMYFUNCTION("IMPORTRANGE(""https://docs.google.com/spreadsheets/d/1IYY_tgx_IHuhSq3AJ5eI5OnqOPBNLWSHKh2a30DoXe8/edit?usp=sharing"",""สุราษฎร์ธานี!J45"")"),0)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IFERROR(__xludf.DUMMYFUNCTION("IMPORTRANGE(""https://docs.google.com/spreadsheets/d/1IYY_tgx_IHuhSq3AJ5eI5OnqOPBNLWSHKh2a30DoXe8/edit?usp=sharing"",""สุราษฎร์ธานี!I46"")"),0)</f>
        <v>0</v>
      </c>
      <c r="J111" s="191">
        <f ca="1">IFERROR(__xludf.DUMMYFUNCTION("IMPORTRANGE(""https://docs.google.com/spreadsheets/d/1IYY_tgx_IHuhSq3AJ5eI5OnqOPBNLWSHKh2a30DoXe8/edit?usp=sharing"",""สุราษฎร์ธานี!J46"")"),0)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IFERROR(__xludf.DUMMYFUNCTION("IMPORTRANGE(""https://docs.google.com/spreadsheets/d/1IYY_tgx_IHuhSq3AJ5eI5OnqOPBNLWSHKh2a30DoXe8/edit?usp=sharing"",""สุราษฎร์ธานี!I47"")"),0)</f>
        <v>0</v>
      </c>
      <c r="J112" s="191">
        <f ca="1">IFERROR(__xludf.DUMMYFUNCTION("IMPORTRANGE(""https://docs.google.com/spreadsheets/d/1IYY_tgx_IHuhSq3AJ5eI5OnqOPBNLWSHKh2a30DoXe8/edit?usp=sharing"",""สุราษฎร์ธานี!J47"")"),0)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IFERROR(__xludf.DUMMYFUNCTION("IMPORTRANGE(""https://docs.google.com/spreadsheets/d/1IYY_tgx_IHuhSq3AJ5eI5OnqOPBNLWSHKh2a30DoXe8/edit?usp=sharing"",""สุราษฎร์ธานี!I48"")"),0)</f>
        <v>0</v>
      </c>
      <c r="J113" s="191">
        <f ca="1">IFERROR(__xludf.DUMMYFUNCTION("IMPORTRANGE(""https://docs.google.com/spreadsheets/d/1IYY_tgx_IHuhSq3AJ5eI5OnqOPBNLWSHKh2a30DoXe8/edit?usp=sharing"",""สุราษฎร์ธานี!J48"")"),0)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IFERROR(__xludf.DUMMYFUNCTION("IMPORTRANGE(""https://docs.google.com/spreadsheets/d/1IYY_tgx_IHuhSq3AJ5eI5OnqOPBNLWSHKh2a30DoXe8/edit?usp=sharing"",""สุราษฎร์ธานี!J49"")"),0)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IFERROR(__xludf.DUMMYFUNCTION("IMPORTRANGE(""https://docs.google.com/spreadsheets/d/1IYY_tgx_IHuhSq3AJ5eI5OnqOPBNLWSHKh2a30DoXe8/edit?usp=sharing"",""สุราษฎร์ธานี!J50"")"),0)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8935</v>
      </c>
      <c r="O118" s="154">
        <f t="shared" ref="O118:O120" ca="1" si="59">IF(L118&gt;0,N118*100/L118,0)</f>
        <v>13.769456002465711</v>
      </c>
      <c r="P118" s="154">
        <f t="shared" ref="P118:P120" ca="1" si="60">IF(M118&gt;0,N118*100/M118,0)</f>
        <v>16.893552656456798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8935</v>
      </c>
      <c r="O120" s="159">
        <f t="shared" ca="1" si="59"/>
        <v>13.769456002465711</v>
      </c>
      <c r="P120" s="159">
        <f t="shared" ca="1" si="60"/>
        <v>16.893552656456798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IFERROR(__xludf.DUMMYFUNCTION("IMPORTRANGE(""https://docs.google.com/spreadsheets/d/1Yj_ptqi66GCucihVvJfMjLAmec39IyEx_6qawtMGysU/edit?usp=sharing"",""สบก!BA94"")"),52890)</f>
        <v>52890</v>
      </c>
      <c r="N122" s="172">
        <f ca="1">IFERROR(__xludf.DUMMYFUNCTION("IMPORTRANGE(""https://docs.google.com/spreadsheets/d/1Yj_ptqi66GCucihVvJfMjLAmec39IyEx_6qawtMGysU/edit?usp=sharing"",""สบก!BB94"")"),8935)</f>
        <v>8935</v>
      </c>
      <c r="O122" s="171">
        <f ca="1">IF(L122&gt;0,N122*100/L122,0)</f>
        <v>13.769456002465711</v>
      </c>
      <c r="P122" s="171">
        <f ca="1">IF(M122&gt;0,N122*100/M122,0)</f>
        <v>16.893552656456798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IFERROR(__xludf.DUMMYFUNCTION("IMPORTRANGE(""https://docs.google.com/spreadsheets/d/1Yj_ptqi66GCucihVvJfMjLAmec39IyEx_6qawtMGysU/edit?usp=sharing"",""สบก!AW94"")"),0)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IFERROR(__xludf.DUMMYFUNCTION("IMPORTRANGE(""https://docs.google.com/spreadsheets/d/1Yj_ptqi66GCucihVvJfMjLAmec39IyEx_6qawtMGysU/edit?usp=sharing"",""สบก!AX94"")"),64890)</f>
        <v>64890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IFERROR(__xludf.DUMMYFUNCTION("IMPORTRANGE(""https://docs.google.com/spreadsheets/d/1IYY_tgx_IHuhSq3AJ5eI5OnqOPBNLWSHKh2a30DoXe8/edit?usp=sharing"",""สุราษฎร์ธานี!J58"")"),0)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IFERROR(__xludf.DUMMYFUNCTION("IMPORTRANGE(""https://docs.google.com/spreadsheets/d/1IYY_tgx_IHuhSq3AJ5eI5OnqOPBNLWSHKh2a30DoXe8/edit?usp=sharing"",""สุราษฎร์ธานี!J59"")"),1)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IFERROR(__xludf.DUMMYFUNCTION("IMPORTRANGE(""https://docs.google.com/spreadsheets/d/1IYY_tgx_IHuhSq3AJ5eI5OnqOPBNLWSHKh2a30DoXe8/edit?usp=sharing"",""สุราษฎร์ธานี!J60"")"),1)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IFERROR(__xludf.DUMMYFUNCTION("IMPORTRANGE(""https://docs.google.com/spreadsheets/d/1IYY_tgx_IHuhSq3AJ5eI5OnqOPBNLWSHKh2a30DoXe8/edit?usp=sharing"",""สุราษฎร์ธานี!J61"")"),1)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IFERROR(__xludf.DUMMYFUNCTION("IMPORTRANGE(""https://docs.google.com/spreadsheets/d/1IYY_tgx_IHuhSq3AJ5eI5OnqOPBNLWSHKh2a30DoXe8/edit?usp=sharing"",""สุราษฎร์ธานี!I62"")"),15)</f>
        <v>15</v>
      </c>
      <c r="J132" s="191">
        <f ca="1">IFERROR(__xludf.DUMMYFUNCTION("IMPORTRANGE(""https://docs.google.com/spreadsheets/d/1IYY_tgx_IHuhSq3AJ5eI5OnqOPBNLWSHKh2a30DoXe8/edit?usp=sharing"",""สุราษฎร์ธานี!J62"")"),0)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IFERROR(__xludf.DUMMYFUNCTION("IMPORTRANGE(""https://docs.google.com/spreadsheets/d/1IYY_tgx_IHuhSq3AJ5eI5OnqOPBNLWSHKh2a30DoXe8/edit?usp=sharing"",""สุราษฎร์ธานี!I63"")"),15)</f>
        <v>15</v>
      </c>
      <c r="J133" s="191">
        <f ca="1">IFERROR(__xludf.DUMMYFUNCTION("IMPORTRANGE(""https://docs.google.com/spreadsheets/d/1IYY_tgx_IHuhSq3AJ5eI5OnqOPBNLWSHKh2a30DoXe8/edit?usp=sharing"",""สุราษฎร์ธานี!J63"")"),0)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IFERROR(__xludf.DUMMYFUNCTION("IMPORTRANGE(""https://docs.google.com/spreadsheets/d/1IYY_tgx_IHuhSq3AJ5eI5OnqOPBNLWSHKh2a30DoXe8/edit?usp=sharing"",""สุราษฎร์ธานี!J64"")"),0)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IFERROR(__xludf.DUMMYFUNCTION("IMPORTRANGE(""https://docs.google.com/spreadsheets/d/1IYY_tgx_IHuhSq3AJ5eI5OnqOPBNLWSHKh2a30DoXe8/edit?usp=sharing"",""สุราษฎร์ธานี!J65"")"),0)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IFERROR(__xludf.DUMMYFUNCTION("IMPORTRANGE(""https://docs.google.com/spreadsheets/d/1IYY_tgx_IHuhSq3AJ5eI5OnqOPBNLWSHKh2a30DoXe8/edit?usp=sharing"",""สุราษฎร์ธานี!I68"")"),0)</f>
        <v>0</v>
      </c>
      <c r="J138" s="264">
        <f ca="1">IFERROR(__xludf.DUMMYFUNCTION("IMPORTRANGE(""https://docs.google.com/spreadsheets/d/1IYY_tgx_IHuhSq3AJ5eI5OnqOPBNLWSHKh2a30DoXe8/edit?usp=sharing"",""สุราษฎร์ธานี!J68"")"),0)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57000</v>
      </c>
      <c r="M140" s="155">
        <f t="shared" ca="1" si="64"/>
        <v>45750</v>
      </c>
      <c r="N140" s="155">
        <f t="shared" ca="1" si="64"/>
        <v>38773</v>
      </c>
      <c r="O140" s="154">
        <f t="shared" ref="O140:O142" ca="1" si="65">IF(L140&gt;0,N140*100/L140,0)</f>
        <v>68.022807017543855</v>
      </c>
      <c r="P140" s="154">
        <f t="shared" ref="P140:P142" ca="1" si="66">IF(M140&gt;0,N140*100/M140,0)</f>
        <v>84.74972677595629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57000</v>
      </c>
      <c r="M142" s="160">
        <f t="shared" ca="1" si="68"/>
        <v>45750</v>
      </c>
      <c r="N142" s="160">
        <f t="shared" ca="1" si="68"/>
        <v>38773</v>
      </c>
      <c r="O142" s="159">
        <f t="shared" ca="1" si="65"/>
        <v>68.022807017543855</v>
      </c>
      <c r="P142" s="159">
        <f t="shared" ca="1" si="66"/>
        <v>84.74972677595629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57000</v>
      </c>
      <c r="M144" s="172">
        <f ca="1">IFERROR(__xludf.DUMMYFUNCTION("IMPORTRANGE(""https://docs.google.com/spreadsheets/d/1Yj_ptqi66GCucihVvJfMjLAmec39IyEx_6qawtMGysU/edit?usp=sharing"",""สบก!BJ94"")"),45750)</f>
        <v>45750</v>
      </c>
      <c r="N144" s="172">
        <f ca="1">IFERROR(__xludf.DUMMYFUNCTION("IMPORTRANGE(""https://docs.google.com/spreadsheets/d/1Yj_ptqi66GCucihVvJfMjLAmec39IyEx_6qawtMGysU/edit?usp=sharing"",""สบก!BK94"")"),38773)</f>
        <v>38773</v>
      </c>
      <c r="O144" s="171">
        <f ca="1">IF(L144&gt;0,N144*100/L144,0)</f>
        <v>68.022807017543855</v>
      </c>
      <c r="P144" s="171">
        <f ca="1">IF(M144&gt;0,N144*100/M144,0)</f>
        <v>84.74972677595629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IFERROR(__xludf.DUMMYFUNCTION("IMPORTRANGE(""https://docs.google.com/spreadsheets/d/1Yj_ptqi66GCucihVvJfMjLAmec39IyEx_6qawtMGysU/edit?usp=sharing"",""สบก!BF94"")"),0)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IFERROR(__xludf.DUMMYFUNCTION("IMPORTRANGE(""https://docs.google.com/spreadsheets/d/1Yj_ptqi66GCucihVvJfMjLAmec39IyEx_6qawtMGysU/edit?usp=sharing"",""สบก!BG94"")"),57000)</f>
        <v>57000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IFERROR(__xludf.DUMMYFUNCTION("IMPORTRANGE(""https://docs.google.com/spreadsheets/d/1IYY_tgx_IHuhSq3AJ5eI5OnqOPBNLWSHKh2a30DoXe8/edit?usp=sharing"",""สุราษฎร์ธานี!I74"")"),4)</f>
        <v>4</v>
      </c>
      <c r="J149" s="272">
        <f ca="1">IFERROR(__xludf.DUMMYFUNCTION("IMPORTRANGE(""https://docs.google.com/spreadsheets/d/1IYY_tgx_IHuhSq3AJ5eI5OnqOPBNLWSHKh2a30DoXe8/edit?usp=sharing"",""สุราษฎร์ธานี!J74"")"),1)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IFERROR(__xludf.DUMMYFUNCTION("IMPORTRANGE(""https://docs.google.com/spreadsheets/d/1IYY_tgx_IHuhSq3AJ5eI5OnqOPBNLWSHKh2a30DoXe8/edit?usp=sharing"",""สุราษฎร์ธานี!J79"")"),0)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IFERROR(__xludf.DUMMYFUNCTION("IMPORTRANGE(""https://docs.google.com/spreadsheets/d/1IYY_tgx_IHuhSq3AJ5eI5OnqOPBNLWSHKh2a30DoXe8/edit?usp=sharing"",""สุราษฎร์ธานี!J80"")"),1)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IFERROR(__xludf.DUMMYFUNCTION("IMPORTRANGE(""https://docs.google.com/spreadsheets/d/1IYY_tgx_IHuhSq3AJ5eI5OnqOPBNLWSHKh2a30DoXe8/edit?usp=sharing"",""สุราษฎร์ธานี!J81"")"),1)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IFERROR(__xludf.DUMMYFUNCTION("IMPORTRANGE(""https://docs.google.com/spreadsheets/d/1IYY_tgx_IHuhSq3AJ5eI5OnqOPBNLWSHKh2a30DoXe8/edit?usp=sharing"",""สุราษฎร์ธานี!J82"")"),1)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IFERROR(__xludf.DUMMYFUNCTION("IMPORTRANGE(""https://docs.google.com/spreadsheets/d/1IYY_tgx_IHuhSq3AJ5eI5OnqOPBNLWSHKh2a30DoXe8/edit?usp=sharing"",""สุราษฎร์ธานี!I83"")"),4)</f>
        <v>4</v>
      </c>
      <c r="J158" s="192">
        <f ca="1">IFERROR(__xludf.DUMMYFUNCTION("IMPORTRANGE(""https://docs.google.com/spreadsheets/d/1IYY_tgx_IHuhSq3AJ5eI5OnqOPBNLWSHKh2a30DoXe8/edit?usp=sharing"",""สุราษฎร์ธานี!J83"")"),1)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IFERROR(__xludf.DUMMYFUNCTION("IMPORTRANGE(""https://docs.google.com/spreadsheets/d/1IYY_tgx_IHuhSq3AJ5eI5OnqOPBNLWSHKh2a30DoXe8/edit?usp=sharing"",""สุราษฎร์ธานี!J84"")"),0)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IFERROR(__xludf.DUMMYFUNCTION("IMPORTRANGE(""https://docs.google.com/spreadsheets/d/1IYY_tgx_IHuhSq3AJ5eI5OnqOPBNLWSHKh2a30DoXe8/edit?usp=sharing"",""สุราษฎร์ธานี!J85"")"),0)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IFERROR(__xludf.DUMMYFUNCTION("IMPORTRANGE(""https://docs.google.com/spreadsheets/d/1IYY_tgx_IHuhSq3AJ5eI5OnqOPBNLWSHKh2a30DoXe8/edit?usp=sharing"",""สุราษฎร์ธานี!J86"")"),0)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IFERROR(__xludf.DUMMYFUNCTION("IMPORTRANGE(""https://docs.google.com/spreadsheets/d/1IYY_tgx_IHuhSq3AJ5eI5OnqOPBNLWSHKh2a30DoXe8/edit?usp=sharing"",""สุราษฎร์ธานี!J87"")"),0)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IFERROR(__xludf.DUMMYFUNCTION("IMPORTRANGE(""https://docs.google.com/spreadsheets/d/1IYY_tgx_IHuhSq3AJ5eI5OnqOPBNLWSHKh2a30DoXe8/edit?usp=sharing"",""สุราษฎร์ธานี!J88"")"),0)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IFERROR(__xludf.DUMMYFUNCTION("IMPORTRANGE(""https://docs.google.com/spreadsheets/d/1IYY_tgx_IHuhSq3AJ5eI5OnqOPBNLWSHKh2a30DoXe8/edit?usp=sharing"",""สุราษฎร์ธานี!I89"")"),3)</f>
        <v>3</v>
      </c>
      <c r="J164" s="277">
        <f ca="1">IFERROR(__xludf.DUMMYFUNCTION("IMPORTRANGE(""https://docs.google.com/spreadsheets/d/1IYY_tgx_IHuhSq3AJ5eI5OnqOPBNLWSHKh2a30DoXe8/edit?usp=sharing"",""สุราษฎร์ธานี!J89"")"),0)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IFERROR(__xludf.DUMMYFUNCTION("IMPORTRANGE(""https://docs.google.com/spreadsheets/d/1IYY_tgx_IHuhSq3AJ5eI5OnqOPBNLWSHKh2a30DoXe8/edit?usp=sharing"",""สุราษฎร์ธานี!J94"")"),0)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IFERROR(__xludf.DUMMYFUNCTION("IMPORTRANGE(""https://docs.google.com/spreadsheets/d/1IYY_tgx_IHuhSq3AJ5eI5OnqOPBNLWSHKh2a30DoXe8/edit?usp=sharing"",""สุราษฎร์ธานี!J95"")"),1)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IFERROR(__xludf.DUMMYFUNCTION("IMPORTRANGE(""https://docs.google.com/spreadsheets/d/1IYY_tgx_IHuhSq3AJ5eI5OnqOPBNLWSHKh2a30DoXe8/edit?usp=sharing"",""สุราษฎร์ธานี!J96"")"),1)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IFERROR(__xludf.DUMMYFUNCTION("IMPORTRANGE(""https://docs.google.com/spreadsheets/d/1IYY_tgx_IHuhSq3AJ5eI5OnqOPBNLWSHKh2a30DoXe8/edit?usp=sharing"",""สุราษฎร์ธานี!J97"")"),0)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IFERROR(__xludf.DUMMYFUNCTION("IMPORTRANGE(""https://docs.google.com/spreadsheets/d/1IYY_tgx_IHuhSq3AJ5eI5OnqOPBNLWSHKh2a30DoXe8/edit?usp=sharing"",""สุราษฎร์ธานี!I98"")"),3)</f>
        <v>3</v>
      </c>
      <c r="J173" s="192">
        <f ca="1">IFERROR(__xludf.DUMMYFUNCTION("IMPORTRANGE(""https://docs.google.com/spreadsheets/d/1IYY_tgx_IHuhSq3AJ5eI5OnqOPBNLWSHKh2a30DoXe8/edit?usp=sharing"",""สุราษฎร์ธานี!J98"")"),0)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IFERROR(__xludf.DUMMYFUNCTION("IMPORTRANGE(""https://docs.google.com/spreadsheets/d/1IYY_tgx_IHuhSq3AJ5eI5OnqOPBNLWSHKh2a30DoXe8/edit?usp=sharing"",""สุราษฎร์ธานี!J99"")"),0)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IFERROR(__xludf.DUMMYFUNCTION("IMPORTRANGE(""https://docs.google.com/spreadsheets/d/1IYY_tgx_IHuhSq3AJ5eI5OnqOPBNLWSHKh2a30DoXe8/edit?usp=sharing"",""สุราษฎร์ธานี!J100"")"),0)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IFERROR(__xludf.DUMMYFUNCTION("IMPORTRANGE(""https://docs.google.com/spreadsheets/d/1IYY_tgx_IHuhSq3AJ5eI5OnqOPBNLWSHKh2a30DoXe8/edit?usp=sharing"",""สุราษฎร์ธานี!I101"")"),0)</f>
        <v>0</v>
      </c>
      <c r="J176" s="277">
        <f ca="1">IFERROR(__xludf.DUMMYFUNCTION("IMPORTRANGE(""https://docs.google.com/spreadsheets/d/1IYY_tgx_IHuhSq3AJ5eI5OnqOPBNLWSHKh2a30DoXe8/edit?usp=sharing"",""สุราษฎร์ธานี!J101"")"),0)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IFERROR(__xludf.DUMMYFUNCTION("IMPORTRANGE(""https://docs.google.com/spreadsheets/d/1IYY_tgx_IHuhSq3AJ5eI5OnqOPBNLWSHKh2a30DoXe8/edit?usp=sharing"",""สุราษฎร์ธานี!J106"")"),0)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IFERROR(__xludf.DUMMYFUNCTION("IMPORTRANGE(""https://docs.google.com/spreadsheets/d/1IYY_tgx_IHuhSq3AJ5eI5OnqOPBNLWSHKh2a30DoXe8/edit?usp=sharing"",""สุราษฎร์ธานี!J107"")"),0)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IFERROR(__xludf.DUMMYFUNCTION("IMPORTRANGE(""https://docs.google.com/spreadsheets/d/1IYY_tgx_IHuhSq3AJ5eI5OnqOPBNLWSHKh2a30DoXe8/edit?usp=sharing"",""สุราษฎร์ธานี!J108"")"),0)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IFERROR(__xludf.DUMMYFUNCTION("IMPORTRANGE(""https://docs.google.com/spreadsheets/d/1IYY_tgx_IHuhSq3AJ5eI5OnqOPBNLWSHKh2a30DoXe8/edit?usp=sharing"",""สุราษฎร์ธานี!J109"")"),0)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IFERROR(__xludf.DUMMYFUNCTION("IMPORTRANGE(""https://docs.google.com/spreadsheets/d/1IYY_tgx_IHuhSq3AJ5eI5OnqOPBNLWSHKh2a30DoXe8/edit?usp=sharing"",""สุราษฎร์ธานี!I110"")"),0)</f>
        <v>0</v>
      </c>
      <c r="J185" s="191">
        <f ca="1">IFERROR(__xludf.DUMMYFUNCTION("IMPORTRANGE(""https://docs.google.com/spreadsheets/d/1IYY_tgx_IHuhSq3AJ5eI5OnqOPBNLWSHKh2a30DoXe8/edit?usp=sharing"",""สุราษฎร์ธานี!J110"")"),0)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IFERROR(__xludf.DUMMYFUNCTION("IMPORTRANGE(""https://docs.google.com/spreadsheets/d/1IYY_tgx_IHuhSq3AJ5eI5OnqOPBNLWSHKh2a30DoXe8/edit?usp=sharing"",""สุราษฎร์ธานี!I111"")"),0)</f>
        <v>0</v>
      </c>
      <c r="J186" s="191">
        <f ca="1">IFERROR(__xludf.DUMMYFUNCTION("IMPORTRANGE(""https://docs.google.com/spreadsheets/d/1IYY_tgx_IHuhSq3AJ5eI5OnqOPBNLWSHKh2a30DoXe8/edit?usp=sharing"",""สุราษฎร์ธานี!J111"")"),0)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IFERROR(__xludf.DUMMYFUNCTION("IMPORTRANGE(""https://docs.google.com/spreadsheets/d/1IYY_tgx_IHuhSq3AJ5eI5OnqOPBNLWSHKh2a30DoXe8/edit?usp=sharing"",""สุราษฎร์ธานี!J112"")"),0)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IFERROR(__xludf.DUMMYFUNCTION("IMPORTRANGE(""https://docs.google.com/spreadsheets/d/1IYY_tgx_IHuhSq3AJ5eI5OnqOPBNLWSHKh2a30DoXe8/edit?usp=sharing"",""สุราษฎร์ธานี!J113"")"),0)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77">
        <f ca="1">IFERROR(__xludf.DUMMYFUNCTION("IMPORTRANGE(""https://docs.google.com/spreadsheets/d/1IYY_tgx_IHuhSq3AJ5eI5OnqOPBNLWSHKh2a30DoXe8/edit?usp=sharing"",""สุราษฎร์ธานี!J114"")"),0)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IFERROR(__xludf.DUMMYFUNCTION("IMPORTRANGE(""https://docs.google.com/spreadsheets/d/1IYY_tgx_IHuhSq3AJ5eI5OnqOPBNLWSHKh2a30DoXe8/edit?usp=sharing"",""สุราษฎร์ธานี!J119"")"),1)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IFERROR(__xludf.DUMMYFUNCTION("IMPORTRANGE(""https://docs.google.com/spreadsheets/d/1IYY_tgx_IHuhSq3AJ5eI5OnqOPBNLWSHKh2a30DoXe8/edit?usp=sharing"",""สุราษฎร์ธานี!J120"")"),0)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IFERROR(__xludf.DUMMYFUNCTION("IMPORTRANGE(""https://docs.google.com/spreadsheets/d/1IYY_tgx_IHuhSq3AJ5eI5OnqOPBNLWSHKh2a30DoXe8/edit?usp=sharing"",""สุราษฎร์ธานี!J121"")"),0)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IFERROR(__xludf.DUMMYFUNCTION("IMPORTRANGE(""https://docs.google.com/spreadsheets/d/1IYY_tgx_IHuhSq3AJ5eI5OnqOPBNLWSHKh2a30DoXe8/edit?usp=sharing"",""สุราษฎร์ธานี!J122"")"),0)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2">
        <f ca="1">IFERROR(__xludf.DUMMYFUNCTION("IMPORTRANGE(""https://docs.google.com/spreadsheets/d/1IYY_tgx_IHuhSq3AJ5eI5OnqOPBNLWSHKh2a30DoXe8/edit?usp=sharing"",""สุราษฎร์ธานี!J124"")"),0)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2">
        <f ca="1">IFERROR(__xludf.DUMMYFUNCTION("IMPORTRANGE(""https://docs.google.com/spreadsheets/d/1IYY_tgx_IHuhSq3AJ5eI5OnqOPBNLWSHKh2a30DoXe8/edit?usp=sharing"",""สุราษฎร์ธานี!J125"")"),0)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IFERROR(__xludf.DUMMYFUNCTION("IMPORTRANGE(""https://docs.google.com/spreadsheets/d/1IYY_tgx_IHuhSq3AJ5eI5OnqOPBNLWSHKh2a30DoXe8/edit?usp=sharing"",""สุราษฎร์ธานี!I126"")"),0)</f>
        <v>0</v>
      </c>
      <c r="J201" s="192">
        <f ca="1">IFERROR(__xludf.DUMMYFUNCTION("IMPORTRANGE(""https://docs.google.com/spreadsheets/d/1IYY_tgx_IHuhSq3AJ5eI5OnqOPBNLWSHKh2a30DoXe8/edit?usp=sharing"",""สุราษฎร์ธานี!J126"")"),0)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IFERROR(__xludf.DUMMYFUNCTION("IMPORTRANGE(""https://docs.google.com/spreadsheets/d/1IYY_tgx_IHuhSq3AJ5eI5OnqOPBNLWSHKh2a30DoXe8/edit?usp=sharing"",""สุราษฎร์ธานี!J127"")"),0)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IFERROR(__xludf.DUMMYFUNCTION("IMPORTRANGE(""https://docs.google.com/spreadsheets/d/1IYY_tgx_IHuhSq3AJ5eI5OnqOPBNLWSHKh2a30DoXe8/edit?usp=sharing"",""สุราษฎร์ธานี!J128"")"),0)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IFERROR(__xludf.DUMMYFUNCTION("IMPORTRANGE(""https://docs.google.com/spreadsheets/d/1IYY_tgx_IHuhSq3AJ5eI5OnqOPBNLWSHKh2a30DoXe8/edit?usp=sharing"",""สุราษฎร์ธานี!I129"")"),0)</f>
        <v>0</v>
      </c>
      <c r="J204" s="277">
        <f ca="1">IFERROR(__xludf.DUMMYFUNCTION("IMPORTRANGE(""https://docs.google.com/spreadsheets/d/1IYY_tgx_IHuhSq3AJ5eI5OnqOPBNLWSHKh2a30DoXe8/edit?usp=sharing"",""สุราษฎร์ธานี!J129"")"),0)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IFERROR(__xludf.DUMMYFUNCTION("IMPORTRANGE(""https://docs.google.com/spreadsheets/d/1IYY_tgx_IHuhSq3AJ5eI5OnqOPBNLWSHKh2a30DoXe8/edit?usp=sharing"",""สุราษฎร์ธานี!J134"")"),0)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IFERROR(__xludf.DUMMYFUNCTION("IMPORTRANGE(""https://docs.google.com/spreadsheets/d/1IYY_tgx_IHuhSq3AJ5eI5OnqOPBNLWSHKh2a30DoXe8/edit?usp=sharing"",""สุราษฎร์ธานี!J135"")"),0)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IFERROR(__xludf.DUMMYFUNCTION("IMPORTRANGE(""https://docs.google.com/spreadsheets/d/1IYY_tgx_IHuhSq3AJ5eI5OnqOPBNLWSHKh2a30DoXe8/edit?usp=sharing"",""สุราษฎร์ธานี!J136"")"),0)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IFERROR(__xludf.DUMMYFUNCTION("IMPORTRANGE(""https://docs.google.com/spreadsheets/d/1IYY_tgx_IHuhSq3AJ5eI5OnqOPBNLWSHKh2a30DoXe8/edit?usp=sharing"",""สุราษฎร์ธานี!J137"")"),0)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IFERROR(__xludf.DUMMYFUNCTION("IMPORTRANGE(""https://docs.google.com/spreadsheets/d/1IYY_tgx_IHuhSq3AJ5eI5OnqOPBNLWSHKh2a30DoXe8/edit?usp=sharing"",""สุราษฎร์ธานี!I138"")"),0)</f>
        <v>0</v>
      </c>
      <c r="J213" s="191">
        <f ca="1">IFERROR(__xludf.DUMMYFUNCTION("IMPORTRANGE(""https://docs.google.com/spreadsheets/d/1IYY_tgx_IHuhSq3AJ5eI5OnqOPBNLWSHKh2a30DoXe8/edit?usp=sharing"",""สุราษฎร์ธานี!J138"")"),0)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IFERROR(__xludf.DUMMYFUNCTION("IMPORTRANGE(""https://docs.google.com/spreadsheets/d/1IYY_tgx_IHuhSq3AJ5eI5OnqOPBNLWSHKh2a30DoXe8/edit?usp=sharing"",""สุราษฎร์ธานี!I140"")"),0)</f>
        <v>0</v>
      </c>
      <c r="J215" s="191">
        <f ca="1">IFERROR(__xludf.DUMMYFUNCTION("IMPORTRANGE(""https://docs.google.com/spreadsheets/d/1IYY_tgx_IHuhSq3AJ5eI5OnqOPBNLWSHKh2a30DoXe8/edit?usp=sharing"",""สุราษฎร์ธานี!J140"")"),0)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IFERROR(__xludf.DUMMYFUNCTION("IMPORTRANGE(""https://docs.google.com/spreadsheets/d/1IYY_tgx_IHuhSq3AJ5eI5OnqOPBNLWSHKh2a30DoXe8/edit?usp=sharing"",""สุราษฎร์ธานี!I141"")"),0)</f>
        <v>0</v>
      </c>
      <c r="J216" s="191">
        <f ca="1">IFERROR(__xludf.DUMMYFUNCTION("IMPORTRANGE(""https://docs.google.com/spreadsheets/d/1IYY_tgx_IHuhSq3AJ5eI5OnqOPBNLWSHKh2a30DoXe8/edit?usp=sharing"",""สุราษฎร์ธานี!J141"")"),0)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IFERROR(__xludf.DUMMYFUNCTION("IMPORTRANGE(""https://docs.google.com/spreadsheets/d/1IYY_tgx_IHuhSq3AJ5eI5OnqOPBNLWSHKh2a30DoXe8/edit?usp=sharing"",""สุราษฎร์ธานี!J142"")"),0)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IFERROR(__xludf.DUMMYFUNCTION("IMPORTRANGE(""https://docs.google.com/spreadsheets/d/1IYY_tgx_IHuhSq3AJ5eI5OnqOPBNLWSHKh2a30DoXe8/edit?usp=sharing"",""สุราษฎร์ธานี!J143"")"),0)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IFERROR(__xludf.DUMMYFUNCTION("IMPORTRANGE(""https://docs.google.com/spreadsheets/d/1IYY_tgx_IHuhSq3AJ5eI5OnqOPBNLWSHKh2a30DoXe8/edit?usp=sharing"",""สุราษฎร์ธานี!I144"")"),14)</f>
        <v>14</v>
      </c>
      <c r="J219" s="264">
        <f ca="1">IFERROR(__xludf.DUMMYFUNCTION("IMPORTRANGE(""https://docs.google.com/spreadsheets/d/1IYY_tgx_IHuhSq3AJ5eI5OnqOPBNLWSHKh2a30DoXe8/edit?usp=sharing"",""สุราษฎร์ธานี!J144"")"),14)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20210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20210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IFERROR(__xludf.DUMMYFUNCTION("IMPORTRANGE(""https://docs.google.com/spreadsheets/d/1Yj_ptqi66GCucihVvJfMjLAmec39IyEx_6qawtMGysU/edit?usp=sharing"",""สบก!BS94"")"),20210)</f>
        <v>20210</v>
      </c>
      <c r="N224" s="172">
        <f ca="1">IFERROR(__xludf.DUMMYFUNCTION("IMPORTRANGE(""https://docs.google.com/spreadsheets/d/1Yj_ptqi66GCucihVvJfMjLAmec39IyEx_6qawtMGysU/edit?usp=sharing"",""สบก!BT94"")"),20210)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IFERROR(__xludf.DUMMYFUNCTION("IMPORTRANGE(""https://docs.google.com/spreadsheets/d/1Yj_ptqi66GCucihVvJfMjLAmec39IyEx_6qawtMGysU/edit?usp=sharing"",""สบก!BO94"")"),0)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IFERROR(__xludf.DUMMYFUNCTION("IMPORTRANGE(""https://docs.google.com/spreadsheets/d/1Yj_ptqi66GCucihVvJfMjLAmec39IyEx_6qawtMGysU/edit?usp=sharing"",""สบก!BP94"")"),20210)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IFERROR(__xludf.DUMMYFUNCTION("IMPORTRANGE(""https://docs.google.com/spreadsheets/d/1IYY_tgx_IHuhSq3AJ5eI5OnqOPBNLWSHKh2a30DoXe8/edit?usp=sharing"",""สุราษฎร์ธานี!I149"")"),14)</f>
        <v>14</v>
      </c>
      <c r="J229" s="264">
        <f ca="1">IFERROR(__xludf.DUMMYFUNCTION("IMPORTRANGE(""https://docs.google.com/spreadsheets/d/1IYY_tgx_IHuhSq3AJ5eI5OnqOPBNLWSHKh2a30DoXe8/edit?usp=sharing"",""สุราษฎร์ธานี!J149"")"),14)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IFERROR(__xludf.DUMMYFUNCTION("IMPORTRANGE(""https://docs.google.com/spreadsheets/d/1IYY_tgx_IHuhSq3AJ5eI5OnqOPBNLWSHKh2a30DoXe8/edit?usp=sharing"",""สุราษฎร์ธานี!J151"")"),0)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IFERROR(__xludf.DUMMYFUNCTION("IMPORTRANGE(""https://docs.google.com/spreadsheets/d/1IYY_tgx_IHuhSq3AJ5eI5OnqOPBNLWSHKh2a30DoXe8/edit?usp=sharing"",""สุราษฎร์ธานี!J152"")"),1)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IFERROR(__xludf.DUMMYFUNCTION("IMPORTRANGE(""https://docs.google.com/spreadsheets/d/1IYY_tgx_IHuhSq3AJ5eI5OnqOPBNLWSHKh2a30DoXe8/edit?usp=sharing"",""สุราษฎร์ธานี!J153"")"),1)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IFERROR(__xludf.DUMMYFUNCTION("IMPORTRANGE(""https://docs.google.com/spreadsheets/d/1IYY_tgx_IHuhSq3AJ5eI5OnqOPBNLWSHKh2a30DoXe8/edit?usp=sharing"",""สุราษฎร์ธานี!J154"")"),1)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IFERROR(__xludf.DUMMYFUNCTION("IMPORTRANGE(""https://docs.google.com/spreadsheets/d/1IYY_tgx_IHuhSq3AJ5eI5OnqOPBNLWSHKh2a30DoXe8/edit?usp=sharing"",""สุราษฎร์ธานี!I155"")"),14)</f>
        <v>14</v>
      </c>
      <c r="J235" s="192">
        <f ca="1">IFERROR(__xludf.DUMMYFUNCTION("IMPORTRANGE(""https://docs.google.com/spreadsheets/d/1IYY_tgx_IHuhSq3AJ5eI5OnqOPBNLWSHKh2a30DoXe8/edit?usp=sharing"",""สุราษฎร์ธานี!J155"")"),14)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IFERROR(__xludf.DUMMYFUNCTION("IMPORTRANGE(""https://docs.google.com/spreadsheets/d/1IYY_tgx_IHuhSq3AJ5eI5OnqOPBNLWSHKh2a30DoXe8/edit?usp=sharing"",""สุราษฎร์ธานี!J156"")"),0)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IFERROR(__xludf.DUMMYFUNCTION("IMPORTRANGE(""https://docs.google.com/spreadsheets/d/1IYY_tgx_IHuhSq3AJ5eI5OnqOPBNLWSHKh2a30DoXe8/edit?usp=sharing"",""สุราษฎร์ธานี!J157"")"),0)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IFERROR(__xludf.DUMMYFUNCTION("IMPORTRANGE(""https://docs.google.com/spreadsheets/d/1IYY_tgx_IHuhSq3AJ5eI5OnqOPBNLWSHKh2a30DoXe8/edit?usp=sharing"",""สุราษฎร์ธานี!I158"")"),0)</f>
        <v>0</v>
      </c>
      <c r="J238" s="264">
        <f ca="1">IFERROR(__xludf.DUMMYFUNCTION("IMPORTRANGE(""https://docs.google.com/spreadsheets/d/1IYY_tgx_IHuhSq3AJ5eI5OnqOPBNLWSHKh2a30DoXe8/edit?usp=sharing"",""สุราษฎร์ธานี!J158"")"),0)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IFERROR(__xludf.DUMMYFUNCTION("IMPORTRANGE(""https://docs.google.com/spreadsheets/d/1IYY_tgx_IHuhSq3AJ5eI5OnqOPBNLWSHKh2a30DoXe8/edit?usp=sharing"",""สุราษฎร์ธานี!J161"")"),0)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IFERROR(__xludf.DUMMYFUNCTION("IMPORTRANGE(""https://docs.google.com/spreadsheets/d/1IYY_tgx_IHuhSq3AJ5eI5OnqOPBNLWSHKh2a30DoXe8/edit?usp=sharing"",""สุราษฎร์ธานี!J162"")"),0)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IFERROR(__xludf.DUMMYFUNCTION("IMPORTRANGE(""https://docs.google.com/spreadsheets/d/1IYY_tgx_IHuhSq3AJ5eI5OnqOPBNLWSHKh2a30DoXe8/edit?usp=sharing"",""สุราษฎร์ธานี!J163"")"),0)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IFERROR(__xludf.DUMMYFUNCTION("IMPORTRANGE(""https://docs.google.com/spreadsheets/d/1IYY_tgx_IHuhSq3AJ5eI5OnqOPBNLWSHKh2a30DoXe8/edit?usp=sharing"",""สุราษฎร์ธานี!I164"")"),0)</f>
        <v>0</v>
      </c>
      <c r="J244" s="191">
        <f ca="1">IFERROR(__xludf.DUMMYFUNCTION("IMPORTRANGE(""https://docs.google.com/spreadsheets/d/1IYY_tgx_IHuhSq3AJ5eI5OnqOPBNLWSHKh2a30DoXe8/edit?usp=sharing"",""สุราษฎร์ธานี!J164"")"),0)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IFERROR(__xludf.DUMMYFUNCTION("IMPORTRANGE(""https://docs.google.com/spreadsheets/d/1IYY_tgx_IHuhSq3AJ5eI5OnqOPBNLWSHKh2a30DoXe8/edit?usp=sharing"",""สุราษฎร์ธานี!J165"")"),0)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IFERROR(__xludf.DUMMYFUNCTION("IMPORTRANGE(""https://docs.google.com/spreadsheets/d/1IYY_tgx_IHuhSq3AJ5eI5OnqOPBNLWSHKh2a30DoXe8/edit?usp=sharing"",""สุราษฎร์ธานี!J166"")"),0)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IFERROR(__xludf.DUMMYFUNCTION("IMPORTRANGE(""https://docs.google.com/spreadsheets/d/1IYY_tgx_IHuhSq3AJ5eI5OnqOPBNLWSHKh2a30DoXe8/edit?usp=sharing"",""สุราษฎร์ธานี!I169"")"),25)</f>
        <v>25</v>
      </c>
      <c r="J249" s="308">
        <f ca="1">IFERROR(__xludf.DUMMYFUNCTION("IMPORTRANGE(""https://docs.google.com/spreadsheets/d/1IYY_tgx_IHuhSq3AJ5eI5OnqOPBNLWSHKh2a30DoXe8/edit?usp=sharing"",""สุราษฎร์ธานี!J169"")"),0)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6235</v>
      </c>
      <c r="O250" s="154">
        <f t="shared" ref="O250:O252" ca="1" si="78">IF(L250&gt;0,N250*100/L250,0)</f>
        <v>7.0056179775280896</v>
      </c>
      <c r="P250" s="154">
        <f t="shared" ref="P250:P252" ca="1" si="79">IF(M250&gt;0,N250*100/M250,0)</f>
        <v>14.670588235294117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6235</v>
      </c>
      <c r="O252" s="159">
        <f t="shared" ca="1" si="78"/>
        <v>7.0056179775280896</v>
      </c>
      <c r="P252" s="159">
        <f t="shared" ca="1" si="79"/>
        <v>14.670588235294117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IFERROR(__xludf.DUMMYFUNCTION("IMPORTRANGE(""https://docs.google.com/spreadsheets/d/1Yj_ptqi66GCucihVvJfMjLAmec39IyEx_6qawtMGysU/edit?usp=sharing"",""สบก!CB94"")"),42500)</f>
        <v>42500</v>
      </c>
      <c r="N254" s="172">
        <f ca="1">IFERROR(__xludf.DUMMYFUNCTION("IMPORTRANGE(""https://docs.google.com/spreadsheets/d/1Yj_ptqi66GCucihVvJfMjLAmec39IyEx_6qawtMGysU/edit?usp=sharing"",""สบก!CC94"")"),6235)</f>
        <v>6235</v>
      </c>
      <c r="O254" s="171">
        <f ca="1">IF(L254&gt;0,N254*100/L254,0)</f>
        <v>7.0056179775280896</v>
      </c>
      <c r="P254" s="171">
        <f ca="1">IF(M254&gt;0,N254*100/M254,0)</f>
        <v>14.670588235294117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IFERROR(__xludf.DUMMYFUNCTION("IMPORTRANGE(""https://docs.google.com/spreadsheets/d/1Yj_ptqi66GCucihVvJfMjLAmec39IyEx_6qawtMGysU/edit?usp=sharing"",""สบก!BX94"")"),0)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IFERROR(__xludf.DUMMYFUNCTION("IMPORTRANGE(""https://docs.google.com/spreadsheets/d/1Yj_ptqi66GCucihVvJfMjLAmec39IyEx_6qawtMGysU/edit?usp=sharing"",""สบก!BY94"")"),89000)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IFERROR(__xludf.DUMMYFUNCTION("IMPORTRANGE(""https://docs.google.com/spreadsheets/d/1IYY_tgx_IHuhSq3AJ5eI5OnqOPBNLWSHKh2a30DoXe8/edit?usp=sharing"",""สุราษฎร์ธานี!J175"")"),0)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IFERROR(__xludf.DUMMYFUNCTION("IMPORTRANGE(""https://docs.google.com/spreadsheets/d/1IYY_tgx_IHuhSq3AJ5eI5OnqOPBNLWSHKh2a30DoXe8/edit?usp=sharing"",""สุราษฎร์ธานี!J176"")"),1)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IFERROR(__xludf.DUMMYFUNCTION("IMPORTRANGE(""https://docs.google.com/spreadsheets/d/1IYY_tgx_IHuhSq3AJ5eI5OnqOPBNLWSHKh2a30DoXe8/edit?usp=sharing"",""สุราษฎร์ธานี!J177"")"),1)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IFERROR(__xludf.DUMMYFUNCTION("IMPORTRANGE(""https://docs.google.com/spreadsheets/d/1IYY_tgx_IHuhSq3AJ5eI5OnqOPBNLWSHKh2a30DoXe8/edit?usp=sharing"",""สุราษฎร์ธานี!J178"")"),1)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IFERROR(__xludf.DUMMYFUNCTION("IMPORTRANGE(""https://docs.google.com/spreadsheets/d/1IYY_tgx_IHuhSq3AJ5eI5OnqOPBNLWSHKh2a30DoXe8/edit?usp=sharing"",""สุราษฎร์ธานี!I179"")"),1)</f>
        <v>1</v>
      </c>
      <c r="J264" s="192">
        <f ca="1">IFERROR(__xludf.DUMMYFUNCTION("IMPORTRANGE(""https://docs.google.com/spreadsheets/d/1IYY_tgx_IHuhSq3AJ5eI5OnqOPBNLWSHKh2a30DoXe8/edit?usp=sharing"",""สุราษฎร์ธานี!J179"")"),0)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IFERROR(__xludf.DUMMYFUNCTION("IMPORTRANGE(""https://docs.google.com/spreadsheets/d/1IYY_tgx_IHuhSq3AJ5eI5OnqOPBNLWSHKh2a30DoXe8/edit?usp=sharing"",""สุราษฎร์ธานี!I180"")"),25)</f>
        <v>25</v>
      </c>
      <c r="J265" s="192">
        <f ca="1">IFERROR(__xludf.DUMMYFUNCTION("IMPORTRANGE(""https://docs.google.com/spreadsheets/d/1IYY_tgx_IHuhSq3AJ5eI5OnqOPBNLWSHKh2a30DoXe8/edit?usp=sharing"",""สุราษฎร์ธานี!J180"")"),0)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IFERROR(__xludf.DUMMYFUNCTION("IMPORTRANGE(""https://docs.google.com/spreadsheets/d/1IYY_tgx_IHuhSq3AJ5eI5OnqOPBNLWSHKh2a30DoXe8/edit?usp=sharing"",""สุราษฎร์ธานี!I181"")"),25)</f>
        <v>25</v>
      </c>
      <c r="J266" s="192">
        <f ca="1">IFERROR(__xludf.DUMMYFUNCTION("IMPORTRANGE(""https://docs.google.com/spreadsheets/d/1IYY_tgx_IHuhSq3AJ5eI5OnqOPBNLWSHKh2a30DoXe8/edit?usp=sharing"",""สุราษฎร์ธานี!J181"")"),0)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IFERROR(__xludf.DUMMYFUNCTION("IMPORTRANGE(""https://docs.google.com/spreadsheets/d/1IYY_tgx_IHuhSq3AJ5eI5OnqOPBNLWSHKh2a30DoXe8/edit?usp=sharing"",""สุราษฎร์ธานี!I182"")"),1)</f>
        <v>1</v>
      </c>
      <c r="J267" s="192">
        <f ca="1">IFERROR(__xludf.DUMMYFUNCTION("IMPORTRANGE(""https://docs.google.com/spreadsheets/d/1IYY_tgx_IHuhSq3AJ5eI5OnqOPBNLWSHKh2a30DoXe8/edit?usp=sharing"",""สุราษฎร์ธานี!J182"")"),0)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IFERROR(__xludf.DUMMYFUNCTION("IMPORTRANGE(""https://docs.google.com/spreadsheets/d/1IYY_tgx_IHuhSq3AJ5eI5OnqOPBNLWSHKh2a30DoXe8/edit?usp=sharing"",""สุราษฎร์ธานี!J183"")"),0)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IFERROR(__xludf.DUMMYFUNCTION("IMPORTRANGE(""https://docs.google.com/spreadsheets/d/1IYY_tgx_IHuhSq3AJ5eI5OnqOPBNLWSHKh2a30DoXe8/edit?usp=sharing"",""สุราษฎร์ธานี!J184"")"),0)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IFERROR(__xludf.DUMMYFUNCTION("IMPORTRANGE(""https://docs.google.com/spreadsheets/d/1IYY_tgx_IHuhSq3AJ5eI5OnqOPBNLWSHKh2a30DoXe8/edit?usp=sharing"",""สุราษฎร์ธานี!I185"")"),20)</f>
        <v>20</v>
      </c>
      <c r="J270" s="308">
        <f ca="1">IFERROR(__xludf.DUMMYFUNCTION("IMPORTRANGE(""https://docs.google.com/spreadsheets/d/1IYY_tgx_IHuhSq3AJ5eI5OnqOPBNLWSHKh2a30DoXe8/edit?usp=sharing"",""สุราษฎร์ธานี!J185"")"),0)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447600</v>
      </c>
      <c r="M271" s="155">
        <f t="shared" ca="1" si="83"/>
        <v>225000</v>
      </c>
      <c r="N271" s="155">
        <f t="shared" ca="1" si="83"/>
        <v>71645</v>
      </c>
      <c r="O271" s="154">
        <f t="shared" ref="O271:O273" ca="1" si="84">IF(L271&gt;0,N271*100/L271,0)</f>
        <v>16.006478999106346</v>
      </c>
      <c r="P271" s="154">
        <f t="shared" ref="P271:P273" ca="1" si="85">IF(M271&gt;0,N271*100/M271,0)</f>
        <v>31.842222222222222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447600</v>
      </c>
      <c r="M273" s="160">
        <f t="shared" ca="1" si="87"/>
        <v>225000</v>
      </c>
      <c r="N273" s="160">
        <f t="shared" ca="1" si="87"/>
        <v>71645</v>
      </c>
      <c r="O273" s="159">
        <f t="shared" ca="1" si="84"/>
        <v>16.006478999106346</v>
      </c>
      <c r="P273" s="159">
        <f t="shared" ca="1" si="85"/>
        <v>31.842222222222222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447600</v>
      </c>
      <c r="M275" s="172">
        <f ca="1">IFERROR(__xludf.DUMMYFUNCTION("IMPORTRANGE(""https://docs.google.com/spreadsheets/d/1Yj_ptqi66GCucihVvJfMjLAmec39IyEx_6qawtMGysU/edit?usp=sharing"",""สบก!CK94"")"),225000)</f>
        <v>225000</v>
      </c>
      <c r="N275" s="172">
        <f ca="1">IFERROR(__xludf.DUMMYFUNCTION("IMPORTRANGE(""https://docs.google.com/spreadsheets/d/1Yj_ptqi66GCucihVvJfMjLAmec39IyEx_6qawtMGysU/edit?usp=sharing"",""สบก!CL94"")"),71645)</f>
        <v>71645</v>
      </c>
      <c r="O275" s="171">
        <f ca="1">IF(L275&gt;0,N275*100/L275,0)</f>
        <v>16.006478999106346</v>
      </c>
      <c r="P275" s="171">
        <f ca="1">IF(M275&gt;0,N275*100/M275,0)</f>
        <v>31.842222222222222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IFERROR(__xludf.DUMMYFUNCTION("IMPORTRANGE(""https://docs.google.com/spreadsheets/d/1Yj_ptqi66GCucihVvJfMjLAmec39IyEx_6qawtMGysU/edit?usp=sharing"",""สบก!CG94"")"),264000)</f>
        <v>264000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IFERROR(__xludf.DUMMYFUNCTION("IMPORTRANGE(""https://docs.google.com/spreadsheets/d/1Yj_ptqi66GCucihVvJfMjLAmec39IyEx_6qawtMGysU/edit?usp=sharing"",""สบก!CH94"")"),183600)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IFERROR(__xludf.DUMMYFUNCTION("IMPORTRANGE(""https://docs.google.com/spreadsheets/d/1IYY_tgx_IHuhSq3AJ5eI5OnqOPBNLWSHKh2a30DoXe8/edit?usp=sharing"",""สุราษฎร์ธานี!J191"")"),0)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IFERROR(__xludf.DUMMYFUNCTION("IMPORTRANGE(""https://docs.google.com/spreadsheets/d/1IYY_tgx_IHuhSq3AJ5eI5OnqOPBNLWSHKh2a30DoXe8/edit?usp=sharing"",""สุราษฎร์ธานี!J192"")"),1)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IFERROR(__xludf.DUMMYFUNCTION("IMPORTRANGE(""https://docs.google.com/spreadsheets/d/1IYY_tgx_IHuhSq3AJ5eI5OnqOPBNLWSHKh2a30DoXe8/edit?usp=sharing"",""สุราษฎร์ธานี!J193"")"),1)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IFERROR(__xludf.DUMMYFUNCTION("IMPORTRANGE(""https://docs.google.com/spreadsheets/d/1IYY_tgx_IHuhSq3AJ5eI5OnqOPBNLWSHKh2a30DoXe8/edit?usp=sharing"",""สุราษฎร์ธานี!J194"")"),1)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IFERROR(__xludf.DUMMYFUNCTION("IMPORTRANGE(""https://docs.google.com/spreadsheets/d/1IYY_tgx_IHuhSq3AJ5eI5OnqOPBNLWSHKh2a30DoXe8/edit?usp=sharing"",""สุราษฎร์ธานี!I195"")"),20)</f>
        <v>20</v>
      </c>
      <c r="J285" s="192">
        <f ca="1">IFERROR(__xludf.DUMMYFUNCTION("IMPORTRANGE(""https://docs.google.com/spreadsheets/d/1IYY_tgx_IHuhSq3AJ5eI5OnqOPBNLWSHKh2a30DoXe8/edit?usp=sharing"",""สุราษฎร์ธานี!J195"")"),0)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IFERROR(__xludf.DUMMYFUNCTION("IMPORTRANGE(""https://docs.google.com/spreadsheets/d/1IYY_tgx_IHuhSq3AJ5eI5OnqOPBNLWSHKh2a30DoXe8/edit?usp=sharing"",""สุราษฎร์ธานี!J196"")"),0)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IFERROR(__xludf.DUMMYFUNCTION("IMPORTRANGE(""https://docs.google.com/spreadsheets/d/1IYY_tgx_IHuhSq3AJ5eI5OnqOPBNLWSHKh2a30DoXe8/edit?usp=sharing"",""สุราษฎร์ธานี!J197"")"),0)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IFERROR(__xludf.DUMMYFUNCTION("IMPORTRANGE(""https://docs.google.com/spreadsheets/d/1IYY_tgx_IHuhSq3AJ5eI5OnqOPBNLWSHKh2a30DoXe8/edit?usp=sharing"",""สุราษฎร์ธานี!I199"")"),15)</f>
        <v>15</v>
      </c>
      <c r="J289" s="308">
        <f ca="1">IFERROR(__xludf.DUMMYFUNCTION("IMPORTRANGE(""https://docs.google.com/spreadsheets/d/1IYY_tgx_IHuhSq3AJ5eI5OnqOPBNLWSHKh2a30DoXe8/edit?usp=sharing"",""สุราษฎร์ธานี!J199"")"),15)</f>
        <v>15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84560</v>
      </c>
      <c r="M290" s="155">
        <f t="shared" ca="1" si="88"/>
        <v>29980</v>
      </c>
      <c r="N290" s="155">
        <f t="shared" ca="1" si="88"/>
        <v>40470</v>
      </c>
      <c r="O290" s="154">
        <f t="shared" ref="O290:O292" ca="1" si="89">IF(L290&gt;0,N290*100/L290,0)</f>
        <v>47.859508041627244</v>
      </c>
      <c r="P290" s="154">
        <f t="shared" ref="P290:P292" ca="1" si="90">IF(M290&gt;0,N290*100/M290,0)</f>
        <v>134.98999332888593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84560</v>
      </c>
      <c r="M292" s="160">
        <f t="shared" ca="1" si="92"/>
        <v>29980</v>
      </c>
      <c r="N292" s="160">
        <f t="shared" ca="1" si="92"/>
        <v>40470</v>
      </c>
      <c r="O292" s="159">
        <f t="shared" ca="1" si="89"/>
        <v>47.859508041627244</v>
      </c>
      <c r="P292" s="159">
        <f t="shared" ca="1" si="90"/>
        <v>134.98999332888593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72260</v>
      </c>
      <c r="M294" s="172">
        <f ca="1">IFERROR(__xludf.DUMMYFUNCTION("IMPORTRANGE(""https://docs.google.com/spreadsheets/d/1Yj_ptqi66GCucihVvJfMjLAmec39IyEx_6qawtMGysU/edit?usp=sharing"",""สบก!CT94"")"),29980)</f>
        <v>29980</v>
      </c>
      <c r="N294" s="172">
        <f ca="1">IFERROR(__xludf.DUMMYFUNCTION("IMPORTRANGE(""https://docs.google.com/spreadsheets/d/1Yj_ptqi66GCucihVvJfMjLAmec39IyEx_6qawtMGysU/edit?usp=sharing"",""สบก!CU94"")"),28470)</f>
        <v>28470</v>
      </c>
      <c r="O294" s="171">
        <f ca="1">IF(L294&gt;0,N294*100/L294,0)</f>
        <v>39.399391087738721</v>
      </c>
      <c r="P294" s="171">
        <f ca="1">IF(M294&gt;0,N294*100/M294,0)</f>
        <v>94.96330887258172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IFERROR(__xludf.DUMMYFUNCTION("IMPORTRANGE(""https://docs.google.com/spreadsheets/d/1Yj_ptqi66GCucihVvJfMjLAmec39IyEx_6qawtMGysU/edit?usp=sharing"",""สบก!CP94"")"),0)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IFERROR(__xludf.DUMMYFUNCTION("IMPORTRANGE(""https://docs.google.com/spreadsheets/d/1Yj_ptqi66GCucihVvJfMjLAmec39IyEx_6qawtMGysU/edit?usp=sharing"",""สบก!CQ94"")"),72260)</f>
        <v>72260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IFERROR(__xludf.DUMMYFUNCTION("IMPORTRANGE(""https://docs.google.com/spreadsheets/d/1Yj_ptqi66GCucihVvJfMjLAmec39IyEx_6qawtMGysU/edit?usp=sharing"",""สบก!CR94"")"),12300)</f>
        <v>12300</v>
      </c>
      <c r="M298" s="101"/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97.560975609756099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IFERROR(__xludf.DUMMYFUNCTION("IMPORTRANGE(""https://docs.google.com/spreadsheets/d/1IYY_tgx_IHuhSq3AJ5eI5OnqOPBNLWSHKh2a30DoXe8/edit?usp=sharing"",""สุราษฎร์ธานี!J205"")"),0)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IFERROR(__xludf.DUMMYFUNCTION("IMPORTRANGE(""https://docs.google.com/spreadsheets/d/1IYY_tgx_IHuhSq3AJ5eI5OnqOPBNLWSHKh2a30DoXe8/edit?usp=sharing"",""สุราษฎร์ธานี!J206"")"),1)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IFERROR(__xludf.DUMMYFUNCTION("IMPORTRANGE(""https://docs.google.com/spreadsheets/d/1IYY_tgx_IHuhSq3AJ5eI5OnqOPBNLWSHKh2a30DoXe8/edit?usp=sharing"",""สุราษฎร์ธานี!J207"")"),1)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IFERROR(__xludf.DUMMYFUNCTION("IMPORTRANGE(""https://docs.google.com/spreadsheets/d/1IYY_tgx_IHuhSq3AJ5eI5OnqOPBNLWSHKh2a30DoXe8/edit?usp=sharing"",""สุราษฎร์ธานี!J208"")"),1)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IFERROR(__xludf.DUMMYFUNCTION("IMPORTRANGE(""https://docs.google.com/spreadsheets/d/1IYY_tgx_IHuhSq3AJ5eI5OnqOPBNLWSHKh2a30DoXe8/edit?usp=sharing"",""สุราษฎร์ธานี!I209"")"),15)</f>
        <v>15</v>
      </c>
      <c r="J304" s="191">
        <f ca="1">IFERROR(__xludf.DUMMYFUNCTION("IMPORTRANGE(""https://docs.google.com/spreadsheets/d/1IYY_tgx_IHuhSq3AJ5eI5OnqOPBNLWSHKh2a30DoXe8/edit?usp=sharing"",""สุราษฎร์ธานี!J209"")"),15)</f>
        <v>15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IFERROR(__xludf.DUMMYFUNCTION("IMPORTRANGE(""https://docs.google.com/spreadsheets/d/1IYY_tgx_IHuhSq3AJ5eI5OnqOPBNLWSHKh2a30DoXe8/edit?usp=sharing"",""สุราษฎร์ธานี!I211"")"),15)</f>
        <v>15</v>
      </c>
      <c r="J306" s="191">
        <f ca="1">IFERROR(__xludf.DUMMYFUNCTION("IMPORTRANGE(""https://docs.google.com/spreadsheets/d/1IYY_tgx_IHuhSq3AJ5eI5OnqOPBNLWSHKh2a30DoXe8/edit?usp=sharing"",""สุราษฎร์ธานี!J211"")"),0)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IFERROR(__xludf.DUMMYFUNCTION("IMPORTRANGE(""https://docs.google.com/spreadsheets/d/1IYY_tgx_IHuhSq3AJ5eI5OnqOPBNLWSHKh2a30DoXe8/edit?usp=sharing"",""สุราษฎร์ธานี!J212"")"),0)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IFERROR(__xludf.DUMMYFUNCTION("IMPORTRANGE(""https://docs.google.com/spreadsheets/d/1IYY_tgx_IHuhSq3AJ5eI5OnqOPBNLWSHKh2a30DoXe8/edit?usp=sharing"",""สุราษฎร์ธานี!J213"")"),0)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IFERROR(__xludf.DUMMYFUNCTION("IMPORTRANGE(""https://docs.google.com/spreadsheets/d/1IYY_tgx_IHuhSq3AJ5eI5OnqOPBNLWSHKh2a30DoXe8/edit?usp=sharing"",""สุราษฎร์ธานี!I214"")"),1)</f>
        <v>1</v>
      </c>
      <c r="J309" s="325">
        <f ca="1">IFERROR(__xludf.DUMMYFUNCTION("IMPORTRANGE(""https://docs.google.com/spreadsheets/d/1IYY_tgx_IHuhSq3AJ5eI5OnqOPBNLWSHKh2a30DoXe8/edit?usp=sharing"",""สุราษฎร์ธานี!J214"")"),0)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278600</v>
      </c>
      <c r="M310" s="155">
        <f t="shared" ca="1" si="93"/>
        <v>139300</v>
      </c>
      <c r="N310" s="155">
        <f t="shared" ca="1" si="93"/>
        <v>78531</v>
      </c>
      <c r="O310" s="154">
        <f t="shared" ref="O310:O312" ca="1" si="94">IF(L310&gt;0,N310*100/L310,0)</f>
        <v>28.187724335965541</v>
      </c>
      <c r="P310" s="154">
        <f t="shared" ref="P310:P312" ca="1" si="95">IF(M310&gt;0,N310*100/M310,0)</f>
        <v>56.375448671931082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278600</v>
      </c>
      <c r="M312" s="160">
        <f t="shared" ca="1" si="97"/>
        <v>139300</v>
      </c>
      <c r="N312" s="160">
        <f t="shared" ca="1" si="97"/>
        <v>78531</v>
      </c>
      <c r="O312" s="159">
        <f t="shared" ca="1" si="94"/>
        <v>28.187724335965541</v>
      </c>
      <c r="P312" s="159">
        <f t="shared" ca="1" si="95"/>
        <v>56.375448671931082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278600</v>
      </c>
      <c r="M314" s="172">
        <f ca="1">IFERROR(__xludf.DUMMYFUNCTION("IMPORTRANGE(""https://docs.google.com/spreadsheets/d/1Yj_ptqi66GCucihVvJfMjLAmec39IyEx_6qawtMGysU/edit?usp=sharing"",""สบก!DC94"")"),139300)</f>
        <v>139300</v>
      </c>
      <c r="N314" s="172">
        <f ca="1">IFERROR(__xludf.DUMMYFUNCTION("IMPORTRANGE(""https://docs.google.com/spreadsheets/d/1Yj_ptqi66GCucihVvJfMjLAmec39IyEx_6qawtMGysU/edit?usp=sharing"",""สบก!DD94"")"),78531)</f>
        <v>78531</v>
      </c>
      <c r="O314" s="171">
        <f ca="1">IF(L314&gt;0,N314*100/L314,0)</f>
        <v>28.187724335965541</v>
      </c>
      <c r="P314" s="171">
        <f ca="1">IF(M314&gt;0,N314*100/M314,0)</f>
        <v>56.375448671931082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IFERROR(__xludf.DUMMYFUNCTION("IMPORTRANGE(""https://docs.google.com/spreadsheets/d/1Yj_ptqi66GCucihVvJfMjLAmec39IyEx_6qawtMGysU/edit?usp=sharing"",""สบก!CY94"")"),0)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IFERROR(__xludf.DUMMYFUNCTION("IMPORTRANGE(""https://docs.google.com/spreadsheets/d/1Yj_ptqi66GCucihVvJfMjLAmec39IyEx_6qawtMGysU/edit?usp=sharing"",""สบก!CZ94"")"),278600)</f>
        <v>278600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IFERROR(__xludf.DUMMYFUNCTION("IMPORTRANGE(""https://docs.google.com/spreadsheets/d/1IYY_tgx_IHuhSq3AJ5eI5OnqOPBNLWSHKh2a30DoXe8/edit?usp=sharing"",""สุราษฎร์ธานี!J220"")"),0)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IFERROR(__xludf.DUMMYFUNCTION("IMPORTRANGE(""https://docs.google.com/spreadsheets/d/1IYY_tgx_IHuhSq3AJ5eI5OnqOPBNLWSHKh2a30DoXe8/edit?usp=sharing"",""สุราษฎร์ธานี!J221"")"),1)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IFERROR(__xludf.DUMMYFUNCTION("IMPORTRANGE(""https://docs.google.com/spreadsheets/d/1IYY_tgx_IHuhSq3AJ5eI5OnqOPBNLWSHKh2a30DoXe8/edit?usp=sharing"",""สุราษฎร์ธานี!J222"")"),1)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IFERROR(__xludf.DUMMYFUNCTION("IMPORTRANGE(""https://docs.google.com/spreadsheets/d/1IYY_tgx_IHuhSq3AJ5eI5OnqOPBNLWSHKh2a30DoXe8/edit?usp=sharing"",""สุราษฎร์ธานี!J223"")"),1)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IFERROR(__xludf.DUMMYFUNCTION("IMPORTRANGE(""https://docs.google.com/spreadsheets/d/1IYY_tgx_IHuhSq3AJ5eI5OnqOPBNLWSHKh2a30DoXe8/edit?usp=sharing"",""สุราษฎร์ธานี!I224"")"),1)</f>
        <v>1</v>
      </c>
      <c r="J324" s="191">
        <f ca="1">IFERROR(__xludf.DUMMYFUNCTION("IMPORTRANGE(""https://docs.google.com/spreadsheets/d/1IYY_tgx_IHuhSq3AJ5eI5OnqOPBNLWSHKh2a30DoXe8/edit?usp=sharing"",""สุราษฎร์ธานี!J224"")"),0)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IFERROR(__xludf.DUMMYFUNCTION("IMPORTRANGE(""https://docs.google.com/spreadsheets/d/1IYY_tgx_IHuhSq3AJ5eI5OnqOPBNLWSHKh2a30DoXe8/edit?usp=sharing"",""สุราษฎร์ธานี!J225"")"),0)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IFERROR(__xludf.DUMMYFUNCTION("IMPORTRANGE(""https://docs.google.com/spreadsheets/d/1IYY_tgx_IHuhSq3AJ5eI5OnqOPBNLWSHKh2a30DoXe8/edit?usp=sharing"",""สุราษฎร์ธานี!J226"")"),0)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IFERROR(__xludf.DUMMYFUNCTION("IMPORTRANGE(""https://docs.google.com/spreadsheets/d/1IYY_tgx_IHuhSq3AJ5eI5OnqOPBNLWSHKh2a30DoXe8/edit?usp=sharing"",""สุราษฎร์ธานี!I228"")"),550)</f>
        <v>550</v>
      </c>
      <c r="J328" s="330">
        <f ca="1">IFERROR(__xludf.DUMMYFUNCTION("IMPORTRANGE(""https://docs.google.com/spreadsheets/d/1IYY_tgx_IHuhSq3AJ5eI5OnqOPBNLWSHKh2a30DoXe8/edit?usp=sharing"",""สุราษฎร์ธานี!J228"")"),146)</f>
        <v>146</v>
      </c>
      <c r="K328" s="309">
        <f ca="1">IF(I328&gt;0,J328*100/I328,0)</f>
        <v>26.545454545454547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1967210</v>
      </c>
      <c r="M329" s="155">
        <f t="shared" ca="1" si="98"/>
        <v>997410</v>
      </c>
      <c r="N329" s="155">
        <f t="shared" ca="1" si="98"/>
        <v>514734</v>
      </c>
      <c r="O329" s="154">
        <f t="shared" ref="O329:O331" ca="1" si="99">IF(L329&gt;0,N329*100/L329,0)</f>
        <v>26.165686429003511</v>
      </c>
      <c r="P329" s="154">
        <f t="shared" ref="P329:P331" ca="1" si="100">IF(M329&gt;0,N329*100/M329,0)</f>
        <v>51.607062291334557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1967210</v>
      </c>
      <c r="M331" s="160">
        <f t="shared" ca="1" si="102"/>
        <v>997410</v>
      </c>
      <c r="N331" s="160">
        <f t="shared" ca="1" si="102"/>
        <v>514734</v>
      </c>
      <c r="O331" s="159">
        <f t="shared" ca="1" si="99"/>
        <v>26.165686429003511</v>
      </c>
      <c r="P331" s="159">
        <f t="shared" ca="1" si="100"/>
        <v>51.607062291334557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1816010</v>
      </c>
      <c r="M333" s="172">
        <f ca="1">IFERROR(__xludf.DUMMYFUNCTION("IMPORTRANGE(""https://docs.google.com/spreadsheets/d/1Yj_ptqi66GCucihVvJfMjLAmec39IyEx_6qawtMGysU/edit?usp=sharing"",""สบก!DL94"")"),997410)</f>
        <v>997410</v>
      </c>
      <c r="N333" s="172">
        <f ca="1">IFERROR(__xludf.DUMMYFUNCTION("IMPORTRANGE(""https://docs.google.com/spreadsheets/d/1Yj_ptqi66GCucihVvJfMjLAmec39IyEx_6qawtMGysU/edit?usp=sharing"",""สบก!DM94"")"),377934)</f>
        <v>377934</v>
      </c>
      <c r="O333" s="171">
        <f ca="1">IF(L333&gt;0,N333*100/L333,0)</f>
        <v>20.811229013056096</v>
      </c>
      <c r="P333" s="171">
        <f ca="1">IF(M333&gt;0,N333*100/M333,0)</f>
        <v>37.891539086233344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IFERROR(__xludf.DUMMYFUNCTION("IMPORTRANGE(""https://docs.google.com/spreadsheets/d/1Yj_ptqi66GCucihVvJfMjLAmec39IyEx_6qawtMGysU/edit?usp=sharing"",""สบก!DH94"")"),923400)</f>
        <v>923400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IFERROR(__xludf.DUMMYFUNCTION("IMPORTRANGE(""https://docs.google.com/spreadsheets/d/1Yj_ptqi66GCucihVvJfMjLAmec39IyEx_6qawtMGysU/edit?usp=sharing"",""สบก!DI94"")"),892610)</f>
        <v>892610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IFERROR(__xludf.DUMMYFUNCTION("IMPORTRANGE(""https://docs.google.com/spreadsheets/d/1Yj_ptqi66GCucihVvJfMjLAmec39IyEx_6qawtMGysU/edit?usp=sharing"",""สบก!DJ94"")"),151200)</f>
        <v>151200</v>
      </c>
      <c r="M337" s="101"/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90.476190476190482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IFERROR(__xludf.DUMMYFUNCTION("IMPORTRANGE(""https://docs.google.com/spreadsheets/d/1IYY_tgx_IHuhSq3AJ5eI5OnqOPBNLWSHKh2a30DoXe8/edit?usp=sharing"",""สุราษฎร์ธานี!I234"")"),0)</f>
        <v>0</v>
      </c>
      <c r="J339" s="191">
        <f ca="1">IFERROR(__xludf.DUMMYFUNCTION("IMPORTRANGE(""https://docs.google.com/spreadsheets/d/1IYY_tgx_IHuhSq3AJ5eI5OnqOPBNLWSHKh2a30DoXe8/edit?usp=sharing"",""สุราษฎร์ธานี!J234"")"),154)</f>
        <v>154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1">
        <f ca="1">IFERROR(__xludf.DUMMYFUNCTION("IMPORTRANGE(""https://docs.google.com/spreadsheets/d/1IYY_tgx_IHuhSq3AJ5eI5OnqOPBNLWSHKh2a30DoXe8/edit?usp=sharing"",""สุราษฎร์ธานี!J235"")"),1711.44999999999)</f>
        <v>1711.44999999999</v>
      </c>
      <c r="K340" s="333">
        <f t="shared" ca="1" si="103"/>
        <v>30.561607142856968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1">
        <f ca="1">IFERROR(__xludf.DUMMYFUNCTION("IMPORTRANGE(""https://docs.google.com/spreadsheets/d/1IYY_tgx_IHuhSq3AJ5eI5OnqOPBNLWSHKh2a30DoXe8/edit?usp=sharing"",""สุราษฎร์ธานี!J236"")"),143)</f>
        <v>143</v>
      </c>
      <c r="K341" s="333">
        <f t="shared" ca="1" si="103"/>
        <v>26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IFERROR(__xludf.DUMMYFUNCTION("IMPORTRANGE(""https://docs.google.com/spreadsheets/d/1IYY_tgx_IHuhSq3AJ5eI5OnqOPBNLWSHKh2a30DoXe8/edit?usp=sharing"",""สุราษฎร์ธานี!I237"")"),0)</f>
        <v>0</v>
      </c>
      <c r="J342" s="191">
        <f ca="1">IFERROR(__xludf.DUMMYFUNCTION("IMPORTRANGE(""https://docs.google.com/spreadsheets/d/1IYY_tgx_IHuhSq3AJ5eI5OnqOPBNLWSHKh2a30DoXe8/edit?usp=sharing"",""สุราษฎร์ธานี!J237"")"),1961.08)</f>
        <v>1961.08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1">
        <f ca="1">IFERROR(__xludf.DUMMYFUNCTION("IMPORTRANGE(""https://docs.google.com/spreadsheets/d/1IYY_tgx_IHuhSq3AJ5eI5OnqOPBNLWSHKh2a30DoXe8/edit?usp=sharing"",""สุราษฎร์ธานี!J238"")"),0)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IFERROR(__xludf.DUMMYFUNCTION("IMPORTRANGE(""https://docs.google.com/spreadsheets/d/1IYY_tgx_IHuhSq3AJ5eI5OnqOPBNLWSHKh2a30DoXe8/edit?usp=sharing"",""สุราษฎร์ธานี!I239"")"),0)</f>
        <v>0</v>
      </c>
      <c r="J344" s="191">
        <f ca="1">IFERROR(__xludf.DUMMYFUNCTION("IMPORTRANGE(""https://docs.google.com/spreadsheets/d/1IYY_tgx_IHuhSq3AJ5eI5OnqOPBNLWSHKh2a30DoXe8/edit?usp=sharing"",""สุราษฎร์ธานี!J239"")"),0)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1">
        <f ca="1">IFERROR(__xludf.DUMMYFUNCTION("IMPORTRANGE(""https://docs.google.com/spreadsheets/d/1IYY_tgx_IHuhSq3AJ5eI5OnqOPBNLWSHKh2a30DoXe8/edit?usp=sharing"",""สุราษฎร์ธานี!J240"")"),146)</f>
        <v>146</v>
      </c>
      <c r="K345" s="333">
        <f t="shared" ca="1" si="103"/>
        <v>26.545454545454547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IFERROR(__xludf.DUMMYFUNCTION("IMPORTRANGE(""https://docs.google.com/spreadsheets/d/1IYY_tgx_IHuhSq3AJ5eI5OnqOPBNLWSHKh2a30DoXe8/edit?usp=sharing"",""สุราษฎร์ธานี!I241"")"),0)</f>
        <v>0</v>
      </c>
      <c r="J346" s="191">
        <f ca="1">IFERROR(__xludf.DUMMYFUNCTION("IMPORTRANGE(""https://docs.google.com/spreadsheets/d/1IYY_tgx_IHuhSq3AJ5eI5OnqOPBNLWSHKh2a30DoXe8/edit?usp=sharing"",""สุราษฎร์ธานี!J241"")"),2477.27)</f>
        <v>2477.27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IFERROR(__xludf.DUMMYFUNCTION("IMPORTRANGE(""https://docs.google.com/spreadsheets/d/1IYY_tgx_IHuhSq3AJ5eI5OnqOPBNLWSHKh2a30DoXe8/edit?usp=sharing"",""สุราษฎร์ธานี!L242"")"),2783438)</f>
        <v>2783438</v>
      </c>
      <c r="M347" s="347"/>
      <c r="N347" s="347">
        <f ca="1">IFERROR(__xludf.DUMMYFUNCTION("IMPORTRANGE(""https://docs.google.com/spreadsheets/d/1IYY_tgx_IHuhSq3AJ5eI5OnqOPBNLWSHKh2a30DoXe8/edit?usp=sharing"",""สุราษฎร์ธานี!M242"")"),253839.74)</f>
        <v>253839.74</v>
      </c>
      <c r="O347" s="347">
        <f ca="1">+IF(L347&gt;0,N347*100/L347,0)</f>
        <v>9.1196477162415697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IFERROR(__xludf.DUMMYFUNCTION("IMPORTRANGE(""https://docs.google.com/spreadsheets/d/1IYY_tgx_IHuhSq3AJ5eI5OnqOPBNLWSHKh2a30DoXe8/edit?usp=sharing"",""สุราษฎร์ธานี!I244"")"),80)</f>
        <v>80</v>
      </c>
      <c r="J349" s="360">
        <f ca="1">IFERROR(__xludf.DUMMYFUNCTION("IMPORTRANGE(""https://docs.google.com/spreadsheets/d/1IYY_tgx_IHuhSq3AJ5eI5OnqOPBNLWSHKh2a30DoXe8/edit?usp=sharing"",""สุราษฎร์ธานี!J244"")"),0)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62"/>
      <c r="N349" s="362">
        <f ca="1">IFERROR(__xludf.DUMMYFUNCTION("IMPORTRANGE(""https://docs.google.com/spreadsheets/d/1IYY_tgx_IHuhSq3AJ5eI5OnqOPBNLWSHKh2a30DoXe8/edit?usp=sharing"",""สุราษฎร์ธานี!M244"")"),37308.62)</f>
        <v>37308.620000000003</v>
      </c>
      <c r="O349" s="362">
        <f ca="1">+IF(L349&gt;0,N349*100/L349,0)</f>
        <v>11.990172258645071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IFERROR(__xludf.DUMMYFUNCTION("IMPORTRANGE(""https://docs.google.com/spreadsheets/d/1IYY_tgx_IHuhSq3AJ5eI5OnqOPBNLWSHKh2a30DoXe8/edit?usp=sharing"",""สุราษฎร์ธานี!I245"")"),40)</f>
        <v>40</v>
      </c>
      <c r="J350" s="360">
        <f ca="1">IFERROR(__xludf.DUMMYFUNCTION("IMPORTRANGE(""https://docs.google.com/spreadsheets/d/1IYY_tgx_IHuhSq3AJ5eI5OnqOPBNLWSHKh2a30DoXe8/edit?usp=sharing"",""สุราษฎร์ธานี!J245"")"),0)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IFERROR(__xludf.DUMMYFUNCTION("IMPORTRANGE(""https://docs.google.com/spreadsheets/d/1IYY_tgx_IHuhSq3AJ5eI5OnqOPBNLWSHKh2a30DoXe8/edit?usp=sharing"",""สุราษฎร์ธานี!L246"")"),0)</f>
        <v>0</v>
      </c>
      <c r="M351" s="169"/>
      <c r="N351" s="169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9">
        <f ca="1">IFERROR(__xludf.DUMMYFUNCTION("IMPORTRANGE(""https://docs.google.com/spreadsheets/d/1IYY_tgx_IHuhSq3AJ5eI5OnqOPBNLWSHKh2a30DoXe8/edit?usp=sharing"",""สุราษฎร์ธานี!M247"")"),37308.62)</f>
        <v>37308.620000000003</v>
      </c>
      <c r="O352" s="169">
        <f t="shared" ca="1" si="105"/>
        <v>11.990172258645071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IFERROR(__xludf.DUMMYFUNCTION("IMPORTRANGE(""https://docs.google.com/spreadsheets/d/1IYY_tgx_IHuhSq3AJ5eI5OnqOPBNLWSHKh2a30DoXe8/edit?usp=sharing"",""สุราษฎร์ธานี!L248"")"),0)</f>
        <v>0</v>
      </c>
      <c r="M353" s="171"/>
      <c r="N353" s="171">
        <f ca="1">IFERROR(__xludf.DUMMYFUNCTION("IMPORTRANGE(""https://docs.google.com/spreadsheets/d/1IYY_tgx_IHuhSq3AJ5eI5OnqOPBNLWSHKh2a30DoXe8/edit?usp=sharing"",""สุราษฎร์ธานี!M248"")"),0)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1"/>
      <c r="N354" s="171">
        <f ca="1">IFERROR(__xludf.DUMMYFUNCTION("IMPORTRANGE(""https://docs.google.com/spreadsheets/d/1IYY_tgx_IHuhSq3AJ5eI5OnqOPBNLWSHKh2a30DoXe8/edit?usp=sharing"",""สุราษฎร์ธานี!M249"")"),37308.62)</f>
        <v>37308.620000000003</v>
      </c>
      <c r="O354" s="171">
        <f t="shared" ca="1" si="105"/>
        <v>11.990172258645071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IFERROR(__xludf.DUMMYFUNCTION("IMPORTRANGE(""https://docs.google.com/spreadsheets/d/1IYY_tgx_IHuhSq3AJ5eI5OnqOPBNLWSHKh2a30DoXe8/edit?usp=sharing"",""สุราษฎร์ธานี!M250"")"),0)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IFERROR(__xludf.DUMMYFUNCTION("IMPORTRANGE(""https://docs.google.com/spreadsheets/d/1IYY_tgx_IHuhSq3AJ5eI5OnqOPBNLWSHKh2a30DoXe8/edit?usp=sharing"",""สุราษฎร์ธานี!M251"")"),0)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IFERROR(__xludf.DUMMYFUNCTION("IMPORTRANGE(""https://docs.google.com/spreadsheets/d/1IYY_tgx_IHuhSq3AJ5eI5OnqOPBNLWSHKh2a30DoXe8/edit?usp=sharing"",""สุราษฎร์ธานี!M252"")"),37308.62)</f>
        <v>37308.620000000003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IFERROR(__xludf.DUMMYFUNCTION("IMPORTRANGE(""https://docs.google.com/spreadsheets/d/1IYY_tgx_IHuhSq3AJ5eI5OnqOPBNLWSHKh2a30DoXe8/edit?usp=sharing"",""สุราษฎร์ธานี!M253"")"),0)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IFERROR(__xludf.DUMMYFUNCTION("IMPORTRANGE(""https://docs.google.com/spreadsheets/d/1IYY_tgx_IHuhSq3AJ5eI5OnqOPBNLWSHKh2a30DoXe8/edit?usp=sharing"",""สุราษฎร์ธานี!J255"")"),0)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IFERROR(__xludf.DUMMYFUNCTION("IMPORTRANGE(""https://docs.google.com/spreadsheets/d/1IYY_tgx_IHuhSq3AJ5eI5OnqOPBNLWSHKh2a30DoXe8/edit?usp=sharing"",""สุราษฎร์ธานี!J256"")"),1)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IFERROR(__xludf.DUMMYFUNCTION("IMPORTRANGE(""https://docs.google.com/spreadsheets/d/1IYY_tgx_IHuhSq3AJ5eI5OnqOPBNLWSHKh2a30DoXe8/edit?usp=sharing"",""สุราษฎร์ธานี!J257"")"),0)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IFERROR(__xludf.DUMMYFUNCTION("IMPORTRANGE(""https://docs.google.com/spreadsheets/d/1IYY_tgx_IHuhSq3AJ5eI5OnqOPBNLWSHKh2a30DoXe8/edit?usp=sharing"",""สุราษฎร์ธานี!J258"")"),0)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IFERROR(__xludf.DUMMYFUNCTION("IMPORTRANGE(""https://docs.google.com/spreadsheets/d/1IYY_tgx_IHuhSq3AJ5eI5OnqOPBNLWSHKh2a30DoXe8/edit?usp=sharing"",""สุราษฎร์ธานี!J166"")"),0)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IFERROR(__xludf.DUMMYFUNCTION("IMPORTRANGE(""https://docs.google.com/spreadsheets/d/1IYY_tgx_IHuhSq3AJ5eI5OnqOPBNLWSHKh2a30DoXe8/edit?usp=sharing"",""สุราษฎร์ธานี!J166"")"),0)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IFERROR(__xludf.DUMMYFUNCTION("IMPORTRANGE(""https://docs.google.com/spreadsheets/d/1IYY_tgx_IHuhSq3AJ5eI5OnqOPBNLWSHKh2a30DoXe8/edit?usp=sharing"",""สุราษฎร์ธานี!J166"")"),0)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IFERROR(__xludf.DUMMYFUNCTION("IMPORTRANGE(""https://docs.google.com/spreadsheets/d/1IYY_tgx_IHuhSq3AJ5eI5OnqOPBNLWSHKh2a30DoXe8/edit?usp=sharing"",""สุราษฎร์ธานี!J166"")"),0)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IFERROR(__xludf.DUMMYFUNCTION("IMPORTRANGE(""https://docs.google.com/spreadsheets/d/1IYY_tgx_IHuhSq3AJ5eI5OnqOPBNLWSHKh2a30DoXe8/edit?usp=sharing"",""สุราษฎร์ธานี!I263"")"),40)</f>
        <v>40</v>
      </c>
      <c r="J368" s="191">
        <f ca="1">IFERROR(__xludf.DUMMYFUNCTION("IMPORTRANGE(""https://docs.google.com/spreadsheets/d/1IYY_tgx_IHuhSq3AJ5eI5OnqOPBNLWSHKh2a30DoXe8/edit?usp=sharing"",""สุราษฎร์ธานี!J263"")"),0)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IFERROR(__xludf.DUMMYFUNCTION("IMPORTRANGE(""https://docs.google.com/spreadsheets/d/1IYY_tgx_IHuhSq3AJ5eI5OnqOPBNLWSHKh2a30DoXe8/edit?usp=sharing"",""สุราษฎร์ธานี!I164"")"),0)</f>
        <v>0</v>
      </c>
      <c r="J369" s="191">
        <f ca="1">IFERROR(__xludf.DUMMYFUNCTION("IMPORTRANGE(""https://docs.google.com/spreadsheets/d/1IYY_tgx_IHuhSq3AJ5eI5OnqOPBNLWSHKh2a30DoXe8/edit?usp=sharing"",""สุราษฎร์ธานี!J164"")"),0)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IFERROR(__xludf.DUMMYFUNCTION("IMPORTRANGE(""https://docs.google.com/spreadsheets/d/1IYY_tgx_IHuhSq3AJ5eI5OnqOPBNLWSHKh2a30DoXe8/edit?usp=sharing"",""สุราษฎร์ธานี!I265"")"),40)</f>
        <v>40</v>
      </c>
      <c r="J370" s="191">
        <f ca="1">IFERROR(__xludf.DUMMYFUNCTION("IMPORTRANGE(""https://docs.google.com/spreadsheets/d/1IYY_tgx_IHuhSq3AJ5eI5OnqOPBNLWSHKh2a30DoXe8/edit?usp=sharing"",""สุราษฎร์ธานี!J265"")"),0)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IFERROR(__xludf.DUMMYFUNCTION("IMPORTRANGE(""https://docs.google.com/spreadsheets/d/1IYY_tgx_IHuhSq3AJ5eI5OnqOPBNLWSHKh2a30DoXe8/edit?usp=sharing"",""สุราษฎร์ธานี!I164"")"),0)</f>
        <v>0</v>
      </c>
      <c r="J371" s="192">
        <f ca="1">IFERROR(__xludf.DUMMYFUNCTION("IMPORTRANGE(""https://docs.google.com/spreadsheets/d/1IYY_tgx_IHuhSq3AJ5eI5OnqOPBNLWSHKh2a30DoXe8/edit?usp=sharing"",""สุราษฎร์ธานี!J164"")"),0)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IFERROR(__xludf.DUMMYFUNCTION("IMPORTRANGE(""https://docs.google.com/spreadsheets/d/1IYY_tgx_IHuhSq3AJ5eI5OnqOPBNLWSHKh2a30DoXe8/edit?usp=sharing"",""สุราษฎร์ธานี!I267"")"),40)</f>
        <v>40</v>
      </c>
      <c r="J372" s="192">
        <f ca="1">IFERROR(__xludf.DUMMYFUNCTION("IMPORTRANGE(""https://docs.google.com/spreadsheets/d/1IYY_tgx_IHuhSq3AJ5eI5OnqOPBNLWSHKh2a30DoXe8/edit?usp=sharing"",""สุราษฎร์ธานี!J267"")"),0)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IFERROR(__xludf.DUMMYFUNCTION("IMPORTRANGE(""https://docs.google.com/spreadsheets/d/1IYY_tgx_IHuhSq3AJ5eI5OnqOPBNLWSHKh2a30DoXe8/edit?usp=sharing"",""สุราษฎร์ธานี!I164"")"),0)</f>
        <v>0</v>
      </c>
      <c r="J373" s="191">
        <f ca="1">IFERROR(__xludf.DUMMYFUNCTION("IMPORTRANGE(""https://docs.google.com/spreadsheets/d/1IYY_tgx_IHuhSq3AJ5eI5OnqOPBNLWSHKh2a30DoXe8/edit?usp=sharing"",""สุราษฎร์ธานี!J164"")"),0)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IFERROR(__xludf.DUMMYFUNCTION("IMPORTRANGE(""https://docs.google.com/spreadsheets/d/1IYY_tgx_IHuhSq3AJ5eI5OnqOPBNLWSHKh2a30DoXe8/edit?usp=sharing"",""สุราษฎร์ธานี!I164"")"),0)</f>
        <v>0</v>
      </c>
      <c r="J374" s="191">
        <f ca="1">IFERROR(__xludf.DUMMYFUNCTION("IMPORTRANGE(""https://docs.google.com/spreadsheets/d/1IYY_tgx_IHuhSq3AJ5eI5OnqOPBNLWSHKh2a30DoXe8/edit?usp=sharing"",""สุราษฎร์ธานี!J164"")"),0)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IFERROR(__xludf.DUMMYFUNCTION("IMPORTRANGE(""https://docs.google.com/spreadsheets/d/1IYY_tgx_IHuhSq3AJ5eI5OnqOPBNLWSHKh2a30DoXe8/edit?usp=sharing"",""สุราษฎร์ธานี!I270"")"),80)</f>
        <v>80</v>
      </c>
      <c r="J375" s="191">
        <f ca="1">IFERROR(__xludf.DUMMYFUNCTION("IMPORTRANGE(""https://docs.google.com/spreadsheets/d/1IYY_tgx_IHuhSq3AJ5eI5OnqOPBNLWSHKh2a30DoXe8/edit?usp=sharing"",""สุราษฎร์ธานี!J270"")"),0)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IFERROR(__xludf.DUMMYFUNCTION("IMPORTRANGE(""https://docs.google.com/spreadsheets/d/1IYY_tgx_IHuhSq3AJ5eI5OnqOPBNLWSHKh2a30DoXe8/edit?usp=sharing"",""สุราษฎร์ธานี!I271"")"),40)</f>
        <v>40</v>
      </c>
      <c r="J376" s="192">
        <f ca="1">IFERROR(__xludf.DUMMYFUNCTION("IMPORTRANGE(""https://docs.google.com/spreadsheets/d/1IYY_tgx_IHuhSq3AJ5eI5OnqOPBNLWSHKh2a30DoXe8/edit?usp=sharing"",""สุราษฎร์ธานี!J271"")"),0)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IFERROR(__xludf.DUMMYFUNCTION("IMPORTRANGE(""https://docs.google.com/spreadsheets/d/1IYY_tgx_IHuhSq3AJ5eI5OnqOPBNLWSHKh2a30DoXe8/edit?usp=sharing"",""สุราษฎร์ธานี!I272"")"),40)</f>
        <v>40</v>
      </c>
      <c r="J377" s="191">
        <f ca="1">IFERROR(__xludf.DUMMYFUNCTION("IMPORTRANGE(""https://docs.google.com/spreadsheets/d/1IYY_tgx_IHuhSq3AJ5eI5OnqOPBNLWSHKh2a30DoXe8/edit?usp=sharing"",""สุราษฎร์ธานี!J272"")"),0)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IFERROR(__xludf.DUMMYFUNCTION("IMPORTRANGE(""https://docs.google.com/spreadsheets/d/1IYY_tgx_IHuhSq3AJ5eI5OnqOPBNLWSHKh2a30DoXe8/edit?usp=sharing"",""สุราษฎร์ธานี!J273"")"),0)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IFERROR(__xludf.DUMMYFUNCTION("IMPORTRANGE(""https://docs.google.com/spreadsheets/d/1IYY_tgx_IHuhSq3AJ5eI5OnqOPBNLWSHKh2a30DoXe8/edit?usp=sharing"",""สุราษฎร์ธานี!J274"")"),0)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60">
        <f ca="1">IFERROR(__xludf.DUMMYFUNCTION("IMPORTRANGE(""https://docs.google.com/spreadsheets/d/1IYY_tgx_IHuhSq3AJ5eI5OnqOPBNLWSHKh2a30DoXe8/edit?usp=sharing"",""สุราษฎร์ธานี!J275"")"),0)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62"/>
      <c r="N380" s="362">
        <f ca="1">IFERROR(__xludf.DUMMYFUNCTION("IMPORTRANGE(""https://docs.google.com/spreadsheets/d/1IYY_tgx_IHuhSq3AJ5eI5OnqOPBNLWSHKh2a30DoXe8/edit?usp=sharing"",""สุราษฎร์ธานี!M275"")"),33182.17)</f>
        <v>33182.17</v>
      </c>
      <c r="O380" s="362">
        <f ca="1">+IF(L380&gt;0,N380*100/L380,0)</f>
        <v>3.2262056158363475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IFERROR(__xludf.DUMMYFUNCTION("IMPORTRANGE(""https://docs.google.com/spreadsheets/d/1IYY_tgx_IHuhSq3AJ5eI5OnqOPBNLWSHKh2a30DoXe8/edit?usp=sharing"",""สุราษฎร์ธานี!I276"")"),100)</f>
        <v>100</v>
      </c>
      <c r="J381" s="360">
        <f ca="1">IFERROR(__xludf.DUMMYFUNCTION("IMPORTRANGE(""https://docs.google.com/spreadsheets/d/1IYY_tgx_IHuhSq3AJ5eI5OnqOPBNLWSHKh2a30DoXe8/edit?usp=sharing"",""สุราษฎร์ธานี!J276"")"),0)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IFERROR(__xludf.DUMMYFUNCTION("IMPORTRANGE(""https://docs.google.com/spreadsheets/d/1IYY_tgx_IHuhSq3AJ5eI5OnqOPBNLWSHKh2a30DoXe8/edit?usp=sharing"",""สุราษฎร์ธานี!L277"")"),0)</f>
        <v>0</v>
      </c>
      <c r="M382" s="169"/>
      <c r="N382" s="169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IFERROR(__xludf.DUMMYFUNCTION("IMPORTRANGE(""https://docs.google.com/spreadsheets/d/1IYY_tgx_IHuhSq3AJ5eI5OnqOPBNLWSHKh2a30DoXe8/edit?usp=sharing"",""สุราษฎร์ธานี!M278"")"),33182.17)</f>
        <v>33182.17</v>
      </c>
      <c r="O383" s="169">
        <f t="shared" ca="1" si="109"/>
        <v>3.2262056158363475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IFERROR(__xludf.DUMMYFUNCTION("IMPORTRANGE(""https://docs.google.com/spreadsheets/d/1IYY_tgx_IHuhSq3AJ5eI5OnqOPBNLWSHKh2a30DoXe8/edit?usp=sharing"",""สุราษฎร์ธานี!L279"")"),0)</f>
        <v>0</v>
      </c>
      <c r="M384" s="171"/>
      <c r="N384" s="171">
        <f ca="1">IFERROR(__xludf.DUMMYFUNCTION("IMPORTRANGE(""https://docs.google.com/spreadsheets/d/1IYY_tgx_IHuhSq3AJ5eI5OnqOPBNLWSHKh2a30DoXe8/edit?usp=sharing"",""สุราษฎร์ธานี!M279"")"),0)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1"/>
      <c r="N385" s="171">
        <f ca="1">IFERROR(__xludf.DUMMYFUNCTION("IMPORTRANGE(""https://docs.google.com/spreadsheets/d/1IYY_tgx_IHuhSq3AJ5eI5OnqOPBNLWSHKh2a30DoXe8/edit?usp=sharing"",""สุราษฎร์ธานี!M280"")"),33182.17)</f>
        <v>33182.17</v>
      </c>
      <c r="O385" s="171">
        <f t="shared" ca="1" si="109"/>
        <v>3.2262056158363475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IFERROR(__xludf.DUMMYFUNCTION("IMPORTRANGE(""https://docs.google.com/spreadsheets/d/1IYY_tgx_IHuhSq3AJ5eI5OnqOPBNLWSHKh2a30DoXe8/edit?usp=sharing"",""สุราษฎร์ธานี!M281"")"),0)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IFERROR(__xludf.DUMMYFUNCTION("IMPORTRANGE(""https://docs.google.com/spreadsheets/d/1IYY_tgx_IHuhSq3AJ5eI5OnqOPBNLWSHKh2a30DoXe8/edit?usp=sharing"",""สุราษฎร์ธานี!M282"")"),0)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IFERROR(__xludf.DUMMYFUNCTION("IMPORTRANGE(""https://docs.google.com/spreadsheets/d/1IYY_tgx_IHuhSq3AJ5eI5OnqOPBNLWSHKh2a30DoXe8/edit?usp=sharing"",""สุราษฎร์ธานี!M283"")"),31202.17)</f>
        <v>31202.17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IFERROR(__xludf.DUMMYFUNCTION("IMPORTRANGE(""https://docs.google.com/spreadsheets/d/1IYY_tgx_IHuhSq3AJ5eI5OnqOPBNLWSHKh2a30DoXe8/edit?usp=sharing"",""สุราษฎร์ธานี!M284"")"),1980)</f>
        <v>1980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IFERROR(__xludf.DUMMYFUNCTION("IMPORTRANGE(""https://docs.google.com/spreadsheets/d/1IYY_tgx_IHuhSq3AJ5eI5OnqOPBNLWSHKh2a30DoXe8/edit?usp=sharing"",""สุราษฎร์ธานี!J286"")"),0)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IFERROR(__xludf.DUMMYFUNCTION("IMPORTRANGE(""https://docs.google.com/spreadsheets/d/1IYY_tgx_IHuhSq3AJ5eI5OnqOPBNLWSHKh2a30DoXe8/edit?usp=sharing"",""สุราษฎร์ธานี!J287"")"),1)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IFERROR(__xludf.DUMMYFUNCTION("IMPORTRANGE(""https://docs.google.com/spreadsheets/d/1IYY_tgx_IHuhSq3AJ5eI5OnqOPBNLWSHKh2a30DoXe8/edit?usp=sharing"",""สุราษฎร์ธานี!J288"")"),0)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IFERROR(__xludf.DUMMYFUNCTION("IMPORTRANGE(""https://docs.google.com/spreadsheets/d/1IYY_tgx_IHuhSq3AJ5eI5OnqOPBNLWSHKh2a30DoXe8/edit?usp=sharing"",""สุราษฎร์ธานี!J289"")"),0)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IFERROR(__xludf.DUMMYFUNCTION("IMPORTRANGE(""https://docs.google.com/spreadsheets/d/1IYY_tgx_IHuhSq3AJ5eI5OnqOPBNLWSHKh2a30DoXe8/edit?usp=sharing"",""สุราษฎร์ธานี!I291"")"),100)</f>
        <v>100</v>
      </c>
      <c r="J396" s="192">
        <f ca="1">IFERROR(__xludf.DUMMYFUNCTION("IMPORTRANGE(""https://docs.google.com/spreadsheets/d/1IYY_tgx_IHuhSq3AJ5eI5OnqOPBNLWSHKh2a30DoXe8/edit?usp=sharing"",""สุราษฎร์ธานี!J291"")"),0)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192">
        <f ca="1">IFERROR(__xludf.DUMMYFUNCTION("IMPORTRANGE(""https://docs.google.com/spreadsheets/d/1IYY_tgx_IHuhSq3AJ5eI5OnqOPBNLWSHKh2a30DoXe8/edit?usp=sharing"",""สุราษฎร์ธานี!J292"")"),0)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IFERROR(__xludf.DUMMYFUNCTION("IMPORTRANGE(""https://docs.google.com/spreadsheets/d/1IYY_tgx_IHuhSq3AJ5eI5OnqOPBNLWSHKh2a30DoXe8/edit?usp=sharing"",""สุราษฎร์ธานี!I293"")"),100)</f>
        <v>100</v>
      </c>
      <c r="J398" s="192">
        <f ca="1">IFERROR(__xludf.DUMMYFUNCTION("IMPORTRANGE(""https://docs.google.com/spreadsheets/d/1IYY_tgx_IHuhSq3AJ5eI5OnqOPBNLWSHKh2a30DoXe8/edit?usp=sharing"",""สุราษฎร์ธานี!J293"")"),0)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IFERROR(__xludf.DUMMYFUNCTION("IMPORTRANGE(""https://docs.google.com/spreadsheets/d/1IYY_tgx_IHuhSq3AJ5eI5OnqOPBNLWSHKh2a30DoXe8/edit?usp=sharing"",""สุราษฎร์ธานี!J294"")"),0)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IFERROR(__xludf.DUMMYFUNCTION("IMPORTRANGE(""https://docs.google.com/spreadsheets/d/1IYY_tgx_IHuhSq3AJ5eI5OnqOPBNLWSHKh2a30DoXe8/edit?usp=sharing"",""สุราษฎร์ธานี!J295"")"),0)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IFERROR(__xludf.DUMMYFUNCTION("IMPORTRANGE(""https://docs.google.com/spreadsheets/d/1IYY_tgx_IHuhSq3AJ5eI5OnqOPBNLWSHKh2a30DoXe8/edit?usp=sharing"",""สุราษฎร์ธานี!I296"")"),75)</f>
        <v>75</v>
      </c>
      <c r="J401" s="360">
        <f ca="1">IFERROR(__xludf.DUMMYFUNCTION("IMPORTRANGE(""https://docs.google.com/spreadsheets/d/1IYY_tgx_IHuhSq3AJ5eI5OnqOPBNLWSHKh2a30DoXe8/edit?usp=sharing"",""สุราษฎร์ธานี!J296"")"),0)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62"/>
      <c r="N401" s="362">
        <f ca="1">IFERROR(__xludf.DUMMYFUNCTION("IMPORTRANGE(""https://docs.google.com/spreadsheets/d/1IYY_tgx_IHuhSq3AJ5eI5OnqOPBNLWSHKh2a30DoXe8/edit?usp=sharing"",""สุราษฎร์ธานี!M296"")"),36671)</f>
        <v>36671</v>
      </c>
      <c r="O401" s="362">
        <f ca="1">+IF(L401&gt;0,N401*100/L401,0)</f>
        <v>44.928938985542757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IFERROR(__xludf.DUMMYFUNCTION("IMPORTRANGE(""https://docs.google.com/spreadsheets/d/1IYY_tgx_IHuhSq3AJ5eI5OnqOPBNLWSHKh2a30DoXe8/edit?usp=sharing"",""สุราษฎร์ธานี!I297"")"),25)</f>
        <v>25</v>
      </c>
      <c r="J402" s="360">
        <f ca="1">IFERROR(__xludf.DUMMYFUNCTION("IMPORTRANGE(""https://docs.google.com/spreadsheets/d/1IYY_tgx_IHuhSq3AJ5eI5OnqOPBNLWSHKh2a30DoXe8/edit?usp=sharing"",""สุราษฎร์ธานี!J297"")"),0)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IFERROR(__xludf.DUMMYFUNCTION("IMPORTRANGE(""https://docs.google.com/spreadsheets/d/1IYY_tgx_IHuhSq3AJ5eI5OnqOPBNLWSHKh2a30DoXe8/edit?usp=sharing"",""สุราษฎร์ธานี!L298"")"),0)</f>
        <v>0</v>
      </c>
      <c r="M403" s="169"/>
      <c r="N403" s="171">
        <f ca="1">IFERROR(__xludf.DUMMYFUNCTION("IMPORTRANGE(""https://docs.google.com/spreadsheets/d/1IYY_tgx_IHuhSq3AJ5eI5OnqOPBNLWSHKh2a30DoXe8/edit?usp=sharing"",""สุราษฎร์ธานี!M298"")"),0)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1">
        <f ca="1">IFERROR(__xludf.DUMMYFUNCTION("IMPORTRANGE(""https://docs.google.com/spreadsheets/d/1IYY_tgx_IHuhSq3AJ5eI5OnqOPBNLWSHKh2a30DoXe8/edit?usp=sharing"",""สุราษฎร์ธานี!M299"")"),36671)</f>
        <v>36671</v>
      </c>
      <c r="O404" s="171">
        <f t="shared" ca="1" si="112"/>
        <v>44.928938985542757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IFERROR(__xludf.DUMMYFUNCTION("IMPORTRANGE(""https://docs.google.com/spreadsheets/d/1IYY_tgx_IHuhSq3AJ5eI5OnqOPBNLWSHKh2a30DoXe8/edit?usp=sharing"",""สุราษฎร์ธานี!L300"")"),0)</f>
        <v>0</v>
      </c>
      <c r="M405" s="171"/>
      <c r="N405" s="171">
        <f ca="1">IFERROR(__xludf.DUMMYFUNCTION("IMPORTRANGE(""https://docs.google.com/spreadsheets/d/1IYY_tgx_IHuhSq3AJ5eI5OnqOPBNLWSHKh2a30DoXe8/edit?usp=sharing"",""สุราษฎร์ธานี!M300"")"),0)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1"/>
      <c r="N406" s="171">
        <f ca="1">IFERROR(__xludf.DUMMYFUNCTION("IMPORTRANGE(""https://docs.google.com/spreadsheets/d/1IYY_tgx_IHuhSq3AJ5eI5OnqOPBNLWSHKh2a30DoXe8/edit?usp=sharing"",""สุราษฎร์ธานี!M301"")"),36671)</f>
        <v>36671</v>
      </c>
      <c r="O406" s="171">
        <f t="shared" ca="1" si="112"/>
        <v>44.928938985542757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IFERROR(__xludf.DUMMYFUNCTION("IMPORTRANGE(""https://docs.google.com/spreadsheets/d/1IYY_tgx_IHuhSq3AJ5eI5OnqOPBNLWSHKh2a30DoXe8/edit?usp=sharing"",""สุราษฎร์ธานี!M302"")"),36671)</f>
        <v>36671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IFERROR(__xludf.DUMMYFUNCTION("IMPORTRANGE(""https://docs.google.com/spreadsheets/d/1IYY_tgx_IHuhSq3AJ5eI5OnqOPBNLWSHKh2a30DoXe8/edit?usp=sharing"",""สุราษฎร์ธานี!M303"")"),0)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IFERROR(__xludf.DUMMYFUNCTION("IMPORTRANGE(""https://docs.google.com/spreadsheets/d/1IYY_tgx_IHuhSq3AJ5eI5OnqOPBNLWSHKh2a30DoXe8/edit?usp=sharing"",""สุราษฎร์ธานี!M304"")"),0)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IFERROR(__xludf.DUMMYFUNCTION("IMPORTRANGE(""https://docs.google.com/spreadsheets/d/1IYY_tgx_IHuhSq3AJ5eI5OnqOPBNLWSHKh2a30DoXe8/edit?usp=sharing"",""สุราษฎร์ธานี!M305"")"),0)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IFERROR(__xludf.DUMMYFUNCTION("IMPORTRANGE(""https://docs.google.com/spreadsheets/d/1IYY_tgx_IHuhSq3AJ5eI5OnqOPBNLWSHKh2a30DoXe8/edit?usp=sharing"",""สุราษฎร์ธานี!J307"")"),0)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IFERROR(__xludf.DUMMYFUNCTION("IMPORTRANGE(""https://docs.google.com/spreadsheets/d/1IYY_tgx_IHuhSq3AJ5eI5OnqOPBNLWSHKh2a30DoXe8/edit?usp=sharing"",""สุราษฎร์ธานี!J308"")"),1)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IFERROR(__xludf.DUMMYFUNCTION("IMPORTRANGE(""https://docs.google.com/spreadsheets/d/1IYY_tgx_IHuhSq3AJ5eI5OnqOPBNLWSHKh2a30DoXe8/edit?usp=sharing"",""สุราษฎร์ธานี!J309"")"),1)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IFERROR(__xludf.DUMMYFUNCTION("IMPORTRANGE(""https://docs.google.com/spreadsheets/d/1IYY_tgx_IHuhSq3AJ5eI5OnqOPBNLWSHKh2a30DoXe8/edit?usp=sharing"",""สุราษฎร์ธานี!J310"")"),0)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IFERROR(__xludf.DUMMYFUNCTION("IMPORTRANGE(""https://docs.google.com/spreadsheets/d/1IYY_tgx_IHuhSq3AJ5eI5OnqOPBNLWSHKh2a30DoXe8/edit?usp=sharing"",""สุราษฎร์ธานี!I311"")"),25)</f>
        <v>25</v>
      </c>
      <c r="J416" s="203">
        <f ca="1">IFERROR(__xludf.DUMMYFUNCTION("IMPORTRANGE(""https://docs.google.com/spreadsheets/d/1IYY_tgx_IHuhSq3AJ5eI5OnqOPBNLWSHKh2a30DoXe8/edit?usp=sharing"",""สุราษฎร์ธานี!J311"")"),0)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IFERROR(__xludf.DUMMYFUNCTION("IMPORTRANGE(""https://docs.google.com/spreadsheets/d/1IYY_tgx_IHuhSq3AJ5eI5OnqOPBNLWSHKh2a30DoXe8/edit?usp=sharing"",""สุราษฎร์ธานี!I312"")"),10)</f>
        <v>10</v>
      </c>
      <c r="J417" s="379">
        <f ca="1">IFERROR(__xludf.DUMMYFUNCTION("IMPORTRANGE(""https://docs.google.com/spreadsheets/d/1IYY_tgx_IHuhSq3AJ5eI5OnqOPBNLWSHKh2a30DoXe8/edit?usp=sharing"",""สุราษฎร์ธานี!J312"")"),0)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IFERROR(__xludf.DUMMYFUNCTION("IMPORTRANGE(""https://docs.google.com/spreadsheets/d/1IYY_tgx_IHuhSq3AJ5eI5OnqOPBNLWSHKh2a30DoXe8/edit?usp=sharing"",""สุราษฎร์ธานี!I313"")"),30)</f>
        <v>30</v>
      </c>
      <c r="J418" s="380">
        <f ca="1">IFERROR(__xludf.DUMMYFUNCTION("IMPORTRANGE(""https://docs.google.com/spreadsheets/d/1IYY_tgx_IHuhSq3AJ5eI5OnqOPBNLWSHKh2a30DoXe8/edit?usp=sharing"",""สุราษฎร์ธานี!J313"")"),0)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IFERROR(__xludf.DUMMYFUNCTION("IMPORTRANGE(""https://docs.google.com/spreadsheets/d/1IYY_tgx_IHuhSq3AJ5eI5OnqOPBNLWSHKh2a30DoXe8/edit?usp=sharing"",""สุราษฎร์ธานี!I314"")"),10)</f>
        <v>10</v>
      </c>
      <c r="J419" s="275">
        <f ca="1">IFERROR(__xludf.DUMMYFUNCTION("IMPORTRANGE(""https://docs.google.com/spreadsheets/d/1IYY_tgx_IHuhSq3AJ5eI5OnqOPBNLWSHKh2a30DoXe8/edit?usp=sharing"",""สุราษฎร์ธานี!J314"")"),0)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IFERROR(__xludf.DUMMYFUNCTION("IMPORTRANGE(""https://docs.google.com/spreadsheets/d/1IYY_tgx_IHuhSq3AJ5eI5OnqOPBNLWSHKh2a30DoXe8/edit?usp=sharing"",""สุราษฎร์ธานี!I315"")"),10)</f>
        <v>10</v>
      </c>
      <c r="J420" s="275">
        <f ca="1">IFERROR(__xludf.DUMMYFUNCTION("IMPORTRANGE(""https://docs.google.com/spreadsheets/d/1IYY_tgx_IHuhSq3AJ5eI5OnqOPBNLWSHKh2a30DoXe8/edit?usp=sharing"",""สุราษฎร์ธานี!J315"")"),0)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IFERROR(__xludf.DUMMYFUNCTION("IMPORTRANGE(""https://docs.google.com/spreadsheets/d/1IYY_tgx_IHuhSq3AJ5eI5OnqOPBNLWSHKh2a30DoXe8/edit?usp=sharing"",""สุราษฎร์ธานี!I316"")"),0)</f>
        <v>0</v>
      </c>
      <c r="J421" s="379">
        <f ca="1">IFERROR(__xludf.DUMMYFUNCTION("IMPORTRANGE(""https://docs.google.com/spreadsheets/d/1IYY_tgx_IHuhSq3AJ5eI5OnqOPBNLWSHKh2a30DoXe8/edit?usp=sharing"",""สุราษฎร์ธานี!J316"")"),0)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IFERROR(__xludf.DUMMYFUNCTION("IMPORTRANGE(""https://docs.google.com/spreadsheets/d/1IYY_tgx_IHuhSq3AJ5eI5OnqOPBNLWSHKh2a30DoXe8/edit?usp=sharing"",""สุราษฎร์ธานี!I317"")"),0)</f>
        <v>0</v>
      </c>
      <c r="J422" s="380">
        <f ca="1">IFERROR(__xludf.DUMMYFUNCTION("IMPORTRANGE(""https://docs.google.com/spreadsheets/d/1IYY_tgx_IHuhSq3AJ5eI5OnqOPBNLWSHKh2a30DoXe8/edit?usp=sharing"",""สุราษฎร์ธานี!J317"")"),0)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IFERROR(__xludf.DUMMYFUNCTION("IMPORTRANGE(""https://docs.google.com/spreadsheets/d/1IYY_tgx_IHuhSq3AJ5eI5OnqOPBNLWSHKh2a30DoXe8/edit?usp=sharing"",""สุราษฎร์ธานี!I318"")"),0)</f>
        <v>0</v>
      </c>
      <c r="J423" s="275">
        <f ca="1">IFERROR(__xludf.DUMMYFUNCTION("IMPORTRANGE(""https://docs.google.com/spreadsheets/d/1IYY_tgx_IHuhSq3AJ5eI5OnqOPBNLWSHKh2a30DoXe8/edit?usp=sharing"",""สุราษฎร์ธานี!J318"")"),0)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IFERROR(__xludf.DUMMYFUNCTION("IMPORTRANGE(""https://docs.google.com/spreadsheets/d/1IYY_tgx_IHuhSq3AJ5eI5OnqOPBNLWSHKh2a30DoXe8/edit?usp=sharing"",""สุราษฎร์ธานี!I319"")"),0)</f>
        <v>0</v>
      </c>
      <c r="J424" s="275">
        <f ca="1">IFERROR(__xludf.DUMMYFUNCTION("IMPORTRANGE(""https://docs.google.com/spreadsheets/d/1IYY_tgx_IHuhSq3AJ5eI5OnqOPBNLWSHKh2a30DoXe8/edit?usp=sharing"",""สุราษฎร์ธานี!J319"")"),0)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IFERROR(__xludf.DUMMYFUNCTION("IMPORTRANGE(""https://docs.google.com/spreadsheets/d/1IYY_tgx_IHuhSq3AJ5eI5OnqOPBNLWSHKh2a30DoXe8/edit?usp=sharing"",""สุราษฎร์ธานี!I320"")"),0)</f>
        <v>0</v>
      </c>
      <c r="J425" s="275">
        <f ca="1">IFERROR(__xludf.DUMMYFUNCTION("IMPORTRANGE(""https://docs.google.com/spreadsheets/d/1IYY_tgx_IHuhSq3AJ5eI5OnqOPBNLWSHKh2a30DoXe8/edit?usp=sharing"",""สุราษฎร์ธานี!J320"")"),0)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IFERROR(__xludf.DUMMYFUNCTION("IMPORTRANGE(""https://docs.google.com/spreadsheets/d/1IYY_tgx_IHuhSq3AJ5eI5OnqOPBNLWSHKh2a30DoXe8/edit?usp=sharing"",""สุราษฎร์ธานี!I321"")"),15)</f>
        <v>15</v>
      </c>
      <c r="J426" s="379">
        <f ca="1">IFERROR(__xludf.DUMMYFUNCTION("IMPORTRANGE(""https://docs.google.com/spreadsheets/d/1IYY_tgx_IHuhSq3AJ5eI5OnqOPBNLWSHKh2a30DoXe8/edit?usp=sharing"",""สุราษฎร์ธานี!J321"")"),0)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IFERROR(__xludf.DUMMYFUNCTION("IMPORTRANGE(""https://docs.google.com/spreadsheets/d/1IYY_tgx_IHuhSq3AJ5eI5OnqOPBNLWSHKh2a30DoXe8/edit?usp=sharing"",""สุราษฎร์ธานี!I322"")"),45)</f>
        <v>45</v>
      </c>
      <c r="J427" s="380">
        <f ca="1">IFERROR(__xludf.DUMMYFUNCTION("IMPORTRANGE(""https://docs.google.com/spreadsheets/d/1IYY_tgx_IHuhSq3AJ5eI5OnqOPBNLWSHKh2a30DoXe8/edit?usp=sharing"",""สุราษฎร์ธานี!J322"")"),0)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IFERROR(__xludf.DUMMYFUNCTION("IMPORTRANGE(""https://docs.google.com/spreadsheets/d/1IYY_tgx_IHuhSq3AJ5eI5OnqOPBNLWSHKh2a30DoXe8/edit?usp=sharing"",""สุราษฎร์ธานี!I323"")"),15)</f>
        <v>15</v>
      </c>
      <c r="J428" s="275">
        <f ca="1">IFERROR(__xludf.DUMMYFUNCTION("IMPORTRANGE(""https://docs.google.com/spreadsheets/d/1IYY_tgx_IHuhSq3AJ5eI5OnqOPBNLWSHKh2a30DoXe8/edit?usp=sharing"",""สุราษฎร์ธานี!J323"")"),0)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IFERROR(__xludf.DUMMYFUNCTION("IMPORTRANGE(""https://docs.google.com/spreadsheets/d/1IYY_tgx_IHuhSq3AJ5eI5OnqOPBNLWSHKh2a30DoXe8/edit?usp=sharing"",""สุราษฎร์ธานี!I324"")"),15)</f>
        <v>15</v>
      </c>
      <c r="J429" s="275">
        <f ca="1">IFERROR(__xludf.DUMMYFUNCTION("IMPORTRANGE(""https://docs.google.com/spreadsheets/d/1IYY_tgx_IHuhSq3AJ5eI5OnqOPBNLWSHKh2a30DoXe8/edit?usp=sharing"",""สุราษฎร์ธานี!J324"")"),0)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IFERROR(__xludf.DUMMYFUNCTION("IMPORTRANGE(""https://docs.google.com/spreadsheets/d/1IYY_tgx_IHuhSq3AJ5eI5OnqOPBNLWSHKh2a30DoXe8/edit?usp=sharing"",""สุราษฎร์ธานี!I325"")"),10)</f>
        <v>10</v>
      </c>
      <c r="J430" s="379">
        <f ca="1">IFERROR(__xludf.DUMMYFUNCTION("IMPORTRANGE(""https://docs.google.com/spreadsheets/d/1IYY_tgx_IHuhSq3AJ5eI5OnqOPBNLWSHKh2a30DoXe8/edit?usp=sharing"",""สุราษฎร์ธานี!J325"")"),0)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IFERROR(__xludf.DUMMYFUNCTION("IMPORTRANGE(""https://docs.google.com/spreadsheets/d/1IYY_tgx_IHuhSq3AJ5eI5OnqOPBNLWSHKh2a30DoXe8/edit?usp=sharing"",""สุราษฎร์ธานี!I326"")"),10)</f>
        <v>10</v>
      </c>
      <c r="J431" s="275">
        <f ca="1">IFERROR(__xludf.DUMMYFUNCTION("IMPORTRANGE(""https://docs.google.com/spreadsheets/d/1IYY_tgx_IHuhSq3AJ5eI5OnqOPBNLWSHKh2a30DoXe8/edit?usp=sharing"",""สุราษฎร์ธานี!J326"")"),0)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IFERROR(__xludf.DUMMYFUNCTION("IMPORTRANGE(""https://docs.google.com/spreadsheets/d/1IYY_tgx_IHuhSq3AJ5eI5OnqOPBNLWSHKh2a30DoXe8/edit?usp=sharing"",""สุราษฎร์ธานี!I327"")"),0)</f>
        <v>0</v>
      </c>
      <c r="J432" s="275">
        <f ca="1">IFERROR(__xludf.DUMMYFUNCTION("IMPORTRANGE(""https://docs.google.com/spreadsheets/d/1IYY_tgx_IHuhSq3AJ5eI5OnqOPBNLWSHKh2a30DoXe8/edit?usp=sharing"",""สุราษฎร์ธานี!J327"")"),0)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IFERROR(__xludf.DUMMYFUNCTION("IMPORTRANGE(""https://docs.google.com/spreadsheets/d/1IYY_tgx_IHuhSq3AJ5eI5OnqOPBNLWSHKh2a30DoXe8/edit?usp=sharing"",""สุราษฎร์ธานี!J328"")"),0)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IFERROR(__xludf.DUMMYFUNCTION("IMPORTRANGE(""https://docs.google.com/spreadsheets/d/1IYY_tgx_IHuhSq3AJ5eI5OnqOPBNLWSHKh2a30DoXe8/edit?usp=sharing"",""สุราษฎร์ธานี!J329"")"),0)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IFERROR(__xludf.DUMMYFUNCTION("IMPORTRANGE(""https://docs.google.com/spreadsheets/d/1IYY_tgx_IHuhSq3AJ5eI5OnqOPBNLWSHKh2a30DoXe8/edit?usp=sharing"",""สุราษฎร์ธานี!I330"")"),20)</f>
        <v>20</v>
      </c>
      <c r="J435" s="393">
        <f ca="1">IFERROR(__xludf.DUMMYFUNCTION("IMPORTRANGE(""https://docs.google.com/spreadsheets/d/1IYY_tgx_IHuhSq3AJ5eI5OnqOPBNLWSHKh2a30DoXe8/edit?usp=sharing"",""สุราษฎร์ธานี!J330"")"),0)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IFERROR(__xludf.DUMMYFUNCTION("IMPORTRANGE(""https://docs.google.com/spreadsheets/d/1IYY_tgx_IHuhSq3AJ5eI5OnqOPBNLWSHKh2a30DoXe8/edit?usp=sharing"",""สุราษฎร์ธานี!L330"")"),95000)</f>
        <v>95000</v>
      </c>
      <c r="M435" s="395"/>
      <c r="N435" s="395">
        <f ca="1">IFERROR(__xludf.DUMMYFUNCTION("IMPORTRANGE(""https://docs.google.com/spreadsheets/d/1IYY_tgx_IHuhSq3AJ5eI5OnqOPBNLWSHKh2a30DoXe8/edit?usp=sharing"",""สุราษฎร์ธานี!M330"")"),48990)</f>
        <v>48990</v>
      </c>
      <c r="O435" s="395">
        <f t="shared" ref="O435:O439" ca="1" si="114">+IF(L435&gt;0,N435*100/L435,0)</f>
        <v>51.568421052631578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IFERROR(__xludf.DUMMYFUNCTION("IMPORTRANGE(""https://docs.google.com/spreadsheets/d/1IYY_tgx_IHuhSq3AJ5eI5OnqOPBNLWSHKh2a30DoXe8/edit?usp=sharing"",""สุราษฎร์ธานี!L331"")"),0)</f>
        <v>0</v>
      </c>
      <c r="M436" s="169"/>
      <c r="N436" s="171">
        <f ca="1">IFERROR(__xludf.DUMMYFUNCTION("IMPORTRANGE(""https://docs.google.com/spreadsheets/d/1IYY_tgx_IHuhSq3AJ5eI5OnqOPBNLWSHKh2a30DoXe8/edit?usp=sharing"",""สุราษฎร์ธานี!M331"")"),0)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IFERROR(__xludf.DUMMYFUNCTION("IMPORTRANGE(""https://docs.google.com/spreadsheets/d/1IYY_tgx_IHuhSq3AJ5eI5OnqOPBNLWSHKh2a30DoXe8/edit?usp=sharing"",""สุราษฎร์ธานี!L332"")"),95000)</f>
        <v>95000</v>
      </c>
      <c r="M437" s="169"/>
      <c r="N437" s="171">
        <f ca="1">IFERROR(__xludf.DUMMYFUNCTION("IMPORTRANGE(""https://docs.google.com/spreadsheets/d/1IYY_tgx_IHuhSq3AJ5eI5OnqOPBNLWSHKh2a30DoXe8/edit?usp=sharing"",""สุราษฎร์ธานี!M332"")"),48990)</f>
        <v>48990</v>
      </c>
      <c r="O437" s="171">
        <f t="shared" ca="1" si="114"/>
        <v>51.568421052631578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IFERROR(__xludf.DUMMYFUNCTION("IMPORTRANGE(""https://docs.google.com/spreadsheets/d/1IYY_tgx_IHuhSq3AJ5eI5OnqOPBNLWSHKh2a30DoXe8/edit?usp=sharing"",""สุราษฎร์ธานี!L333"")"),0)</f>
        <v>0</v>
      </c>
      <c r="M438" s="171"/>
      <c r="N438" s="171">
        <f ca="1">IFERROR(__xludf.DUMMYFUNCTION("IMPORTRANGE(""https://docs.google.com/spreadsheets/d/1IYY_tgx_IHuhSq3AJ5eI5OnqOPBNLWSHKh2a30DoXe8/edit?usp=sharing"",""สุราษฎร์ธานี!M333"")"),0)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IFERROR(__xludf.DUMMYFUNCTION("IMPORTRANGE(""https://docs.google.com/spreadsheets/d/1IYY_tgx_IHuhSq3AJ5eI5OnqOPBNLWSHKh2a30DoXe8/edit?usp=sharing"",""สุราษฎร์ธานี!L334"")"),95000)</f>
        <v>95000</v>
      </c>
      <c r="M439" s="171"/>
      <c r="N439" s="171">
        <f ca="1">IFERROR(__xludf.DUMMYFUNCTION("IMPORTRANGE(""https://docs.google.com/spreadsheets/d/1IYY_tgx_IHuhSq3AJ5eI5OnqOPBNLWSHKh2a30DoXe8/edit?usp=sharing"",""สุราษฎร์ธานี!M334"")"),48990)</f>
        <v>48990</v>
      </c>
      <c r="O439" s="171">
        <f t="shared" ca="1" si="114"/>
        <v>51.568421052631578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IFERROR(__xludf.DUMMYFUNCTION("IMPORTRANGE(""https://docs.google.com/spreadsheets/d/1IYY_tgx_IHuhSq3AJ5eI5OnqOPBNLWSHKh2a30DoXe8/edit?usp=sharing"",""สุราษฎร์ธานี!M335"")"),40990)</f>
        <v>40990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IFERROR(__xludf.DUMMYFUNCTION("IMPORTRANGE(""https://docs.google.com/spreadsheets/d/1IYY_tgx_IHuhSq3AJ5eI5OnqOPBNLWSHKh2a30DoXe8/edit?usp=sharing"",""สุราษฎร์ธานี!M336"")"),0)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IFERROR(__xludf.DUMMYFUNCTION("IMPORTRANGE(""https://docs.google.com/spreadsheets/d/1IYY_tgx_IHuhSq3AJ5eI5OnqOPBNLWSHKh2a30DoXe8/edit?usp=sharing"",""สุราษฎร์ธานี!M337"")"),0)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IFERROR(__xludf.DUMMYFUNCTION("IMPORTRANGE(""https://docs.google.com/spreadsheets/d/1IYY_tgx_IHuhSq3AJ5eI5OnqOPBNLWSHKh2a30DoXe8/edit?usp=sharing"",""สุราษฎร์ธานี!M338"")"),8000)</f>
        <v>8000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IFERROR(__xludf.DUMMYFUNCTION("IMPORTRANGE(""https://docs.google.com/spreadsheets/d/1IYY_tgx_IHuhSq3AJ5eI5OnqOPBNLWSHKh2a30DoXe8/edit?usp=sharing"",""สุราษฎร์ธานี!J340"")"),0)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IFERROR(__xludf.DUMMYFUNCTION("IMPORTRANGE(""https://docs.google.com/spreadsheets/d/1IYY_tgx_IHuhSq3AJ5eI5OnqOPBNLWSHKh2a30DoXe8/edit?usp=sharing"",""สุราษฎร์ธานี!J341"")"),1)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IFERROR(__xludf.DUMMYFUNCTION("IMPORTRANGE(""https://docs.google.com/spreadsheets/d/1IYY_tgx_IHuhSq3AJ5eI5OnqOPBNLWSHKh2a30DoXe8/edit?usp=sharing"",""สุราษฎร์ธานี!J342"")"),1)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IFERROR(__xludf.DUMMYFUNCTION("IMPORTRANGE(""https://docs.google.com/spreadsheets/d/1IYY_tgx_IHuhSq3AJ5eI5OnqOPBNLWSHKh2a30DoXe8/edit?usp=sharing"",""สุราษฎร์ธานี!J343"")"),0)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IFERROR(__xludf.DUMMYFUNCTION("IMPORTRANGE(""https://docs.google.com/spreadsheets/d/1IYY_tgx_IHuhSq3AJ5eI5OnqOPBNLWSHKh2a30DoXe8/edit?usp=sharing"",""สุราษฎร์ธานี!I344"")"),20)</f>
        <v>20</v>
      </c>
      <c r="J449" s="203">
        <f ca="1">IFERROR(__xludf.DUMMYFUNCTION("IMPORTRANGE(""https://docs.google.com/spreadsheets/d/1IYY_tgx_IHuhSq3AJ5eI5OnqOPBNLWSHKh2a30DoXe8/edit?usp=sharing"",""สุราษฎร์ธานี!J344"")"),0)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IFERROR(__xludf.DUMMYFUNCTION("IMPORTRANGE(""https://docs.google.com/spreadsheets/d/1IYY_tgx_IHuhSq3AJ5eI5OnqOPBNLWSHKh2a30DoXe8/edit?usp=sharing"",""สุราษฎร์ธานี!I345"")"),20)</f>
        <v>20</v>
      </c>
      <c r="J450" s="192">
        <f ca="1">IFERROR(__xludf.DUMMYFUNCTION("IMPORTRANGE(""https://docs.google.com/spreadsheets/d/1IYY_tgx_IHuhSq3AJ5eI5OnqOPBNLWSHKh2a30DoXe8/edit?usp=sharing"",""สุราษฎร์ธานี!J345"")"),0)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IFERROR(__xludf.DUMMYFUNCTION("IMPORTRANGE(""https://docs.google.com/spreadsheets/d/1IYY_tgx_IHuhSq3AJ5eI5OnqOPBNLWSHKh2a30DoXe8/edit?usp=sharing"",""สุราษฎร์ธานี!I346"")"),0)</f>
        <v>0</v>
      </c>
      <c r="J451" s="191">
        <f ca="1">IFERROR(__xludf.DUMMYFUNCTION("IMPORTRANGE(""https://docs.google.com/spreadsheets/d/1IYY_tgx_IHuhSq3AJ5eI5OnqOPBNLWSHKh2a30DoXe8/edit?usp=sharing"",""สุราษฎร์ธานี!J346"")"),0)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IFERROR(__xludf.DUMMYFUNCTION("IMPORTRANGE(""https://docs.google.com/spreadsheets/d/1IYY_tgx_IHuhSq3AJ5eI5OnqOPBNLWSHKh2a30DoXe8/edit?usp=sharing"",""สุราษฎร์ธานี!I347"")"),0)</f>
        <v>0</v>
      </c>
      <c r="J452" s="191">
        <f ca="1">IFERROR(__xludf.DUMMYFUNCTION("IMPORTRANGE(""https://docs.google.com/spreadsheets/d/1IYY_tgx_IHuhSq3AJ5eI5OnqOPBNLWSHKh2a30DoXe8/edit?usp=sharing"",""สุราษฎร์ธานี!J347"")"),0)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IFERROR(__xludf.DUMMYFUNCTION("IMPORTRANGE(""https://docs.google.com/spreadsheets/d/1IYY_tgx_IHuhSq3AJ5eI5OnqOPBNLWSHKh2a30DoXe8/edit?usp=sharing"",""สุราษฎร์ธานี!J348"")"),0)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IFERROR(__xludf.DUMMYFUNCTION("IMPORTRANGE(""https://docs.google.com/spreadsheets/d/1IYY_tgx_IHuhSq3AJ5eI5OnqOPBNLWSHKh2a30DoXe8/edit?usp=sharing"",""สุราษฎร์ธานี!J349"")"),0)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IFERROR(__xludf.DUMMYFUNCTION("IMPORTRANGE(""https://docs.google.com/spreadsheets/d/1IYY_tgx_IHuhSq3AJ5eI5OnqOPBNLWSHKh2a30DoXe8/edit?usp=sharing"",""สุราษฎร์ธานี!I350"")"),146061)</f>
        <v>146061</v>
      </c>
      <c r="J455" s="360">
        <f ca="1">IFERROR(__xludf.DUMMYFUNCTION("IMPORTRANGE(""https://docs.google.com/spreadsheets/d/1IYY_tgx_IHuhSq3AJ5eI5OnqOPBNLWSHKh2a30DoXe8/edit?usp=sharing"",""สุราษฎร์ธานี!J350"")"),0)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IFERROR(__xludf.DUMMYFUNCTION("IMPORTRANGE(""https://docs.google.com/spreadsheets/d/1IYY_tgx_IHuhSq3AJ5eI5OnqOPBNLWSHKh2a30DoXe8/edit?usp=sharing"",""สุราษฎร์ธานี!L350"")"),1055798)</f>
        <v>1055798</v>
      </c>
      <c r="M455" s="362"/>
      <c r="N455" s="362">
        <f ca="1">IFERROR(__xludf.DUMMYFUNCTION("IMPORTRANGE(""https://docs.google.com/spreadsheets/d/1IYY_tgx_IHuhSq3AJ5eI5OnqOPBNLWSHKh2a30DoXe8/edit?usp=sharing"",""สุราษฎร์ธานี!M350"")"),63301.95)</f>
        <v>63301.95</v>
      </c>
      <c r="O455" s="362">
        <f t="shared" ref="O455:O459" ca="1" si="116">+IF(L455&gt;0,N455*100/L455,0)</f>
        <v>5.9956497360290513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IFERROR(__xludf.DUMMYFUNCTION("IMPORTRANGE(""https://docs.google.com/spreadsheets/d/1IYY_tgx_IHuhSq3AJ5eI5OnqOPBNLWSHKh2a30DoXe8/edit?usp=sharing"",""สุราษฎร์ธานี!L351"")"),0)</f>
        <v>0</v>
      </c>
      <c r="M456" s="169"/>
      <c r="N456" s="171">
        <f ca="1">IFERROR(__xludf.DUMMYFUNCTION("IMPORTRANGE(""https://docs.google.com/spreadsheets/d/1IYY_tgx_IHuhSq3AJ5eI5OnqOPBNLWSHKh2a30DoXe8/edit?usp=sharing"",""สุราษฎร์ธานี!M351"")"),0)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IFERROR(__xludf.DUMMYFUNCTION("IMPORTRANGE(""https://docs.google.com/spreadsheets/d/1IYY_tgx_IHuhSq3AJ5eI5OnqOPBNLWSHKh2a30DoXe8/edit?usp=sharing"",""สุราษฎร์ธานี!L352"")"),1055798)</f>
        <v>1055798</v>
      </c>
      <c r="M457" s="169"/>
      <c r="N457" s="171">
        <f ca="1">IFERROR(__xludf.DUMMYFUNCTION("IMPORTRANGE(""https://docs.google.com/spreadsheets/d/1IYY_tgx_IHuhSq3AJ5eI5OnqOPBNLWSHKh2a30DoXe8/edit?usp=sharing"",""สุราษฎร์ธานี!M352"")"),63301.95)</f>
        <v>63301.95</v>
      </c>
      <c r="O457" s="171">
        <f t="shared" ca="1" si="116"/>
        <v>5.9956497360290513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IFERROR(__xludf.DUMMYFUNCTION("IMPORTRANGE(""https://docs.google.com/spreadsheets/d/1IYY_tgx_IHuhSq3AJ5eI5OnqOPBNLWSHKh2a30DoXe8/edit?usp=sharing"",""สุราษฎร์ธานี!L353"")"),0)</f>
        <v>0</v>
      </c>
      <c r="M458" s="171"/>
      <c r="N458" s="171">
        <f ca="1">IFERROR(__xludf.DUMMYFUNCTION("IMPORTRANGE(""https://docs.google.com/spreadsheets/d/1IYY_tgx_IHuhSq3AJ5eI5OnqOPBNLWSHKh2a30DoXe8/edit?usp=sharing"",""สุราษฎร์ธานี!M353"")"),0)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IFERROR(__xludf.DUMMYFUNCTION("IMPORTRANGE(""https://docs.google.com/spreadsheets/d/1IYY_tgx_IHuhSq3AJ5eI5OnqOPBNLWSHKh2a30DoXe8/edit?usp=sharing"",""สุราษฎร์ธานี!L354"")"),1055798)</f>
        <v>1055798</v>
      </c>
      <c r="M459" s="171"/>
      <c r="N459" s="171">
        <f ca="1">IFERROR(__xludf.DUMMYFUNCTION("IMPORTRANGE(""https://docs.google.com/spreadsheets/d/1IYY_tgx_IHuhSq3AJ5eI5OnqOPBNLWSHKh2a30DoXe8/edit?usp=sharing"",""สุราษฎร์ธานี!M354"")"),63301.95)</f>
        <v>63301.95</v>
      </c>
      <c r="O459" s="171">
        <f t="shared" ca="1" si="116"/>
        <v>5.9956497360290513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IFERROR(__xludf.DUMMYFUNCTION("IMPORTRANGE(""https://docs.google.com/spreadsheets/d/1IYY_tgx_IHuhSq3AJ5eI5OnqOPBNLWSHKh2a30DoXe8/edit?usp=sharing"",""สุราษฎร์ธานี!M355"")"),0)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IFERROR(__xludf.DUMMYFUNCTION("IMPORTRANGE(""https://docs.google.com/spreadsheets/d/1IYY_tgx_IHuhSq3AJ5eI5OnqOPBNLWSHKh2a30DoXe8/edit?usp=sharing"",""สุราษฎร์ธานี!M356"")"),0)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IFERROR(__xludf.DUMMYFUNCTION("IMPORTRANGE(""https://docs.google.com/spreadsheets/d/1IYY_tgx_IHuhSq3AJ5eI5OnqOPBNLWSHKh2a30DoXe8/edit?usp=sharing"",""สุราษฎร์ธานี!M357"")"),37741.95)</f>
        <v>37741.949999999997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IFERROR(__xludf.DUMMYFUNCTION("IMPORTRANGE(""https://docs.google.com/spreadsheets/d/1IYY_tgx_IHuhSq3AJ5eI5OnqOPBNLWSHKh2a30DoXe8/edit?usp=sharing"",""สุราษฎร์ธานี!M358"")"),25560)</f>
        <v>25560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IFERROR(__xludf.DUMMYFUNCTION("IMPORTRANGE(""https://docs.google.com/spreadsheets/d/1IYY_tgx_IHuhSq3AJ5eI5OnqOPBNLWSHKh2a30DoXe8/edit?usp=sharing"",""สุราษฎร์ธานี!I359"")"),146061)</f>
        <v>146061</v>
      </c>
      <c r="J464" s="264">
        <f ca="1">IFERROR(__xludf.DUMMYFUNCTION("IMPORTRANGE(""https://docs.google.com/spreadsheets/d/1IYY_tgx_IHuhSq3AJ5eI5OnqOPBNLWSHKh2a30DoXe8/edit?usp=sharing"",""สุราษฎร์ธานี!J359"")"),0)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IFERROR(__xludf.DUMMYFUNCTION("IMPORTRANGE(""https://docs.google.com/spreadsheets/d/1IYY_tgx_IHuhSq3AJ5eI5OnqOPBNLWSHKh2a30DoXe8/edit?usp=sharing"",""สุราษฎร์ธานี!I360"")"),146061)</f>
        <v>146061</v>
      </c>
      <c r="J465" s="401">
        <f ca="1">IFERROR(__xludf.DUMMYFUNCTION("IMPORTRANGE(""https://docs.google.com/spreadsheets/d/1IYY_tgx_IHuhSq3AJ5eI5OnqOPBNLWSHKh2a30DoXe8/edit?usp=sharing"",""สุราษฎร์ธานี!J360"")"),43306)</f>
        <v>43306</v>
      </c>
      <c r="K465" s="204">
        <f t="shared" ca="1" si="117"/>
        <v>29.649256132711674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01">
        <f ca="1">IFERROR(__xludf.DUMMYFUNCTION("IMPORTRANGE(""https://docs.google.com/spreadsheets/d/1IYY_tgx_IHuhSq3AJ5eI5OnqOPBNLWSHKh2a30DoXe8/edit?usp=sharing"",""สุราษฎร์ธานี!J361"")"),3138)</f>
        <v>3138</v>
      </c>
      <c r="K466" s="204">
        <f t="shared" ca="1" si="117"/>
        <v>26.458684654300168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IFERROR(__xludf.DUMMYFUNCTION("IMPORTRANGE(""https://docs.google.com/spreadsheets/d/1IYY_tgx_IHuhSq3AJ5eI5OnqOPBNLWSHKh2a30DoXe8/edit?usp=sharing"",""สุราษฎร์ธานี!I362"")"),0)</f>
        <v>0</v>
      </c>
      <c r="J467" s="192">
        <f ca="1">IFERROR(__xludf.DUMMYFUNCTION("IMPORTRANGE(""https://docs.google.com/spreadsheets/d/1IYY_tgx_IHuhSq3AJ5eI5OnqOPBNLWSHKh2a30DoXe8/edit?usp=sharing"",""สุราษฎร์ธานี!J362"")"),33585)</f>
        <v>33585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IFERROR(__xludf.DUMMYFUNCTION("IMPORTRANGE(""https://docs.google.com/spreadsheets/d/1IYY_tgx_IHuhSq3AJ5eI5OnqOPBNLWSHKh2a30DoXe8/edit?usp=sharing"",""สุราษฎร์ธานี!I363"")"),0)</f>
        <v>0</v>
      </c>
      <c r="J468" s="192">
        <f ca="1">IFERROR(__xludf.DUMMYFUNCTION("IMPORTRANGE(""https://docs.google.com/spreadsheets/d/1IYY_tgx_IHuhSq3AJ5eI5OnqOPBNLWSHKh2a30DoXe8/edit?usp=sharing"",""สุราษฎร์ธานี!J363"")"),2585)</f>
        <v>2585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IFERROR(__xludf.DUMMYFUNCTION("IMPORTRANGE(""https://docs.google.com/spreadsheets/d/1IYY_tgx_IHuhSq3AJ5eI5OnqOPBNLWSHKh2a30DoXe8/edit?usp=sharing"",""สุราษฎร์ธานี!I364"")"),0)</f>
        <v>0</v>
      </c>
      <c r="J469" s="192">
        <f ca="1">IFERROR(__xludf.DUMMYFUNCTION("IMPORTRANGE(""https://docs.google.com/spreadsheets/d/1IYY_tgx_IHuhSq3AJ5eI5OnqOPBNLWSHKh2a30DoXe8/edit?usp=sharing"",""สุราษฎร์ธานี!J364"")"),9298)</f>
        <v>9298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IFERROR(__xludf.DUMMYFUNCTION("IMPORTRANGE(""https://docs.google.com/spreadsheets/d/1IYY_tgx_IHuhSq3AJ5eI5OnqOPBNLWSHKh2a30DoXe8/edit?usp=sharing"",""สุราษฎร์ธานี!I365"")"),0)</f>
        <v>0</v>
      </c>
      <c r="J470" s="192">
        <f ca="1">IFERROR(__xludf.DUMMYFUNCTION("IMPORTRANGE(""https://docs.google.com/spreadsheets/d/1IYY_tgx_IHuhSq3AJ5eI5OnqOPBNLWSHKh2a30DoXe8/edit?usp=sharing"",""สุราษฎร์ธานี!J365"")"),519)</f>
        <v>519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IFERROR(__xludf.DUMMYFUNCTION("IMPORTRANGE(""https://docs.google.com/spreadsheets/d/1IYY_tgx_IHuhSq3AJ5eI5OnqOPBNLWSHKh2a30DoXe8/edit?usp=sharing"",""สุราษฎร์ธานี!I366"")"),0)</f>
        <v>0</v>
      </c>
      <c r="J471" s="192">
        <f ca="1">IFERROR(__xludf.DUMMYFUNCTION("IMPORTRANGE(""https://docs.google.com/spreadsheets/d/1IYY_tgx_IHuhSq3AJ5eI5OnqOPBNLWSHKh2a30DoXe8/edit?usp=sharing"",""สุราษฎร์ธานี!J366"")"),423)</f>
        <v>423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IFERROR(__xludf.DUMMYFUNCTION("IMPORTRANGE(""https://docs.google.com/spreadsheets/d/1IYY_tgx_IHuhSq3AJ5eI5OnqOPBNLWSHKh2a30DoXe8/edit?usp=sharing"",""สุราษฎร์ธานี!I367"")"),0)</f>
        <v>0</v>
      </c>
      <c r="J472" s="192">
        <f ca="1">IFERROR(__xludf.DUMMYFUNCTION("IMPORTRANGE(""https://docs.google.com/spreadsheets/d/1IYY_tgx_IHuhSq3AJ5eI5OnqOPBNLWSHKh2a30DoXe8/edit?usp=sharing"",""สุราษฎร์ธานี!J367"")"),34)</f>
        <v>34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IFERROR(__xludf.DUMMYFUNCTION("IMPORTRANGE(""https://docs.google.com/spreadsheets/d/1IYY_tgx_IHuhSq3AJ5eI5OnqOPBNLWSHKh2a30DoXe8/edit?usp=sharing"",""สุราษฎร์ธานี!I368"")"),146061)</f>
        <v>146061</v>
      </c>
      <c r="J473" s="401">
        <f ca="1">IFERROR(__xludf.DUMMYFUNCTION("IMPORTRANGE(""https://docs.google.com/spreadsheets/d/1IYY_tgx_IHuhSq3AJ5eI5OnqOPBNLWSHKh2a30DoXe8/edit?usp=sharing"",""สุราษฎร์ธานี!J368"")"),0)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01">
        <f ca="1">IFERROR(__xludf.DUMMYFUNCTION("IMPORTRANGE(""https://docs.google.com/spreadsheets/d/1IYY_tgx_IHuhSq3AJ5eI5OnqOPBNLWSHKh2a30DoXe8/edit?usp=sharing"",""สุราษฎร์ธานี!J369"")"),0)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IFERROR(__xludf.DUMMYFUNCTION("IMPORTRANGE(""https://docs.google.com/spreadsheets/d/1IYY_tgx_IHuhSq3AJ5eI5OnqOPBNLWSHKh2a30DoXe8/edit?usp=sharing"",""สุราษฎร์ธานี!I370"")"),0)</f>
        <v>0</v>
      </c>
      <c r="J475" s="192">
        <f ca="1">IFERROR(__xludf.DUMMYFUNCTION("IMPORTRANGE(""https://docs.google.com/spreadsheets/d/1IYY_tgx_IHuhSq3AJ5eI5OnqOPBNLWSHKh2a30DoXe8/edit?usp=sharing"",""สุราษฎร์ธานี!J370"")"),0)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IFERROR(__xludf.DUMMYFUNCTION("IMPORTRANGE(""https://docs.google.com/spreadsheets/d/1IYY_tgx_IHuhSq3AJ5eI5OnqOPBNLWSHKh2a30DoXe8/edit?usp=sharing"",""สุราษฎร์ธานี!I371"")"),0)</f>
        <v>0</v>
      </c>
      <c r="J476" s="192">
        <f ca="1">IFERROR(__xludf.DUMMYFUNCTION("IMPORTRANGE(""https://docs.google.com/spreadsheets/d/1IYY_tgx_IHuhSq3AJ5eI5OnqOPBNLWSHKh2a30DoXe8/edit?usp=sharing"",""สุราษฎร์ธานี!J371"")"),0)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IFERROR(__xludf.DUMMYFUNCTION("IMPORTRANGE(""https://docs.google.com/spreadsheets/d/1IYY_tgx_IHuhSq3AJ5eI5OnqOPBNLWSHKh2a30DoXe8/edit?usp=sharing"",""สุราษฎร์ธานี!I372"")"),0)</f>
        <v>0</v>
      </c>
      <c r="J477" s="192">
        <f ca="1">IFERROR(__xludf.DUMMYFUNCTION("IMPORTRANGE(""https://docs.google.com/spreadsheets/d/1IYY_tgx_IHuhSq3AJ5eI5OnqOPBNLWSHKh2a30DoXe8/edit?usp=sharing"",""สุราษฎร์ธานี!J372"")"),0)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IFERROR(__xludf.DUMMYFUNCTION("IMPORTRANGE(""https://docs.google.com/spreadsheets/d/1IYY_tgx_IHuhSq3AJ5eI5OnqOPBNLWSHKh2a30DoXe8/edit?usp=sharing"",""สุราษฎร์ธานี!I373"")"),0)</f>
        <v>0</v>
      </c>
      <c r="J478" s="192">
        <f ca="1">IFERROR(__xludf.DUMMYFUNCTION("IMPORTRANGE(""https://docs.google.com/spreadsheets/d/1IYY_tgx_IHuhSq3AJ5eI5OnqOPBNLWSHKh2a30DoXe8/edit?usp=sharing"",""สุราษฎร์ธานี!J373"")"),0)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IFERROR(__xludf.DUMMYFUNCTION("IMPORTRANGE(""https://docs.google.com/spreadsheets/d/1IYY_tgx_IHuhSq3AJ5eI5OnqOPBNLWSHKh2a30DoXe8/edit?usp=sharing"",""สุราษฎร์ธานี!I374"")"),0)</f>
        <v>0</v>
      </c>
      <c r="J479" s="192">
        <f ca="1">IFERROR(__xludf.DUMMYFUNCTION("IMPORTRANGE(""https://docs.google.com/spreadsheets/d/1IYY_tgx_IHuhSq3AJ5eI5OnqOPBNLWSHKh2a30DoXe8/edit?usp=sharing"",""สุราษฎร์ธานี!J374"")"),0)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IFERROR(__xludf.DUMMYFUNCTION("IMPORTRANGE(""https://docs.google.com/spreadsheets/d/1IYY_tgx_IHuhSq3AJ5eI5OnqOPBNLWSHKh2a30DoXe8/edit?usp=sharing"",""สุราษฎร์ธานี!I375"")"),0)</f>
        <v>0</v>
      </c>
      <c r="J480" s="192">
        <f ca="1">IFERROR(__xludf.DUMMYFUNCTION("IMPORTRANGE(""https://docs.google.com/spreadsheets/d/1IYY_tgx_IHuhSq3AJ5eI5OnqOPBNLWSHKh2a30DoXe8/edit?usp=sharing"",""สุราษฎร์ธานี!J375"")"),0)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IFERROR(__xludf.DUMMYFUNCTION("IMPORTRANGE(""https://docs.google.com/spreadsheets/d/1IYY_tgx_IHuhSq3AJ5eI5OnqOPBNLWSHKh2a30DoXe8/edit?usp=sharing"",""สุราษฎร์ธานี!I376"")"),146061)</f>
        <v>146061</v>
      </c>
      <c r="J481" s="401">
        <f ca="1">IFERROR(__xludf.DUMMYFUNCTION("IMPORTRANGE(""https://docs.google.com/spreadsheets/d/1IYY_tgx_IHuhSq3AJ5eI5OnqOPBNLWSHKh2a30DoXe8/edit?usp=sharing"",""สุราษฎร์ธานี!J376"")"),0)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01">
        <f ca="1">IFERROR(__xludf.DUMMYFUNCTION("IMPORTRANGE(""https://docs.google.com/spreadsheets/d/1IYY_tgx_IHuhSq3AJ5eI5OnqOPBNLWSHKh2a30DoXe8/edit?usp=sharing"",""สุราษฎร์ธานี!J377"")"),0)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IFERROR(__xludf.DUMMYFUNCTION("IMPORTRANGE(""https://docs.google.com/spreadsheets/d/1IYY_tgx_IHuhSq3AJ5eI5OnqOPBNLWSHKh2a30DoXe8/edit?usp=sharing"",""สุราษฎร์ธานี!I378"")"),0)</f>
        <v>0</v>
      </c>
      <c r="J483" s="192">
        <f ca="1">IFERROR(__xludf.DUMMYFUNCTION("IMPORTRANGE(""https://docs.google.com/spreadsheets/d/1IYY_tgx_IHuhSq3AJ5eI5OnqOPBNLWSHKh2a30DoXe8/edit?usp=sharing"",""สุราษฎร์ธานี!J378"")"),0)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IFERROR(__xludf.DUMMYFUNCTION("IMPORTRANGE(""https://docs.google.com/spreadsheets/d/1IYY_tgx_IHuhSq3AJ5eI5OnqOPBNLWSHKh2a30DoXe8/edit?usp=sharing"",""สุราษฎร์ธานี!I379"")"),0)</f>
        <v>0</v>
      </c>
      <c r="J484" s="192">
        <f ca="1">IFERROR(__xludf.DUMMYFUNCTION("IMPORTRANGE(""https://docs.google.com/spreadsheets/d/1IYY_tgx_IHuhSq3AJ5eI5OnqOPBNLWSHKh2a30DoXe8/edit?usp=sharing"",""สุราษฎร์ธานี!J379"")"),0)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IFERROR(__xludf.DUMMYFUNCTION("IMPORTRANGE(""https://docs.google.com/spreadsheets/d/1IYY_tgx_IHuhSq3AJ5eI5OnqOPBNLWSHKh2a30DoXe8/edit?usp=sharing"",""สุราษฎร์ธานี!I380"")"),0)</f>
        <v>0</v>
      </c>
      <c r="J485" s="192">
        <f ca="1">IFERROR(__xludf.DUMMYFUNCTION("IMPORTRANGE(""https://docs.google.com/spreadsheets/d/1IYY_tgx_IHuhSq3AJ5eI5OnqOPBNLWSHKh2a30DoXe8/edit?usp=sharing"",""สุราษฎร์ธานี!J380"")"),0)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IFERROR(__xludf.DUMMYFUNCTION("IMPORTRANGE(""https://docs.google.com/spreadsheets/d/1IYY_tgx_IHuhSq3AJ5eI5OnqOPBNLWSHKh2a30DoXe8/edit?usp=sharing"",""สุราษฎร์ธานี!I381"")"),0)</f>
        <v>0</v>
      </c>
      <c r="J486" s="192">
        <f ca="1">IFERROR(__xludf.DUMMYFUNCTION("IMPORTRANGE(""https://docs.google.com/spreadsheets/d/1IYY_tgx_IHuhSq3AJ5eI5OnqOPBNLWSHKh2a30DoXe8/edit?usp=sharing"",""สุราษฎร์ธานี!J381"")"),0)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IFERROR(__xludf.DUMMYFUNCTION("IMPORTRANGE(""https://docs.google.com/spreadsheets/d/1IYY_tgx_IHuhSq3AJ5eI5OnqOPBNLWSHKh2a30DoXe8/edit?usp=sharing"",""สุราษฎร์ธานี!I382"")"),0)</f>
        <v>0</v>
      </c>
      <c r="J487" s="401">
        <f ca="1">IFERROR(__xludf.DUMMYFUNCTION("IMPORTRANGE(""https://docs.google.com/spreadsheets/d/1IYY_tgx_IHuhSq3AJ5eI5OnqOPBNLWSHKh2a30DoXe8/edit?usp=sharing"",""สุราษฎร์ธานี!J382"")"),0)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IFERROR(__xludf.DUMMYFUNCTION("IMPORTRANGE(""https://docs.google.com/spreadsheets/d/1IYY_tgx_IHuhSq3AJ5eI5OnqOPBNLWSHKh2a30DoXe8/edit?usp=sharing"",""สุราษฎร์ธานี!I383"")"),0)</f>
        <v>0</v>
      </c>
      <c r="J488" s="401">
        <f ca="1">IFERROR(__xludf.DUMMYFUNCTION("IMPORTRANGE(""https://docs.google.com/spreadsheets/d/1IYY_tgx_IHuhSq3AJ5eI5OnqOPBNLWSHKh2a30DoXe8/edit?usp=sharing"",""สุราษฎร์ธานี!J383"")"),0)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IFERROR(__xludf.DUMMYFUNCTION("IMPORTRANGE(""https://docs.google.com/spreadsheets/d/1IYY_tgx_IHuhSq3AJ5eI5OnqOPBNLWSHKh2a30DoXe8/edit?usp=sharing"",""สุราษฎร์ธานี!I384"")"),0)</f>
        <v>0</v>
      </c>
      <c r="J489" s="192">
        <f ca="1">IFERROR(__xludf.DUMMYFUNCTION("IMPORTRANGE(""https://docs.google.com/spreadsheets/d/1IYY_tgx_IHuhSq3AJ5eI5OnqOPBNLWSHKh2a30DoXe8/edit?usp=sharing"",""สุราษฎร์ธานี!J384"")"),0)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IFERROR(__xludf.DUMMYFUNCTION("IMPORTRANGE(""https://docs.google.com/spreadsheets/d/1IYY_tgx_IHuhSq3AJ5eI5OnqOPBNLWSHKh2a30DoXe8/edit?usp=sharing"",""สุราษฎร์ธานี!I385"")"),0)</f>
        <v>0</v>
      </c>
      <c r="J490" s="192">
        <f ca="1">IFERROR(__xludf.DUMMYFUNCTION("IMPORTRANGE(""https://docs.google.com/spreadsheets/d/1IYY_tgx_IHuhSq3AJ5eI5OnqOPBNLWSHKh2a30DoXe8/edit?usp=sharing"",""สุราษฎร์ธานี!J385"")"),0)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IFERROR(__xludf.DUMMYFUNCTION("IMPORTRANGE(""https://docs.google.com/spreadsheets/d/1IYY_tgx_IHuhSq3AJ5eI5OnqOPBNLWSHKh2a30DoXe8/edit?usp=sharing"",""สุราษฎร์ธานี!I386"")"),0)</f>
        <v>0</v>
      </c>
      <c r="J491" s="192">
        <f ca="1">IFERROR(__xludf.DUMMYFUNCTION("IMPORTRANGE(""https://docs.google.com/spreadsheets/d/1IYY_tgx_IHuhSq3AJ5eI5OnqOPBNLWSHKh2a30DoXe8/edit?usp=sharing"",""สุราษฎร์ธานี!J386"")"),0)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IFERROR(__xludf.DUMMYFUNCTION("IMPORTRANGE(""https://docs.google.com/spreadsheets/d/1IYY_tgx_IHuhSq3AJ5eI5OnqOPBNLWSHKh2a30DoXe8/edit?usp=sharing"",""สุราษฎร์ธานี!I387"")"),0)</f>
        <v>0</v>
      </c>
      <c r="J492" s="192">
        <f ca="1">IFERROR(__xludf.DUMMYFUNCTION("IMPORTRANGE(""https://docs.google.com/spreadsheets/d/1IYY_tgx_IHuhSq3AJ5eI5OnqOPBNLWSHKh2a30DoXe8/edit?usp=sharing"",""สุราษฎร์ธานี!J387"")"),0)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IFERROR(__xludf.DUMMYFUNCTION("IMPORTRANGE(""https://docs.google.com/spreadsheets/d/1IYY_tgx_IHuhSq3AJ5eI5OnqOPBNLWSHKh2a30DoXe8/edit?usp=sharing"",""สุราษฎร์ธานี!I388"")"),0)</f>
        <v>0</v>
      </c>
      <c r="J493" s="192">
        <f ca="1">IFERROR(__xludf.DUMMYFUNCTION("IMPORTRANGE(""https://docs.google.com/spreadsheets/d/1IYY_tgx_IHuhSq3AJ5eI5OnqOPBNLWSHKh2a30DoXe8/edit?usp=sharing"",""สุราษฎร์ธานี!J388"")"),0)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IFERROR(__xludf.DUMMYFUNCTION("IMPORTRANGE(""https://docs.google.com/spreadsheets/d/1IYY_tgx_IHuhSq3AJ5eI5OnqOPBNLWSHKh2a30DoXe8/edit?usp=sharing"",""สุราษฎร์ธานี!I389"")"),0)</f>
        <v>0</v>
      </c>
      <c r="J494" s="417">
        <f ca="1">IFERROR(__xludf.DUMMYFUNCTION("IMPORTRANGE(""https://docs.google.com/spreadsheets/d/1IYY_tgx_IHuhSq3AJ5eI5OnqOPBNLWSHKh2a30DoXe8/edit?usp=sharing"",""สุราษฎร์ธานี!J389"")"),0)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IFERROR(__xludf.DUMMYFUNCTION("IMPORTRANGE(""https://docs.google.com/spreadsheets/d/1IYY_tgx_IHuhSq3AJ5eI5OnqOPBNLWSHKh2a30DoXe8/edit?usp=sharing"",""สุราษฎร์ธานี!I390"")"),0)</f>
        <v>0</v>
      </c>
      <c r="J495" s="417">
        <f ca="1">IFERROR(__xludf.DUMMYFUNCTION("IMPORTRANGE(""https://docs.google.com/spreadsheets/d/1IYY_tgx_IHuhSq3AJ5eI5OnqOPBNLWSHKh2a30DoXe8/edit?usp=sharing"",""สุราษฎร์ธานี!J390"")"),0)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IFERROR(__xludf.DUMMYFUNCTION("IMPORTRANGE(""https://docs.google.com/spreadsheets/d/1IYY_tgx_IHuhSq3AJ5eI5OnqOPBNLWSHKh2a30DoXe8/edit?usp=sharing"",""สุราษฎร์ธานี!I391"")"),0)</f>
        <v>0</v>
      </c>
      <c r="J496" s="417">
        <f ca="1">IFERROR(__xludf.DUMMYFUNCTION("IMPORTRANGE(""https://docs.google.com/spreadsheets/d/1IYY_tgx_IHuhSq3AJ5eI5OnqOPBNLWSHKh2a30DoXe8/edit?usp=sharing"",""สุราษฎร์ธานี!J391"")"),0)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IFERROR(__xludf.DUMMYFUNCTION("IMPORTRANGE(""https://docs.google.com/spreadsheets/d/1IYY_tgx_IHuhSq3AJ5eI5OnqOPBNLWSHKh2a30DoXe8/edit?usp=sharing"",""สุราษฎร์ธานี!I392"")"),6467)</f>
        <v>6467</v>
      </c>
      <c r="J497" s="424">
        <f ca="1">IFERROR(__xludf.DUMMYFUNCTION("IMPORTRANGE(""https://docs.google.com/spreadsheets/d/1IYY_tgx_IHuhSq3AJ5eI5OnqOPBNLWSHKh2a30DoXe8/edit?usp=sharing"",""สุราษฎร์ธานี!J392"")"),0)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IFERROR(__xludf.DUMMYFUNCTION("IMPORTRANGE(""https://docs.google.com/spreadsheets/d/1IYY_tgx_IHuhSq3AJ5eI5OnqOPBNLWSHKh2a30DoXe8/edit?usp=sharing"",""สุราษฎร์ธานี!I393"")"),6467)</f>
        <v>6467</v>
      </c>
      <c r="J498" s="401">
        <f ca="1">IFERROR(__xludf.DUMMYFUNCTION("IMPORTRANGE(""https://docs.google.com/spreadsheets/d/1IYY_tgx_IHuhSq3AJ5eI5OnqOPBNLWSHKh2a30DoXe8/edit?usp=sharing"",""สุราษฎร์ธานี!J393"")"),0)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IFERROR(__xludf.DUMMYFUNCTION("IMPORTRANGE(""https://docs.google.com/spreadsheets/d/1IYY_tgx_IHuhSq3AJ5eI5OnqOPBNLWSHKh2a30DoXe8/edit?usp=sharing"",""สุราษฎร์ธานี!I394"")"),565)</f>
        <v>565</v>
      </c>
      <c r="J499" s="401">
        <f ca="1">IFERROR(__xludf.DUMMYFUNCTION("IMPORTRANGE(""https://docs.google.com/spreadsheets/d/1IYY_tgx_IHuhSq3AJ5eI5OnqOPBNLWSHKh2a30DoXe8/edit?usp=sharing"",""สุราษฎร์ธานี!J394"")"),0)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IFERROR(__xludf.DUMMYFUNCTION("IMPORTRANGE(""https://docs.google.com/spreadsheets/d/1IYY_tgx_IHuhSq3AJ5eI5OnqOPBNLWSHKh2a30DoXe8/edit?usp=sharing"",""สุราษฎร์ธานี!I395"")"),0)</f>
        <v>0</v>
      </c>
      <c r="J500" s="167">
        <f ca="1">IFERROR(__xludf.DUMMYFUNCTION("IMPORTRANGE(""https://docs.google.com/spreadsheets/d/1IYY_tgx_IHuhSq3AJ5eI5OnqOPBNLWSHKh2a30DoXe8/edit?usp=sharing"",""สุราษฎร์ธานี!J395"")"),0)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IFERROR(__xludf.DUMMYFUNCTION("IMPORTRANGE(""https://docs.google.com/spreadsheets/d/1IYY_tgx_IHuhSq3AJ5eI5OnqOPBNLWSHKh2a30DoXe8/edit?usp=sharing"",""สุราษฎร์ธานี!I396"")"),0)</f>
        <v>0</v>
      </c>
      <c r="J501" s="167">
        <f ca="1">IFERROR(__xludf.DUMMYFUNCTION("IMPORTRANGE(""https://docs.google.com/spreadsheets/d/1IYY_tgx_IHuhSq3AJ5eI5OnqOPBNLWSHKh2a30DoXe8/edit?usp=sharing"",""สุราษฎร์ธานี!J396"")"),0)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IFERROR(__xludf.DUMMYFUNCTION("IMPORTRANGE(""https://docs.google.com/spreadsheets/d/1IYY_tgx_IHuhSq3AJ5eI5OnqOPBNLWSHKh2a30DoXe8/edit?usp=sharing"",""สุราษฎร์ธานี!I397"")"),0)</f>
        <v>0</v>
      </c>
      <c r="J502" s="192">
        <f ca="1">IFERROR(__xludf.DUMMYFUNCTION("IMPORTRANGE(""https://docs.google.com/spreadsheets/d/1IYY_tgx_IHuhSq3AJ5eI5OnqOPBNLWSHKh2a30DoXe8/edit?usp=sharing"",""สุราษฎร์ธานี!J397"")"),0)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IFERROR(__xludf.DUMMYFUNCTION("IMPORTRANGE(""https://docs.google.com/spreadsheets/d/1IYY_tgx_IHuhSq3AJ5eI5OnqOPBNLWSHKh2a30DoXe8/edit?usp=sharing"",""สุราษฎร์ธานี!I398"")"),0)</f>
        <v>0</v>
      </c>
      <c r="J503" s="192">
        <f ca="1">IFERROR(__xludf.DUMMYFUNCTION("IMPORTRANGE(""https://docs.google.com/spreadsheets/d/1IYY_tgx_IHuhSq3AJ5eI5OnqOPBNLWSHKh2a30DoXe8/edit?usp=sharing"",""สุราษฎร์ธานี!J398"")"),0)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IFERROR(__xludf.DUMMYFUNCTION("IMPORTRANGE(""https://docs.google.com/spreadsheets/d/1IYY_tgx_IHuhSq3AJ5eI5OnqOPBNLWSHKh2a30DoXe8/edit?usp=sharing"",""สุราษฎร์ธานี!I399"")"),0)</f>
        <v>0</v>
      </c>
      <c r="J504" s="192">
        <f ca="1">IFERROR(__xludf.DUMMYFUNCTION("IMPORTRANGE(""https://docs.google.com/spreadsheets/d/1IYY_tgx_IHuhSq3AJ5eI5OnqOPBNLWSHKh2a30DoXe8/edit?usp=sharing"",""สุราษฎร์ธานี!J399"")"),0)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IFERROR(__xludf.DUMMYFUNCTION("IMPORTRANGE(""https://docs.google.com/spreadsheets/d/1IYY_tgx_IHuhSq3AJ5eI5OnqOPBNLWSHKh2a30DoXe8/edit?usp=sharing"",""สุราษฎร์ธานี!I400"")"),0)</f>
        <v>0</v>
      </c>
      <c r="J505" s="192">
        <f ca="1">IFERROR(__xludf.DUMMYFUNCTION("IMPORTRANGE(""https://docs.google.com/spreadsheets/d/1IYY_tgx_IHuhSq3AJ5eI5OnqOPBNLWSHKh2a30DoXe8/edit?usp=sharing"",""สุราษฎร์ธานี!J400"")"),0)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IFERROR(__xludf.DUMMYFUNCTION("IMPORTRANGE(""https://docs.google.com/spreadsheets/d/1IYY_tgx_IHuhSq3AJ5eI5OnqOPBNLWSHKh2a30DoXe8/edit?usp=sharing"",""สุราษฎร์ธานี!I401"")"),0)</f>
        <v>0</v>
      </c>
      <c r="J506" s="192">
        <f ca="1">IFERROR(__xludf.DUMMYFUNCTION("IMPORTRANGE(""https://docs.google.com/spreadsheets/d/1IYY_tgx_IHuhSq3AJ5eI5OnqOPBNLWSHKh2a30DoXe8/edit?usp=sharing"",""สุราษฎร์ธานี!J401"")"),0)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IFERROR(__xludf.DUMMYFUNCTION("IMPORTRANGE(""https://docs.google.com/spreadsheets/d/1IYY_tgx_IHuhSq3AJ5eI5OnqOPBNLWSHKh2a30DoXe8/edit?usp=sharing"",""สุราษฎร์ธานี!I402"")"),0)</f>
        <v>0</v>
      </c>
      <c r="J507" s="192">
        <f ca="1">IFERROR(__xludf.DUMMYFUNCTION("IMPORTRANGE(""https://docs.google.com/spreadsheets/d/1IYY_tgx_IHuhSq3AJ5eI5OnqOPBNLWSHKh2a30DoXe8/edit?usp=sharing"",""สุราษฎร์ธานี!J402"")"),0)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IFERROR(__xludf.DUMMYFUNCTION("IMPORTRANGE(""https://docs.google.com/spreadsheets/d/1IYY_tgx_IHuhSq3AJ5eI5OnqOPBNLWSHKh2a30DoXe8/edit?usp=sharing"",""สุราษฎร์ธานี!I403"")"),0)</f>
        <v>0</v>
      </c>
      <c r="J508" s="167">
        <f ca="1">IFERROR(__xludf.DUMMYFUNCTION("IMPORTRANGE(""https://docs.google.com/spreadsheets/d/1IYY_tgx_IHuhSq3AJ5eI5OnqOPBNLWSHKh2a30DoXe8/edit?usp=sharing"",""สุราษฎร์ธานี!J403"")"),0)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IFERROR(__xludf.DUMMYFUNCTION("IMPORTRANGE(""https://docs.google.com/spreadsheets/d/1IYY_tgx_IHuhSq3AJ5eI5OnqOPBNLWSHKh2a30DoXe8/edit?usp=sharing"",""สุราษฎร์ธานี!I404"")"),0)</f>
        <v>0</v>
      </c>
      <c r="J509" s="167">
        <f ca="1">IFERROR(__xludf.DUMMYFUNCTION("IMPORTRANGE(""https://docs.google.com/spreadsheets/d/1IYY_tgx_IHuhSq3AJ5eI5OnqOPBNLWSHKh2a30DoXe8/edit?usp=sharing"",""สุราษฎร์ธานี!J404"")"),0)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IFERROR(__xludf.DUMMYFUNCTION("IMPORTRANGE(""https://docs.google.com/spreadsheets/d/1IYY_tgx_IHuhSq3AJ5eI5OnqOPBNLWSHKh2a30DoXe8/edit?usp=sharing"",""สุราษฎร์ธานี!I405"")"),0)</f>
        <v>0</v>
      </c>
      <c r="J510" s="192">
        <f ca="1">IFERROR(__xludf.DUMMYFUNCTION("IMPORTRANGE(""https://docs.google.com/spreadsheets/d/1IYY_tgx_IHuhSq3AJ5eI5OnqOPBNLWSHKh2a30DoXe8/edit?usp=sharing"",""สุราษฎร์ธานี!J405"")"),0)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IFERROR(__xludf.DUMMYFUNCTION("IMPORTRANGE(""https://docs.google.com/spreadsheets/d/1IYY_tgx_IHuhSq3AJ5eI5OnqOPBNLWSHKh2a30DoXe8/edit?usp=sharing"",""สุราษฎร์ธานี!I406"")"),0)</f>
        <v>0</v>
      </c>
      <c r="J511" s="192">
        <f ca="1">IFERROR(__xludf.DUMMYFUNCTION("IMPORTRANGE(""https://docs.google.com/spreadsheets/d/1IYY_tgx_IHuhSq3AJ5eI5OnqOPBNLWSHKh2a30DoXe8/edit?usp=sharing"",""สุราษฎร์ธานี!J406"")"),0)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IFERROR(__xludf.DUMMYFUNCTION("IMPORTRANGE(""https://docs.google.com/spreadsheets/d/1IYY_tgx_IHuhSq3AJ5eI5OnqOPBNLWSHKh2a30DoXe8/edit?usp=sharing"",""สุราษฎร์ธานี!I407"")"),0)</f>
        <v>0</v>
      </c>
      <c r="J512" s="192">
        <f ca="1">IFERROR(__xludf.DUMMYFUNCTION("IMPORTRANGE(""https://docs.google.com/spreadsheets/d/1IYY_tgx_IHuhSq3AJ5eI5OnqOPBNLWSHKh2a30DoXe8/edit?usp=sharing"",""สุราษฎร์ธานี!J407"")"),0)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IFERROR(__xludf.DUMMYFUNCTION("IMPORTRANGE(""https://docs.google.com/spreadsheets/d/1IYY_tgx_IHuhSq3AJ5eI5OnqOPBNLWSHKh2a30DoXe8/edit?usp=sharing"",""สุราษฎร์ธานี!I408"")"),0)</f>
        <v>0</v>
      </c>
      <c r="J513" s="192">
        <f ca="1">IFERROR(__xludf.DUMMYFUNCTION("IMPORTRANGE(""https://docs.google.com/spreadsheets/d/1IYY_tgx_IHuhSq3AJ5eI5OnqOPBNLWSHKh2a30DoXe8/edit?usp=sharing"",""สุราษฎร์ธานี!J408"")"),0)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IFERROR(__xludf.DUMMYFUNCTION("IMPORTRANGE(""https://docs.google.com/spreadsheets/d/1IYY_tgx_IHuhSq3AJ5eI5OnqOPBNLWSHKh2a30DoXe8/edit?usp=sharing"",""สุราษฎร์ธานี!I409"")"),0)</f>
        <v>0</v>
      </c>
      <c r="J514" s="192">
        <f ca="1">IFERROR(__xludf.DUMMYFUNCTION("IMPORTRANGE(""https://docs.google.com/spreadsheets/d/1IYY_tgx_IHuhSq3AJ5eI5OnqOPBNLWSHKh2a30DoXe8/edit?usp=sharing"",""สุราษฎร์ธานี!J409"")"),0)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IFERROR(__xludf.DUMMYFUNCTION("IMPORTRANGE(""https://docs.google.com/spreadsheets/d/1IYY_tgx_IHuhSq3AJ5eI5OnqOPBNLWSHKh2a30DoXe8/edit?usp=sharing"",""สุราษฎร์ธานี!I410"")"),0)</f>
        <v>0</v>
      </c>
      <c r="J515" s="192">
        <f ca="1">IFERROR(__xludf.DUMMYFUNCTION("IMPORTRANGE(""https://docs.google.com/spreadsheets/d/1IYY_tgx_IHuhSq3AJ5eI5OnqOPBNLWSHKh2a30DoXe8/edit?usp=sharing"",""สุราษฎร์ธานี!J410"")"),0)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IFERROR(__xludf.DUMMYFUNCTION("IMPORTRANGE(""https://docs.google.com/spreadsheets/d/1IYY_tgx_IHuhSq3AJ5eI5OnqOPBNLWSHKh2a30DoXe8/edit?usp=sharing"",""สุราษฎร์ธานี!I411"")"),0)</f>
        <v>0</v>
      </c>
      <c r="J516" s="264">
        <f ca="1">IFERROR(__xludf.DUMMYFUNCTION("IMPORTRANGE(""https://docs.google.com/spreadsheets/d/1IYY_tgx_IHuhSq3AJ5eI5OnqOPBNLWSHKh2a30DoXe8/edit?usp=sharing"",""สุราษฎร์ธานี!J411"")"),0)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IFERROR(__xludf.DUMMYFUNCTION("IMPORTRANGE(""https://docs.google.com/spreadsheets/d/1IYY_tgx_IHuhSq3AJ5eI5OnqOPBNLWSHKh2a30DoXe8/edit?usp=sharing"",""สุราษฎร์ธานี!I412"")"),0)</f>
        <v>0</v>
      </c>
      <c r="J517" s="277">
        <f ca="1">IFERROR(__xludf.DUMMYFUNCTION("IMPORTRANGE(""https://docs.google.com/spreadsheets/d/1IYY_tgx_IHuhSq3AJ5eI5OnqOPBNLWSHKh2a30DoXe8/edit?usp=sharing"",""สุราษฎร์ธานี!J412"")"),0)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IFERROR(__xludf.DUMMYFUNCTION("IMPORTRANGE(""https://docs.google.com/spreadsheets/d/1IYY_tgx_IHuhSq3AJ5eI5OnqOPBNLWSHKh2a30DoXe8/edit?usp=sharing"",""สุราษฎร์ธานี!I413"")"),0)</f>
        <v>0</v>
      </c>
      <c r="J518" s="277">
        <f ca="1">IFERROR(__xludf.DUMMYFUNCTION("IMPORTRANGE(""https://docs.google.com/spreadsheets/d/1IYY_tgx_IHuhSq3AJ5eI5OnqOPBNLWSHKh2a30DoXe8/edit?usp=sharing"",""สุราษฎร์ธานี!J413"")"),0)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IFERROR(__xludf.DUMMYFUNCTION("IMPORTRANGE(""https://docs.google.com/spreadsheets/d/1IYY_tgx_IHuhSq3AJ5eI5OnqOPBNLWSHKh2a30DoXe8/edit?usp=sharing"",""สุราษฎร์ธานี!I414"")"),0)</f>
        <v>0</v>
      </c>
      <c r="J519" s="191">
        <f ca="1">IFERROR(__xludf.DUMMYFUNCTION("IMPORTRANGE(""https://docs.google.com/spreadsheets/d/1IYY_tgx_IHuhSq3AJ5eI5OnqOPBNLWSHKh2a30DoXe8/edit?usp=sharing"",""สุราษฎร์ธานี!J414"")"),0)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IFERROR(__xludf.DUMMYFUNCTION("IMPORTRANGE(""https://docs.google.com/spreadsheets/d/1IYY_tgx_IHuhSq3AJ5eI5OnqOPBNLWSHKh2a30DoXe8/edit?usp=sharing"",""สุราษฎร์ธานี!I415"")"),0)</f>
        <v>0</v>
      </c>
      <c r="J520" s="191">
        <f ca="1">IFERROR(__xludf.DUMMYFUNCTION("IMPORTRANGE(""https://docs.google.com/spreadsheets/d/1IYY_tgx_IHuhSq3AJ5eI5OnqOPBNLWSHKh2a30DoXe8/edit?usp=sharing"",""สุราษฎร์ธานี!J415"")"),0)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IFERROR(__xludf.DUMMYFUNCTION("IMPORTRANGE(""https://docs.google.com/spreadsheets/d/1IYY_tgx_IHuhSq3AJ5eI5OnqOPBNLWSHKh2a30DoXe8/edit?usp=sharing"",""สุราษฎร์ธานี!I416"")"),0)</f>
        <v>0</v>
      </c>
      <c r="J521" s="191">
        <f ca="1">IFERROR(__xludf.DUMMYFUNCTION("IMPORTRANGE(""https://docs.google.com/spreadsheets/d/1IYY_tgx_IHuhSq3AJ5eI5OnqOPBNLWSHKh2a30DoXe8/edit?usp=sharing"",""สุราษฎร์ธานี!J416"")"),0)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IFERROR(__xludf.DUMMYFUNCTION("IMPORTRANGE(""https://docs.google.com/spreadsheets/d/1IYY_tgx_IHuhSq3AJ5eI5OnqOPBNLWSHKh2a30DoXe8/edit?usp=sharing"",""สุราษฎร์ธานี!I417"")"),0)</f>
        <v>0</v>
      </c>
      <c r="J522" s="191">
        <f ca="1">IFERROR(__xludf.DUMMYFUNCTION("IMPORTRANGE(""https://docs.google.com/spreadsheets/d/1IYY_tgx_IHuhSq3AJ5eI5OnqOPBNLWSHKh2a30DoXe8/edit?usp=sharing"",""สุราษฎร์ธานี!J417"")"),0)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IFERROR(__xludf.DUMMYFUNCTION("IMPORTRANGE(""https://docs.google.com/spreadsheets/d/1IYY_tgx_IHuhSq3AJ5eI5OnqOPBNLWSHKh2a30DoXe8/edit?usp=sharing"",""สุราษฎร์ธานี!I418"")"),0)</f>
        <v>0</v>
      </c>
      <c r="J523" s="191">
        <f ca="1">IFERROR(__xludf.DUMMYFUNCTION("IMPORTRANGE(""https://docs.google.com/spreadsheets/d/1IYY_tgx_IHuhSq3AJ5eI5OnqOPBNLWSHKh2a30DoXe8/edit?usp=sharing"",""สุราษฎร์ธานี!J418"")"),0)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IFERROR(__xludf.DUMMYFUNCTION("IMPORTRANGE(""https://docs.google.com/spreadsheets/d/1IYY_tgx_IHuhSq3AJ5eI5OnqOPBNLWSHKh2a30DoXe8/edit?usp=sharing"",""สุราษฎร์ธานี!I419"")"),0)</f>
        <v>0</v>
      </c>
      <c r="J524" s="191">
        <f ca="1">IFERROR(__xludf.DUMMYFUNCTION("IMPORTRANGE(""https://docs.google.com/spreadsheets/d/1IYY_tgx_IHuhSq3AJ5eI5OnqOPBNLWSHKh2a30DoXe8/edit?usp=sharing"",""สุราษฎร์ธานี!J419"")"),0)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IFERROR(__xludf.DUMMYFUNCTION("IMPORTRANGE(""https://docs.google.com/spreadsheets/d/1IYY_tgx_IHuhSq3AJ5eI5OnqOPBNLWSHKh2a30DoXe8/edit?usp=sharing"",""สุราษฎร์ธานี!I420"")"),0)</f>
        <v>0</v>
      </c>
      <c r="J525" s="277">
        <f ca="1">IFERROR(__xludf.DUMMYFUNCTION("IMPORTRANGE(""https://docs.google.com/spreadsheets/d/1IYY_tgx_IHuhSq3AJ5eI5OnqOPBNLWSHKh2a30DoXe8/edit?usp=sharing"",""สุราษฎร์ธานี!J420"")"),0)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IFERROR(__xludf.DUMMYFUNCTION("IMPORTRANGE(""https://docs.google.com/spreadsheets/d/1IYY_tgx_IHuhSq3AJ5eI5OnqOPBNLWSHKh2a30DoXe8/edit?usp=sharing"",""สุราษฎร์ธานี!I421"")"),0)</f>
        <v>0</v>
      </c>
      <c r="J526" s="277">
        <f ca="1">IFERROR(__xludf.DUMMYFUNCTION("IMPORTRANGE(""https://docs.google.com/spreadsheets/d/1IYY_tgx_IHuhSq3AJ5eI5OnqOPBNLWSHKh2a30DoXe8/edit?usp=sharing"",""สุราษฎร์ธานี!J421"")"),0)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IFERROR(__xludf.DUMMYFUNCTION("IMPORTRANGE(""https://docs.google.com/spreadsheets/d/1IYY_tgx_IHuhSq3AJ5eI5OnqOPBNLWSHKh2a30DoXe8/edit?usp=sharing"",""สุราษฎร์ธานี!I422"")"),0)</f>
        <v>0</v>
      </c>
      <c r="J527" s="192">
        <f ca="1">IFERROR(__xludf.DUMMYFUNCTION("IMPORTRANGE(""https://docs.google.com/spreadsheets/d/1IYY_tgx_IHuhSq3AJ5eI5OnqOPBNLWSHKh2a30DoXe8/edit?usp=sharing"",""สุราษฎร์ธานี!J422"")"),0)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IFERROR(__xludf.DUMMYFUNCTION("IMPORTRANGE(""https://docs.google.com/spreadsheets/d/1IYY_tgx_IHuhSq3AJ5eI5OnqOPBNLWSHKh2a30DoXe8/edit?usp=sharing"",""สุราษฎร์ธานี!I423"")"),0)</f>
        <v>0</v>
      </c>
      <c r="J528" s="192">
        <f ca="1">IFERROR(__xludf.DUMMYFUNCTION("IMPORTRANGE(""https://docs.google.com/spreadsheets/d/1IYY_tgx_IHuhSq3AJ5eI5OnqOPBNLWSHKh2a30DoXe8/edit?usp=sharing"",""สุราษฎร์ธานี!J423"")"),0)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IFERROR(__xludf.DUMMYFUNCTION("IMPORTRANGE(""https://docs.google.com/spreadsheets/d/1IYY_tgx_IHuhSq3AJ5eI5OnqOPBNLWSHKh2a30DoXe8/edit?usp=sharing"",""สุราษฎร์ธานี!I424"")"),0)</f>
        <v>0</v>
      </c>
      <c r="J529" s="192">
        <f ca="1">IFERROR(__xludf.DUMMYFUNCTION("IMPORTRANGE(""https://docs.google.com/spreadsheets/d/1IYY_tgx_IHuhSq3AJ5eI5OnqOPBNLWSHKh2a30DoXe8/edit?usp=sharing"",""สุราษฎร์ธานี!J424"")"),0)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IFERROR(__xludf.DUMMYFUNCTION("IMPORTRANGE(""https://docs.google.com/spreadsheets/d/1IYY_tgx_IHuhSq3AJ5eI5OnqOPBNLWSHKh2a30DoXe8/edit?usp=sharing"",""สุราษฎร์ธานี!I425"")"),0)</f>
        <v>0</v>
      </c>
      <c r="J530" s="192">
        <f ca="1">IFERROR(__xludf.DUMMYFUNCTION("IMPORTRANGE(""https://docs.google.com/spreadsheets/d/1IYY_tgx_IHuhSq3AJ5eI5OnqOPBNLWSHKh2a30DoXe8/edit?usp=sharing"",""สุราษฎร์ธานี!J425"")"),0)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IFERROR(__xludf.DUMMYFUNCTION("IMPORTRANGE(""https://docs.google.com/spreadsheets/d/1IYY_tgx_IHuhSq3AJ5eI5OnqOPBNLWSHKh2a30DoXe8/edit?usp=sharing"",""สุราษฎร์ธานี!I426"")"),0)</f>
        <v>0</v>
      </c>
      <c r="J531" s="192">
        <f ca="1">IFERROR(__xludf.DUMMYFUNCTION("IMPORTRANGE(""https://docs.google.com/spreadsheets/d/1IYY_tgx_IHuhSq3AJ5eI5OnqOPBNLWSHKh2a30DoXe8/edit?usp=sharing"",""สุราษฎร์ธานี!J426"")"),0)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IFERROR(__xludf.DUMMYFUNCTION("IMPORTRANGE(""https://docs.google.com/spreadsheets/d/1IYY_tgx_IHuhSq3AJ5eI5OnqOPBNLWSHKh2a30DoXe8/edit?usp=sharing"",""สุราษฎร์ธานี!I427"")"),0)</f>
        <v>0</v>
      </c>
      <c r="J532" s="445">
        <f ca="1">IFERROR(__xludf.DUMMYFUNCTION("IMPORTRANGE(""https://docs.google.com/spreadsheets/d/1IYY_tgx_IHuhSq3AJ5eI5OnqOPBNLWSHKh2a30DoXe8/edit?usp=sharing"",""สุราษฎร์ธานี!J427"")"),0)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IFERROR(__xludf.DUMMYFUNCTION("IMPORTRANGE(""https://docs.google.com/spreadsheets/d/1IYY_tgx_IHuhSq3AJ5eI5OnqOPBNLWSHKh2a30DoXe8/edit?usp=sharing"",""สุราษฎร์ธานี!I428"")"),24)</f>
        <v>24</v>
      </c>
      <c r="J533" s="393">
        <f ca="1">IFERROR(__xludf.DUMMYFUNCTION("IMPORTRANGE(""https://docs.google.com/spreadsheets/d/1IYY_tgx_IHuhSq3AJ5eI5OnqOPBNLWSHKh2a30DoXe8/edit?usp=sharing"",""สุราษฎร์ธานี!J428"")"),24)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395"/>
      <c r="N533" s="395">
        <f ca="1">IFERROR(__xludf.DUMMYFUNCTION("IMPORTRANGE(""https://docs.google.com/spreadsheets/d/1IYY_tgx_IHuhSq3AJ5eI5OnqOPBNLWSHKh2a30DoXe8/edit?usp=sharing"",""สุราษฎร์ธานี!M428"")"),20786)</f>
        <v>20786</v>
      </c>
      <c r="O533" s="395">
        <f t="shared" ref="O533:O537" ca="1" si="118">+IF(L533&gt;0,N533*100/L533,0)</f>
        <v>57.674805771365151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IFERROR(__xludf.DUMMYFUNCTION("IMPORTRANGE(""https://docs.google.com/spreadsheets/d/1IYY_tgx_IHuhSq3AJ5eI5OnqOPBNLWSHKh2a30DoXe8/edit?usp=sharing"",""สุราษฎร์ธานี!L429"")"),0)</f>
        <v>0</v>
      </c>
      <c r="M534" s="169"/>
      <c r="N534" s="171">
        <f ca="1">IFERROR(__xludf.DUMMYFUNCTION("IMPORTRANGE(""https://docs.google.com/spreadsheets/d/1IYY_tgx_IHuhSq3AJ5eI5OnqOPBNLWSHKh2a30DoXe8/edit?usp=sharing"",""สุราษฎร์ธานี!M429"")"),0)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1">
        <f ca="1">IFERROR(__xludf.DUMMYFUNCTION("IMPORTRANGE(""https://docs.google.com/spreadsheets/d/1IYY_tgx_IHuhSq3AJ5eI5OnqOPBNLWSHKh2a30DoXe8/edit?usp=sharing"",""สุราษฎร์ธานี!M430"")"),20786)</f>
        <v>20786</v>
      </c>
      <c r="O535" s="171">
        <f t="shared" ca="1" si="118"/>
        <v>57.674805771365151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IFERROR(__xludf.DUMMYFUNCTION("IMPORTRANGE(""https://docs.google.com/spreadsheets/d/1IYY_tgx_IHuhSq3AJ5eI5OnqOPBNLWSHKh2a30DoXe8/edit?usp=sharing"",""สุราษฎร์ธานี!L431"")"),0)</f>
        <v>0</v>
      </c>
      <c r="M536" s="171"/>
      <c r="N536" s="171">
        <f ca="1">IFERROR(__xludf.DUMMYFUNCTION("IMPORTRANGE(""https://docs.google.com/spreadsheets/d/1IYY_tgx_IHuhSq3AJ5eI5OnqOPBNLWSHKh2a30DoXe8/edit?usp=sharing"",""สุราษฎร์ธานี!M431"")"),0)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1"/>
      <c r="N537" s="171">
        <f ca="1">IFERROR(__xludf.DUMMYFUNCTION("IMPORTRANGE(""https://docs.google.com/spreadsheets/d/1IYY_tgx_IHuhSq3AJ5eI5OnqOPBNLWSHKh2a30DoXe8/edit?usp=sharing"",""สุราษฎร์ธานี!M432"")"),20786)</f>
        <v>20786</v>
      </c>
      <c r="O537" s="171">
        <f t="shared" ca="1" si="118"/>
        <v>57.674805771365151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IFERROR(__xludf.DUMMYFUNCTION("IMPORTRANGE(""https://docs.google.com/spreadsheets/d/1IYY_tgx_IHuhSq3AJ5eI5OnqOPBNLWSHKh2a30DoXe8/edit?usp=sharing"",""สุราษฎร์ธานี!M434"")"),0)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IFERROR(__xludf.DUMMYFUNCTION("IMPORTRANGE(""https://docs.google.com/spreadsheets/d/1IYY_tgx_IHuhSq3AJ5eI5OnqOPBNLWSHKh2a30DoXe8/edit?usp=sharing"",""สุราษฎร์ธานี!M435"")"),0)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IFERROR(__xludf.DUMMYFUNCTION("IMPORTRANGE(""https://docs.google.com/spreadsheets/d/1IYY_tgx_IHuhSq3AJ5eI5OnqOPBNLWSHKh2a30DoXe8/edit?usp=sharing"",""สุราษฎร์ธานี!M436"")"),3607)</f>
        <v>3607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IFERROR(__xludf.DUMMYFUNCTION("IMPORTRANGE(""https://docs.google.com/spreadsheets/d/1IYY_tgx_IHuhSq3AJ5eI5OnqOPBNLWSHKh2a30DoXe8/edit?usp=sharing"",""สุราษฎร์ธานี!J438"")"),0)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IFERROR(__xludf.DUMMYFUNCTION("IMPORTRANGE(""https://docs.google.com/spreadsheets/d/1IYY_tgx_IHuhSq3AJ5eI5OnqOPBNLWSHKh2a30DoXe8/edit?usp=sharing"",""สุราษฎร์ธานี!J439"")"),1)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IFERROR(__xludf.DUMMYFUNCTION("IMPORTRANGE(""https://docs.google.com/spreadsheets/d/1IYY_tgx_IHuhSq3AJ5eI5OnqOPBNLWSHKh2a30DoXe8/edit?usp=sharing"",""สุราษฎร์ธานี!J440"")"),1)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IFERROR(__xludf.DUMMYFUNCTION("IMPORTRANGE(""https://docs.google.com/spreadsheets/d/1IYY_tgx_IHuhSq3AJ5eI5OnqOPBNLWSHKh2a30DoXe8/edit?usp=sharing"",""สุราษฎร์ธานี!J441"")"),1)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IFERROR(__xludf.DUMMYFUNCTION("IMPORTRANGE(""https://docs.google.com/spreadsheets/d/1IYY_tgx_IHuhSq3AJ5eI5OnqOPBNLWSHKh2a30DoXe8/edit?usp=sharing"",""สุราษฎร์ธานี!I442"")"),24)</f>
        <v>24</v>
      </c>
      <c r="J547" s="192">
        <f ca="1">IFERROR(__xludf.DUMMYFUNCTION("IMPORTRANGE(""https://docs.google.com/spreadsheets/d/1IYY_tgx_IHuhSq3AJ5eI5OnqOPBNLWSHKh2a30DoXe8/edit?usp=sharing"",""สุราษฎร์ธานี!J442"")"),24)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IFERROR(__xludf.DUMMYFUNCTION("IMPORTRANGE(""https://docs.google.com/spreadsheets/d/1IYY_tgx_IHuhSq3AJ5eI5OnqOPBNLWSHKh2a30DoXe8/edit?usp=sharing"",""สุราษฎร์ธานี!J166"")"),0)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IFERROR(__xludf.DUMMYFUNCTION("IMPORTRANGE(""https://docs.google.com/spreadsheets/d/1IYY_tgx_IHuhSq3AJ5eI5OnqOPBNLWSHKh2a30DoXe8/edit?usp=sharing"",""สุราษฎร์ธานี!J444"")"),0)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IFERROR(__xludf.DUMMYFUNCTION("IMPORTRANGE(""https://docs.google.com/spreadsheets/d/1IYY_tgx_IHuhSq3AJ5eI5OnqOPBNLWSHKh2a30DoXe8/edit?usp=sharing"",""สุราษฎร์ธานี!J445"")"),0)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IFERROR(__xludf.DUMMYFUNCTION("IMPORTRANGE(""https://docs.google.com/spreadsheets/d/1IYY_tgx_IHuhSq3AJ5eI5OnqOPBNLWSHKh2a30DoXe8/edit?usp=sharing"",""สุราษฎร์ธานี!I446"")"),0)</f>
        <v>0</v>
      </c>
      <c r="J551" s="393">
        <f ca="1">IFERROR(__xludf.DUMMYFUNCTION("IMPORTRANGE(""https://docs.google.com/spreadsheets/d/1IYY_tgx_IHuhSq3AJ5eI5OnqOPBNLWSHKh2a30DoXe8/edit?usp=sharing"",""สุราษฎร์ธานี!J446"")"),0)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IFERROR(__xludf.DUMMYFUNCTION("IMPORTRANGE(""https://docs.google.com/spreadsheets/d/1IYY_tgx_IHuhSq3AJ5eI5OnqOPBNLWSHKh2a30DoXe8/edit?usp=sharing"",""สุราษฎร์ธานี!L446"")"),0)</f>
        <v>0</v>
      </c>
      <c r="M551" s="395"/>
      <c r="N551" s="395">
        <f ca="1">IFERROR(__xludf.DUMMYFUNCTION("IMPORTRANGE(""https://docs.google.com/spreadsheets/d/1IYY_tgx_IHuhSq3AJ5eI5OnqOPBNLWSHKh2a30DoXe8/edit?usp=sharing"",""สุราษฎร์ธานี!M446"")"),0)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IFERROR(__xludf.DUMMYFUNCTION("IMPORTRANGE(""https://docs.google.com/spreadsheets/d/1IYY_tgx_IHuhSq3AJ5eI5OnqOPBNLWSHKh2a30DoXe8/edit?usp=sharing"",""สุราษฎร์ธานี!L447"")"),0)</f>
        <v>0</v>
      </c>
      <c r="M552" s="169"/>
      <c r="N552" s="171">
        <f ca="1">IFERROR(__xludf.DUMMYFUNCTION("IMPORTRANGE(""https://docs.google.com/spreadsheets/d/1IYY_tgx_IHuhSq3AJ5eI5OnqOPBNLWSHKh2a30DoXe8/edit?usp=sharing"",""สุราษฎร์ธานี!M447"")"),0)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1">
        <f ca="1">IFERROR(__xludf.DUMMYFUNCTION("IMPORTRANGE(""https://docs.google.com/spreadsheets/d/1IYY_tgx_IHuhSq3AJ5eI5OnqOPBNLWSHKh2a30DoXe8/edit?usp=sharing"",""สุราษฎร์ธานี!M448"")"),0)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IFERROR(__xludf.DUMMYFUNCTION("IMPORTRANGE(""https://docs.google.com/spreadsheets/d/1IYY_tgx_IHuhSq3AJ5eI5OnqOPBNLWSHKh2a30DoXe8/edit?usp=sharing"",""สุราษฎร์ธานี!L449"")"),0)</f>
        <v>0</v>
      </c>
      <c r="M554" s="171"/>
      <c r="N554" s="171">
        <f ca="1">IFERROR(__xludf.DUMMYFUNCTION("IMPORTRANGE(""https://docs.google.com/spreadsheets/d/1IYY_tgx_IHuhSq3AJ5eI5OnqOPBNLWSHKh2a30DoXe8/edit?usp=sharing"",""สุราษฎร์ธานี!M449"")"),0)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IFERROR(__xludf.DUMMYFUNCTION("IMPORTRANGE(""https://docs.google.com/spreadsheets/d/1IYY_tgx_IHuhSq3AJ5eI5OnqOPBNLWSHKh2a30DoXe8/edit?usp=sharing"",""สุราษฎร์ธานี!L450"")"),0)</f>
        <v>0</v>
      </c>
      <c r="M555" s="171"/>
      <c r="N555" s="171">
        <f ca="1">IFERROR(__xludf.DUMMYFUNCTION("IMPORTRANGE(""https://docs.google.com/spreadsheets/d/1IYY_tgx_IHuhSq3AJ5eI5OnqOPBNLWSHKh2a30DoXe8/edit?usp=sharing"",""สุราษฎร์ธานี!M450"")"),0)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IFERROR(__xludf.DUMMYFUNCTION("IMPORTRANGE(""https://docs.google.com/spreadsheets/d/1IYY_tgx_IHuhSq3AJ5eI5OnqOPBNLWSHKh2a30DoXe8/edit?usp=sharing"",""สุราษฎร์ธานี!M451"")"),0)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IFERROR(__xludf.DUMMYFUNCTION("IMPORTRANGE(""https://docs.google.com/spreadsheets/d/1IYY_tgx_IHuhSq3AJ5eI5OnqOPBNLWSHKh2a30DoXe8/edit?usp=sharing"",""สุราษฎร์ธานี!M452"")"),0)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IFERROR(__xludf.DUMMYFUNCTION("IMPORTRANGE(""https://docs.google.com/spreadsheets/d/1IYY_tgx_IHuhSq3AJ5eI5OnqOPBNLWSHKh2a30DoXe8/edit?usp=sharing"",""สุราษฎร์ธานี!M453"")"),0)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IFERROR(__xludf.DUMMYFUNCTION("IMPORTRANGE(""https://docs.google.com/spreadsheets/d/1IYY_tgx_IHuhSq3AJ5eI5OnqOPBNLWSHKh2a30DoXe8/edit?usp=sharing"",""สุราษฎร์ธานี!M454"")"),0)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IFERROR(__xludf.DUMMYFUNCTION("IMPORTRANGE(""https://docs.google.com/spreadsheets/d/1IYY_tgx_IHuhSq3AJ5eI5OnqOPBNLWSHKh2a30DoXe8/edit?usp=sharing"",""สุราษฎร์ธานี!I455"")"),0)</f>
        <v>0</v>
      </c>
      <c r="J560" s="167">
        <f ca="1">IFERROR(__xludf.DUMMYFUNCTION("IMPORTRANGE(""https://docs.google.com/spreadsheets/d/1IYY_tgx_IHuhSq3AJ5eI5OnqOPBNLWSHKh2a30DoXe8/edit?usp=sharing"",""สุราษฎร์ธานี!J455"")"),0)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IFERROR(__xludf.DUMMYFUNCTION("IMPORTRANGE(""https://docs.google.com/spreadsheets/d/1IYY_tgx_IHuhSq3AJ5eI5OnqOPBNLWSHKh2a30DoXe8/edit?usp=sharing"",""สุราษฎร์ธานี!I456"")"),0)</f>
        <v>0</v>
      </c>
      <c r="J561" s="191">
        <f ca="1">IFERROR(__xludf.DUMMYFUNCTION("IMPORTRANGE(""https://docs.google.com/spreadsheets/d/1IYY_tgx_IHuhSq3AJ5eI5OnqOPBNLWSHKh2a30DoXe8/edit?usp=sharing"",""สุราษฎร์ธานี!J456"")"),0)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IFERROR(__xludf.DUMMYFUNCTION("IMPORTRANGE(""https://docs.google.com/spreadsheets/d/1IYY_tgx_IHuhSq3AJ5eI5OnqOPBNLWSHKh2a30DoXe8/edit?usp=sharing"",""สุราษฎร์ธานี!I457"")"),"")</f>
        <v/>
      </c>
      <c r="J562" s="191" t="str">
        <f ca="1">IFERROR(__xludf.DUMMYFUNCTION("IMPORTRANGE(""https://docs.google.com/spreadsheets/d/1IYY_tgx_IHuhSq3AJ5eI5OnqOPBNLWSHKh2a30DoXe8/edit?usp=sharing"",""สุราษฎร์ธานี!J457"")"),"")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IFERROR(__xludf.DUMMYFUNCTION("IMPORTRANGE(""https://docs.google.com/spreadsheets/d/1IYY_tgx_IHuhSq3AJ5eI5OnqOPBNLWSHKh2a30DoXe8/edit?usp=sharing"",""สุราษฎร์ธานี!I458"")"),"")</f>
        <v/>
      </c>
      <c r="J563" s="191" t="str">
        <f ca="1">IFERROR(__xludf.DUMMYFUNCTION("IMPORTRANGE(""https://docs.google.com/spreadsheets/d/1IYY_tgx_IHuhSq3AJ5eI5OnqOPBNLWSHKh2a30DoXe8/edit?usp=sharing"",""สุราษฎร์ธานี!J458"")"),"")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60">
        <f ca="1">IFERROR(__xludf.DUMMYFUNCTION("IMPORTRANGE(""https://docs.google.com/spreadsheets/d/1IYY_tgx_IHuhSq3AJ5eI5OnqOPBNLWSHKh2a30DoXe8/edit?usp=sharing"",""สุราษฎร์ธานี!J459"")"),2431)</f>
        <v>2431</v>
      </c>
      <c r="K564" s="361">
        <f t="shared" ca="1" si="121"/>
        <v>78.41935483870968</v>
      </c>
      <c r="L564" s="362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62"/>
      <c r="N564" s="362">
        <f ca="1">IFERROR(__xludf.DUMMYFUNCTION("IMPORTRANGE(""https://docs.google.com/spreadsheets/d/1IYY_tgx_IHuhSq3AJ5eI5OnqOPBNLWSHKh2a30DoXe8/edit?usp=sharing"",""สุราษฎร์ธานี!M459"")"),11000)</f>
        <v>11000</v>
      </c>
      <c r="O564" s="362">
        <f t="shared" ref="O564:O568" ca="1" si="122">+IF(L564&gt;0,N564*100/L564,0)</f>
        <v>6.5789473684210522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IFERROR(__xludf.DUMMYFUNCTION("IMPORTRANGE(""https://docs.google.com/spreadsheets/d/1IYY_tgx_IHuhSq3AJ5eI5OnqOPBNLWSHKh2a30DoXe8/edit?usp=sharing"",""สุราษฎร์ธานี!L460"")"),0)</f>
        <v>0</v>
      </c>
      <c r="M565" s="169"/>
      <c r="N565" s="171">
        <f ca="1">IFERROR(__xludf.DUMMYFUNCTION("IMPORTRANGE(""https://docs.google.com/spreadsheets/d/1IYY_tgx_IHuhSq3AJ5eI5OnqOPBNLWSHKh2a30DoXe8/edit?usp=sharing"",""สุราษฎร์ธานี!M460"")"),0)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1">
        <f ca="1">IFERROR(__xludf.DUMMYFUNCTION("IMPORTRANGE(""https://docs.google.com/spreadsheets/d/1IYY_tgx_IHuhSq3AJ5eI5OnqOPBNLWSHKh2a30DoXe8/edit?usp=sharing"",""สุราษฎร์ธานี!M461"")"),11000)</f>
        <v>11000</v>
      </c>
      <c r="O566" s="171">
        <f t="shared" ca="1" si="122"/>
        <v>6.5789473684210522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IFERROR(__xludf.DUMMYFUNCTION("IMPORTRANGE(""https://docs.google.com/spreadsheets/d/1IYY_tgx_IHuhSq3AJ5eI5OnqOPBNLWSHKh2a30DoXe8/edit?usp=sharing"",""สุราษฎร์ธานี!L462"")"),0)</f>
        <v>0</v>
      </c>
      <c r="M567" s="171"/>
      <c r="N567" s="171">
        <f ca="1">IFERROR(__xludf.DUMMYFUNCTION("IMPORTRANGE(""https://docs.google.com/spreadsheets/d/1IYY_tgx_IHuhSq3AJ5eI5OnqOPBNLWSHKh2a30DoXe8/edit?usp=sharing"",""สุราษฎร์ธานี!M462"")"),0)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1"/>
      <c r="N568" s="171">
        <f ca="1">IFERROR(__xludf.DUMMYFUNCTION("IMPORTRANGE(""https://docs.google.com/spreadsheets/d/1IYY_tgx_IHuhSq3AJ5eI5OnqOPBNLWSHKh2a30DoXe8/edit?usp=sharing"",""สุราษฎร์ธานี!M463"")"),11000)</f>
        <v>11000</v>
      </c>
      <c r="O568" s="171">
        <f t="shared" ca="1" si="122"/>
        <v>6.5789473684210522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IFERROR(__xludf.DUMMYFUNCTION("IMPORTRANGE(""https://docs.google.com/spreadsheets/d/1IYY_tgx_IHuhSq3AJ5eI5OnqOPBNLWSHKh2a30DoXe8/edit?usp=sharing"",""สุราษฎร์ธานี!M464"")"),0)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IFERROR(__xludf.DUMMYFUNCTION("IMPORTRANGE(""https://docs.google.com/spreadsheets/d/1IYY_tgx_IHuhSq3AJ5eI5OnqOPBNLWSHKh2a30DoXe8/edit?usp=sharing"",""สุราษฎร์ธานี!M465"")"),0)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IFERROR(__xludf.DUMMYFUNCTION("IMPORTRANGE(""https://docs.google.com/spreadsheets/d/1IYY_tgx_IHuhSq3AJ5eI5OnqOPBNLWSHKh2a30DoXe8/edit?usp=sharing"",""สุราษฎร์ธานี!M466"")"),11000)</f>
        <v>11000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IFERROR(__xludf.DUMMYFUNCTION("IMPORTRANGE(""https://docs.google.com/spreadsheets/d/1IYY_tgx_IHuhSq3AJ5eI5OnqOPBNLWSHKh2a30DoXe8/edit?usp=sharing"",""สุราษฎร์ธานี!M467"")"),0)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01">
        <f ca="1">IFERROR(__xludf.DUMMYFUNCTION("IMPORTRANGE(""https://docs.google.com/spreadsheets/d/1IYY_tgx_IHuhSq3AJ5eI5OnqOPBNLWSHKh2a30DoXe8/edit?usp=sharing"",""สุราษฎร์ธานี!J468"")"),2431)</f>
        <v>2431</v>
      </c>
      <c r="K573" s="204">
        <f ca="1">IF(I573&gt;0,J573*100/I573,0)</f>
        <v>78.41935483870968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IFERROR(__xludf.DUMMYFUNCTION("IMPORTRANGE(""https://docs.google.com/spreadsheets/d/1IYY_tgx_IHuhSq3AJ5eI5OnqOPBNLWSHKh2a30DoXe8/edit?usp=sharing"",""สุราษฎร์ธานี!I470"")"),0)</f>
        <v>0</v>
      </c>
      <c r="J575" s="192">
        <f ca="1">IFERROR(__xludf.DUMMYFUNCTION("IMPORTRANGE(""https://docs.google.com/spreadsheets/d/1IYY_tgx_IHuhSq3AJ5eI5OnqOPBNLWSHKh2a30DoXe8/edit?usp=sharing"",""สุราษฎร์ธานี!J470"")"),0)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IFERROR(__xludf.DUMMYFUNCTION("IMPORTRANGE(""https://docs.google.com/spreadsheets/d/1IYY_tgx_IHuhSq3AJ5eI5OnqOPBNLWSHKh2a30DoXe8/edit?usp=sharing"",""สุราษฎร์ธานี!I471"")"),0)</f>
        <v>0</v>
      </c>
      <c r="J576" s="192">
        <f ca="1">IFERROR(__xludf.DUMMYFUNCTION("IMPORTRANGE(""https://docs.google.com/spreadsheets/d/1IYY_tgx_IHuhSq3AJ5eI5OnqOPBNLWSHKh2a30DoXe8/edit?usp=sharing"",""สุราษฎร์ธานี!J471"")"),0)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IFERROR(__xludf.DUMMYFUNCTION("IMPORTRANGE(""https://docs.google.com/spreadsheets/d/1IYY_tgx_IHuhSq3AJ5eI5OnqOPBNLWSHKh2a30DoXe8/edit?usp=sharing"",""สุราษฎร์ธานี!I472"")"),0)</f>
        <v>0</v>
      </c>
      <c r="J577" s="192">
        <f ca="1">IFERROR(__xludf.DUMMYFUNCTION("IMPORTRANGE(""https://docs.google.com/spreadsheets/d/1IYY_tgx_IHuhSq3AJ5eI5OnqOPBNLWSHKh2a30DoXe8/edit?usp=sharing"",""สุราษฎร์ธานี!J472"")"),2430)</f>
        <v>2430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IFERROR(__xludf.DUMMYFUNCTION("IMPORTRANGE(""https://docs.google.com/spreadsheets/d/1IYY_tgx_IHuhSq3AJ5eI5OnqOPBNLWSHKh2a30DoXe8/edit?usp=sharing"",""สุราษฎร์ธานี!I473"")"),0)</f>
        <v>0</v>
      </c>
      <c r="J578" s="192">
        <f ca="1">IFERROR(__xludf.DUMMYFUNCTION("IMPORTRANGE(""https://docs.google.com/spreadsheets/d/1IYY_tgx_IHuhSq3AJ5eI5OnqOPBNLWSHKh2a30DoXe8/edit?usp=sharing"",""สุราษฎร์ธานี!J473"")"),1)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IFERROR(__xludf.DUMMYFUNCTION("IMPORTRANGE(""https://docs.google.com/spreadsheets/d/1IYY_tgx_IHuhSq3AJ5eI5OnqOPBNLWSHKh2a30DoXe8/edit?usp=sharing"",""สุราษฎร์ธานี!I474"")"),0)</f>
        <v>0</v>
      </c>
      <c r="J579" s="192">
        <f ca="1">IFERROR(__xludf.DUMMYFUNCTION("IMPORTRANGE(""https://docs.google.com/spreadsheets/d/1IYY_tgx_IHuhSq3AJ5eI5OnqOPBNLWSHKh2a30DoXe8/edit?usp=sharing"",""สุราษฎร์ธานี!J474"")"),0)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IFERROR(__xludf.DUMMYFUNCTION("IMPORTRANGE(""https://docs.google.com/spreadsheets/d/1IYY_tgx_IHuhSq3AJ5eI5OnqOPBNLWSHKh2a30DoXe8/edit?usp=sharing"",""สุราษฎร์ธานี!I475"")"),0)</f>
        <v>0</v>
      </c>
      <c r="J580" s="360">
        <f ca="1">IFERROR(__xludf.DUMMYFUNCTION("IMPORTRANGE(""https://docs.google.com/spreadsheets/d/1IYY_tgx_IHuhSq3AJ5eI5OnqOPBNLWSHKh2a30DoXe8/edit?usp=sharing"",""สุราษฎร์ธานี!J475"")"),0)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IFERROR(__xludf.DUMMYFUNCTION("IMPORTRANGE(""https://docs.google.com/spreadsheets/d/1IYY_tgx_IHuhSq3AJ5eI5OnqOPBNLWSHKh2a30DoXe8/edit?usp=sharing"",""สุราษฎร์ธานี!L475"")"),0)</f>
        <v>0</v>
      </c>
      <c r="M580" s="362"/>
      <c r="N580" s="362">
        <f ca="1">IFERROR(__xludf.DUMMYFUNCTION("IMPORTRANGE(""https://docs.google.com/spreadsheets/d/1IYY_tgx_IHuhSq3AJ5eI5OnqOPBNLWSHKh2a30DoXe8/edit?usp=sharing"",""สุราษฎร์ธานี!M475"")"),0)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IFERROR(__xludf.DUMMYFUNCTION("IMPORTRANGE(""https://docs.google.com/spreadsheets/d/1IYY_tgx_IHuhSq3AJ5eI5OnqOPBNLWSHKh2a30DoXe8/edit?usp=sharing"",""สุราษฎร์ธานี!L476"")"),0)</f>
        <v>0</v>
      </c>
      <c r="M581" s="169"/>
      <c r="N581" s="171">
        <f ca="1">IFERROR(__xludf.DUMMYFUNCTION("IMPORTRANGE(""https://docs.google.com/spreadsheets/d/1IYY_tgx_IHuhSq3AJ5eI5OnqOPBNLWSHKh2a30DoXe8/edit?usp=sharing"",""สุราษฎร์ธานี!M476"")"),0)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1">
        <f ca="1">IFERROR(__xludf.DUMMYFUNCTION("IMPORTRANGE(""https://docs.google.com/spreadsheets/d/1IYY_tgx_IHuhSq3AJ5eI5OnqOPBNLWSHKh2a30DoXe8/edit?usp=sharing"",""สุราษฎร์ธานี!M477"")"),0)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IFERROR(__xludf.DUMMYFUNCTION("IMPORTRANGE(""https://docs.google.com/spreadsheets/d/1IYY_tgx_IHuhSq3AJ5eI5OnqOPBNLWSHKh2a30DoXe8/edit?usp=sharing"",""สุราษฎร์ธานี!L478"")"),0)</f>
        <v>0</v>
      </c>
      <c r="M583" s="171"/>
      <c r="N583" s="171">
        <f ca="1">IFERROR(__xludf.DUMMYFUNCTION("IMPORTRANGE(""https://docs.google.com/spreadsheets/d/1IYY_tgx_IHuhSq3AJ5eI5OnqOPBNLWSHKh2a30DoXe8/edit?usp=sharing"",""สุราษฎร์ธานี!M478"")"),0)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IFERROR(__xludf.DUMMYFUNCTION("IMPORTRANGE(""https://docs.google.com/spreadsheets/d/1IYY_tgx_IHuhSq3AJ5eI5OnqOPBNLWSHKh2a30DoXe8/edit?usp=sharing"",""สุราษฎร์ธานี!L479"")"),0)</f>
        <v>0</v>
      </c>
      <c r="M584" s="171"/>
      <c r="N584" s="171">
        <f ca="1">IFERROR(__xludf.DUMMYFUNCTION("IMPORTRANGE(""https://docs.google.com/spreadsheets/d/1IYY_tgx_IHuhSq3AJ5eI5OnqOPBNLWSHKh2a30DoXe8/edit?usp=sharing"",""สุราษฎร์ธานี!M479"")"),0)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IFERROR(__xludf.DUMMYFUNCTION("IMPORTRANGE(""https://docs.google.com/spreadsheets/d/1IYY_tgx_IHuhSq3AJ5eI5OnqOPBNLWSHKh2a30DoXe8/edit?usp=sharing"",""สุราษฎร์ธานี!M480"")"),0)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IFERROR(__xludf.DUMMYFUNCTION("IMPORTRANGE(""https://docs.google.com/spreadsheets/d/1IYY_tgx_IHuhSq3AJ5eI5OnqOPBNLWSHKh2a30DoXe8/edit?usp=sharing"",""สุราษฎร์ธานี!M481"")"),0)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IFERROR(__xludf.DUMMYFUNCTION("IMPORTRANGE(""https://docs.google.com/spreadsheets/d/1IYY_tgx_IHuhSq3AJ5eI5OnqOPBNLWSHKh2a30DoXe8/edit?usp=sharing"",""สุราษฎร์ธานี!M482"")"),0)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IFERROR(__xludf.DUMMYFUNCTION("IMPORTRANGE(""https://docs.google.com/spreadsheets/d/1IYY_tgx_IHuhSq3AJ5eI5OnqOPBNLWSHKh2a30DoXe8/edit?usp=sharing"",""สุราษฎร์ธานี!M483"")"),0)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IFERROR(__xludf.DUMMYFUNCTION("IMPORTRANGE(""https://docs.google.com/spreadsheets/d/1IYY_tgx_IHuhSq3AJ5eI5OnqOPBNLWSHKh2a30DoXe8/edit?usp=sharing"",""สุราษฎร์ธานี!I484"")"),0)</f>
        <v>0</v>
      </c>
      <c r="J589" s="191">
        <f ca="1">IFERROR(__xludf.DUMMYFUNCTION("IMPORTRANGE(""https://docs.google.com/spreadsheets/d/1IYY_tgx_IHuhSq3AJ5eI5OnqOPBNLWSHKh2a30DoXe8/edit?usp=sharing"",""สุราษฎร์ธานี!J484"")"),0)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IFERROR(__xludf.DUMMYFUNCTION("IMPORTRANGE(""https://docs.google.com/spreadsheets/d/1IYY_tgx_IHuhSq3AJ5eI5OnqOPBNLWSHKh2a30DoXe8/edit?usp=sharing"",""สุราษฎร์ธานี!I485"")"),0)</f>
        <v>0</v>
      </c>
      <c r="J590" s="191">
        <f ca="1">IFERROR(__xludf.DUMMYFUNCTION("IMPORTRANGE(""https://docs.google.com/spreadsheets/d/1IYY_tgx_IHuhSq3AJ5eI5OnqOPBNLWSHKh2a30DoXe8/edit?usp=sharing"",""สุราษฎร์ธานี!J485"")"),0)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IFERROR(__xludf.DUMMYFUNCTION("IMPORTRANGE(""https://docs.google.com/spreadsheets/d/1IYY_tgx_IHuhSq3AJ5eI5OnqOPBNLWSHKh2a30DoXe8/edit?usp=sharing"",""สุราษฎร์ธานี!I486"")"),0)</f>
        <v>0</v>
      </c>
      <c r="J591" s="191">
        <f ca="1">IFERROR(__xludf.DUMMYFUNCTION("IMPORTRANGE(""https://docs.google.com/spreadsheets/d/1IYY_tgx_IHuhSq3AJ5eI5OnqOPBNLWSHKh2a30DoXe8/edit?usp=sharing"",""สุราษฎร์ธานี!J486"")"),0)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IFERROR(__xludf.DUMMYFUNCTION("IMPORTRANGE(""https://docs.google.com/spreadsheets/d/1IYY_tgx_IHuhSq3AJ5eI5OnqOPBNLWSHKh2a30DoXe8/edit?usp=sharing"",""สุราษฎร์ธานี!I487"")"),0)</f>
        <v>0</v>
      </c>
      <c r="J592" s="191">
        <f ca="1">IFERROR(__xludf.DUMMYFUNCTION("IMPORTRANGE(""https://docs.google.com/spreadsheets/d/1IYY_tgx_IHuhSq3AJ5eI5OnqOPBNLWSHKh2a30DoXe8/edit?usp=sharing"",""สุราษฎร์ธานี!J487"")"),0)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IFERROR(__xludf.DUMMYFUNCTION("IMPORTRANGE(""https://docs.google.com/spreadsheets/d/1IYY_tgx_IHuhSq3AJ5eI5OnqOPBNLWSHKh2a30DoXe8/edit?usp=sharing"",""สุราษฎร์ธานี!I488"")"),0)</f>
        <v>0</v>
      </c>
      <c r="J593" s="191">
        <f ca="1">IFERROR(__xludf.DUMMYFUNCTION("IMPORTRANGE(""https://docs.google.com/spreadsheets/d/1IYY_tgx_IHuhSq3AJ5eI5OnqOPBNLWSHKh2a30DoXe8/edit?usp=sharing"",""สุราษฎร์ธานี!J488"")"),0)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IFERROR(__xludf.DUMMYFUNCTION("IMPORTRANGE(""https://docs.google.com/spreadsheets/d/1IYY_tgx_IHuhSq3AJ5eI5OnqOPBNLWSHKh2a30DoXe8/edit?usp=sharing"",""สุราษฎร์ธานี!I489"")"),0)</f>
        <v>0</v>
      </c>
      <c r="J594" s="191">
        <f ca="1">IFERROR(__xludf.DUMMYFUNCTION("IMPORTRANGE(""https://docs.google.com/spreadsheets/d/1IYY_tgx_IHuhSq3AJ5eI5OnqOPBNLWSHKh2a30DoXe8/edit?usp=sharing"",""สุราษฎร์ธานี!J489"")"),0)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IFERROR(__xludf.DUMMYFUNCTION("IMPORTRANGE(""https://docs.google.com/spreadsheets/d/1IYY_tgx_IHuhSq3AJ5eI5OnqOPBNLWSHKh2a30DoXe8/edit?usp=sharing"",""สุราษฎร์ธานี!I490"")"),0)</f>
        <v>0</v>
      </c>
      <c r="J595" s="191">
        <f ca="1">IFERROR(__xludf.DUMMYFUNCTION("IMPORTRANGE(""https://docs.google.com/spreadsheets/d/1IYY_tgx_IHuhSq3AJ5eI5OnqOPBNLWSHKh2a30DoXe8/edit?usp=sharing"",""สุราษฎร์ธานี!J490"")"),0)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IFERROR(__xludf.DUMMYFUNCTION("IMPORTRANGE(""https://docs.google.com/spreadsheets/d/1IYY_tgx_IHuhSq3AJ5eI5OnqOPBNLWSHKh2a30DoXe8/edit?usp=sharing"",""สุราษฎร์ธานี!I491"")"),0)</f>
        <v>0</v>
      </c>
      <c r="J596" s="238">
        <f ca="1">IFERROR(__xludf.DUMMYFUNCTION("IMPORTRANGE(""https://docs.google.com/spreadsheets/d/1IYY_tgx_IHuhSq3AJ5eI5OnqOPBNLWSHKh2a30DoXe8/edit?usp=sharing"",""สุราษฎร์ธานี!J491"")"),0)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IFERROR(__xludf.DUMMYFUNCTION("IMPORTRANGE(""https://docs.google.com/spreadsheets/d/1IYY_tgx_IHuhSq3AJ5eI5OnqOPBNLWSHKh2a30DoXe8/edit?usp=sharing"",""สุราษฎร์ธานี!I492"")"),100)</f>
        <v>100</v>
      </c>
      <c r="J597" s="464">
        <f ca="1">IFERROR(__xludf.DUMMYFUNCTION("IMPORTRANGE(""https://docs.google.com/spreadsheets/d/1IYY_tgx_IHuhSq3AJ5eI5OnqOPBNLWSHKh2a30DoXe8/edit?usp=sharing"",""สุราษฎร์ธานี!J492"")"),0)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395"/>
      <c r="N597" s="395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395">
        <f t="shared" ref="O597:O601" ca="1" si="126">+IF(L597&gt;0,N597*100/L597,0)</f>
        <v>32.098765432098766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IFERROR(__xludf.DUMMYFUNCTION("IMPORTRANGE(""https://docs.google.com/spreadsheets/d/1IYY_tgx_IHuhSq3AJ5eI5OnqOPBNLWSHKh2a30DoXe8/edit?usp=sharing"",""สุราษฎร์ธานี!L493"")"),0)</f>
        <v>0</v>
      </c>
      <c r="M598" s="169"/>
      <c r="N598" s="171">
        <f ca="1">IFERROR(__xludf.DUMMYFUNCTION("IMPORTRANGE(""https://docs.google.com/spreadsheets/d/1IYY_tgx_IHuhSq3AJ5eI5OnqOPBNLWSHKh2a30DoXe8/edit?usp=sharing"",""สุราษฎร์ธานี!M493"")"),0)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1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1">
        <f t="shared" ca="1" si="126"/>
        <v>32.098765432098766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IFERROR(__xludf.DUMMYFUNCTION("IMPORTRANGE(""https://docs.google.com/spreadsheets/d/1IYY_tgx_IHuhSq3AJ5eI5OnqOPBNLWSHKh2a30DoXe8/edit?usp=sharing"",""สุราษฎร์ธานี!L495"")"),0)</f>
        <v>0</v>
      </c>
      <c r="M600" s="171"/>
      <c r="N600" s="171">
        <f ca="1">IFERROR(__xludf.DUMMYFUNCTION("IMPORTRANGE(""https://docs.google.com/spreadsheets/d/1IYY_tgx_IHuhSq3AJ5eI5OnqOPBNLWSHKh2a30DoXe8/edit?usp=sharing"",""สุราษฎร์ธานี!M495"")"),0)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1"/>
      <c r="N601" s="171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1">
        <f t="shared" ca="1" si="126"/>
        <v>32.098765432098766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IFERROR(__xludf.DUMMYFUNCTION("IMPORTRANGE(""https://docs.google.com/spreadsheets/d/1IYY_tgx_IHuhSq3AJ5eI5OnqOPBNLWSHKh2a30DoXe8/edit?usp=sharing"",""สุราษฎร์ธานี!M497"")"),0)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IFERROR(__xludf.DUMMYFUNCTION("IMPORTRANGE(""https://docs.google.com/spreadsheets/d/1IYY_tgx_IHuhSq3AJ5eI5OnqOPBNLWSHKh2a30DoXe8/edit?usp=sharing"",""สุราษฎร์ธานี!M498"")"),0)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IFERROR(__xludf.DUMMYFUNCTION("IMPORTRANGE(""https://docs.google.com/spreadsheets/d/1IYY_tgx_IHuhSq3AJ5eI5OnqOPBNLWSHKh2a30DoXe8/edit?usp=sharing"",""สุราษฎร์ธานี!M499"")"),0)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IFERROR(__xludf.DUMMYFUNCTION("IMPORTRANGE(""https://docs.google.com/spreadsheets/d/1IYY_tgx_IHuhSq3AJ5eI5OnqOPBNLWSHKh2a30DoXe8/edit?usp=sharing"",""สุราษฎร์ธานี!J502"")"),0)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IFERROR(__xludf.DUMMYFUNCTION("IMPORTRANGE(""https://docs.google.com/spreadsheets/d/1IYY_tgx_IHuhSq3AJ5eI5OnqOPBNLWSHKh2a30DoXe8/edit?usp=sharing"",""สุราษฎร์ธานี!J503"")"),1)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IFERROR(__xludf.DUMMYFUNCTION("IMPORTRANGE(""https://docs.google.com/spreadsheets/d/1IYY_tgx_IHuhSq3AJ5eI5OnqOPBNLWSHKh2a30DoXe8/edit?usp=sharing"",""สุราษฎร์ธานี!J166"")"),0)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IFERROR(__xludf.DUMMYFUNCTION("IMPORTRANGE(""https://docs.google.com/spreadsheets/d/1IYY_tgx_IHuhSq3AJ5eI5OnqOPBNLWSHKh2a30DoXe8/edit?usp=sharing"",""สุราษฎร์ธานี!J166"")"),0)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7">
        <f ca="1">IFERROR(__xludf.DUMMYFUNCTION("IMPORTRANGE(""https://docs.google.com/spreadsheets/d/1IYY_tgx_IHuhSq3AJ5eI5OnqOPBNLWSHKh2a30DoXe8/edit?usp=sharing"",""สุราษฎร์ธานี!J506"")"),0)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IFERROR(__xludf.DUMMYFUNCTION("IMPORTRANGE(""https://docs.google.com/spreadsheets/d/1IYY_tgx_IHuhSq3AJ5eI5OnqOPBNLWSHKh2a30DoXe8/edit?usp=sharing"",""สุราษฎร์ธานี!I507"")"),0)</f>
        <v>0</v>
      </c>
      <c r="J612" s="192">
        <f ca="1">IFERROR(__xludf.DUMMYFUNCTION("IMPORTRANGE(""https://docs.google.com/spreadsheets/d/1IYY_tgx_IHuhSq3AJ5eI5OnqOPBNLWSHKh2a30DoXe8/edit?usp=sharing"",""สุราษฎร์ธานี!J507"")"),0)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IFERROR(__xludf.DUMMYFUNCTION("IMPORTRANGE(""https://docs.google.com/spreadsheets/d/1IYY_tgx_IHuhSq3AJ5eI5OnqOPBNLWSHKh2a30DoXe8/edit?usp=sharing"",""สุราษฎร์ธานี!I508"")"),0)</f>
        <v>0</v>
      </c>
      <c r="J613" s="192">
        <f ca="1">IFERROR(__xludf.DUMMYFUNCTION("IMPORTRANGE(""https://docs.google.com/spreadsheets/d/1IYY_tgx_IHuhSq3AJ5eI5OnqOPBNLWSHKh2a30DoXe8/edit?usp=sharing"",""สุราษฎร์ธานี!J508"")"),0)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IFERROR(__xludf.DUMMYFUNCTION("IMPORTRANGE(""https://docs.google.com/spreadsheets/d/1IYY_tgx_IHuhSq3AJ5eI5OnqOPBNLWSHKh2a30DoXe8/edit?usp=sharing"",""สุราษฎร์ธานี!I509"")"),0)</f>
        <v>0</v>
      </c>
      <c r="J614" s="192">
        <f ca="1">IFERROR(__xludf.DUMMYFUNCTION("IMPORTRANGE(""https://docs.google.com/spreadsheets/d/1IYY_tgx_IHuhSq3AJ5eI5OnqOPBNLWSHKh2a30DoXe8/edit?usp=sharing"",""สุราษฎร์ธานี!J509"")"),0)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IFERROR(__xludf.DUMMYFUNCTION("IMPORTRANGE(""https://docs.google.com/spreadsheets/d/1IYY_tgx_IHuhSq3AJ5eI5OnqOPBNLWSHKh2a30DoXe8/edit?usp=sharing"",""สุราษฎร์ธานี!I510"")"),0)</f>
        <v>0</v>
      </c>
      <c r="J615" s="192">
        <f ca="1">IFERROR(__xludf.DUMMYFUNCTION("IMPORTRANGE(""https://docs.google.com/spreadsheets/d/1IYY_tgx_IHuhSq3AJ5eI5OnqOPBNLWSHKh2a30DoXe8/edit?usp=sharing"",""สุราษฎร์ธานี!J510"")"),0)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IFERROR(__xludf.DUMMYFUNCTION("IMPORTRANGE(""https://docs.google.com/spreadsheets/d/1IYY_tgx_IHuhSq3AJ5eI5OnqOPBNLWSHKh2a30DoXe8/edit?usp=sharing"",""สุราษฎร์ธานี!I511"")"),0)</f>
        <v>0</v>
      </c>
      <c r="J616" s="192">
        <f ca="1">IFERROR(__xludf.DUMMYFUNCTION("IMPORTRANGE(""https://docs.google.com/spreadsheets/d/1IYY_tgx_IHuhSq3AJ5eI5OnqOPBNLWSHKh2a30DoXe8/edit?usp=sharing"",""สุราษฎร์ธานี!J511"")"),0)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IFERROR(__xludf.DUMMYFUNCTION("IMPORTRANGE(""https://docs.google.com/spreadsheets/d/1IYY_tgx_IHuhSq3AJ5eI5OnqOPBNLWSHKh2a30DoXe8/edit?usp=sharing"",""สุราษฎร์ธานี!I512"")"),0)</f>
        <v>0</v>
      </c>
      <c r="J617" s="191">
        <f ca="1">IFERROR(__xludf.DUMMYFUNCTION("IMPORTRANGE(""https://docs.google.com/spreadsheets/d/1IYY_tgx_IHuhSq3AJ5eI5OnqOPBNLWSHKh2a30DoXe8/edit?usp=sharing"",""สุราษฎร์ธานี!J512"")"),0)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IFERROR(__xludf.DUMMYFUNCTION("IMPORTRANGE(""https://docs.google.com/spreadsheets/d/1IYY_tgx_IHuhSq3AJ5eI5OnqOPBNLWSHKh2a30DoXe8/edit?usp=sharing"",""สุราษฎร์ธานี!I513"")"),0)</f>
        <v>0</v>
      </c>
      <c r="J618" s="192">
        <f ca="1">IFERROR(__xludf.DUMMYFUNCTION("IMPORTRANGE(""https://docs.google.com/spreadsheets/d/1IYY_tgx_IHuhSq3AJ5eI5OnqOPBNLWSHKh2a30DoXe8/edit?usp=sharing"",""สุราษฎร์ธานี!J513"")"),0)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IFERROR(__xludf.DUMMYFUNCTION("IMPORTRANGE(""https://docs.google.com/spreadsheets/d/1IYY_tgx_IHuhSq3AJ5eI5OnqOPBNLWSHKh2a30DoXe8/edit?usp=sharing"",""สุราษฎร์ธานี!I514"")"),0)</f>
        <v>0</v>
      </c>
      <c r="J619" s="192">
        <f ca="1">IFERROR(__xludf.DUMMYFUNCTION("IMPORTRANGE(""https://docs.google.com/spreadsheets/d/1IYY_tgx_IHuhSq3AJ5eI5OnqOPBNLWSHKh2a30DoXe8/edit?usp=sharing"",""สุราษฎร์ธานี!J514"")"),0)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IFERROR(__xludf.DUMMYFUNCTION("IMPORTRANGE(""https://docs.google.com/spreadsheets/d/1IYY_tgx_IHuhSq3AJ5eI5OnqOPBNLWSHKh2a30DoXe8/edit?usp=sharing"",""สุราษฎร์ธานี!I515"")"),0)</f>
        <v>0</v>
      </c>
      <c r="J620" s="167">
        <f ca="1">IFERROR(__xludf.DUMMYFUNCTION("IMPORTRANGE(""https://docs.google.com/spreadsheets/d/1IYY_tgx_IHuhSq3AJ5eI5OnqOPBNLWSHKh2a30DoXe8/edit?usp=sharing"",""สุราษฎร์ธานี!J515"")"),0)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IFERROR(__xludf.DUMMYFUNCTION("IMPORTRANGE(""https://docs.google.com/spreadsheets/d/1IYY_tgx_IHuhSq3AJ5eI5OnqOPBNLWSHKh2a30DoXe8/edit?usp=sharing"",""สุราษฎร์ธานี!I516"")"),0)</f>
        <v>0</v>
      </c>
      <c r="J621" s="167">
        <f ca="1">IFERROR(__xludf.DUMMYFUNCTION("IMPORTRANGE(""https://docs.google.com/spreadsheets/d/1IYY_tgx_IHuhSq3AJ5eI5OnqOPBNLWSHKh2a30DoXe8/edit?usp=sharing"",""สุราษฎร์ธานี!J516"")"),0)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IFERROR(__xludf.DUMMYFUNCTION("IMPORTRANGE(""https://docs.google.com/spreadsheets/d/1IYY_tgx_IHuhSq3AJ5eI5OnqOPBNLWSHKh2a30DoXe8/edit?usp=sharing"",""สุราษฎร์ธานี!I517"")"),0)</f>
        <v>0</v>
      </c>
      <c r="J622" s="192">
        <f ca="1">IFERROR(__xludf.DUMMYFUNCTION("IMPORTRANGE(""https://docs.google.com/spreadsheets/d/1IYY_tgx_IHuhSq3AJ5eI5OnqOPBNLWSHKh2a30DoXe8/edit?usp=sharing"",""สุราษฎร์ธานี!J517"")"),0)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IFERROR(__xludf.DUMMYFUNCTION("IMPORTRANGE(""https://docs.google.com/spreadsheets/d/1IYY_tgx_IHuhSq3AJ5eI5OnqOPBNLWSHKh2a30DoXe8/edit?usp=sharing"",""สุราษฎร์ธานี!I518"")"),0)</f>
        <v>0</v>
      </c>
      <c r="J623" s="192">
        <f ca="1">IFERROR(__xludf.DUMMYFUNCTION("IMPORTRANGE(""https://docs.google.com/spreadsheets/d/1IYY_tgx_IHuhSq3AJ5eI5OnqOPBNLWSHKh2a30DoXe8/edit?usp=sharing"",""สุราษฎร์ธานี!J518"")"),0)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IFERROR(__xludf.DUMMYFUNCTION("IMPORTRANGE(""https://docs.google.com/spreadsheets/d/1IYY_tgx_IHuhSq3AJ5eI5OnqOPBNLWSHKh2a30DoXe8/edit?usp=sharing"",""สุราษฎร์ธานี!I519"")"),0)</f>
        <v>0</v>
      </c>
      <c r="J624" s="191">
        <f ca="1">IFERROR(__xludf.DUMMYFUNCTION("IMPORTRANGE(""https://docs.google.com/spreadsheets/d/1IYY_tgx_IHuhSq3AJ5eI5OnqOPBNLWSHKh2a30DoXe8/edit?usp=sharing"",""สุราษฎร์ธานี!J519"")"),0)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IFERROR(__xludf.DUMMYFUNCTION("IMPORTRANGE(""https://docs.google.com/spreadsheets/d/1IYY_tgx_IHuhSq3AJ5eI5OnqOPBNLWSHKh2a30DoXe8/edit?usp=sharing"",""สุราษฎร์ธานี!I520"")"),0)</f>
        <v>0</v>
      </c>
      <c r="J625" s="192">
        <f ca="1">IFERROR(__xludf.DUMMYFUNCTION("IMPORTRANGE(""https://docs.google.com/spreadsheets/d/1IYY_tgx_IHuhSq3AJ5eI5OnqOPBNLWSHKh2a30DoXe8/edit?usp=sharing"",""สุราษฎร์ธานี!J520"")"),0)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IFERROR(__xludf.DUMMYFUNCTION("IMPORTRANGE(""https://docs.google.com/spreadsheets/d/1IYY_tgx_IHuhSq3AJ5eI5OnqOPBNLWSHKh2a30DoXe8/edit?usp=sharing"",""สุราษฎร์ธานี!I521"")"),0)</f>
        <v>0</v>
      </c>
      <c r="J626" s="192">
        <f ca="1">IFERROR(__xludf.DUMMYFUNCTION("IMPORTRANGE(""https://docs.google.com/spreadsheets/d/1IYY_tgx_IHuhSq3AJ5eI5OnqOPBNLWSHKh2a30DoXe8/edit?usp=sharing"",""สุราษฎร์ธานี!J521"")"),0)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32">
        <f ca="1">IFERROR(__xludf.DUMMYFUNCTION("IMPORTRANGE(""https://docs.google.com/spreadsheets/d/1IYY_tgx_IHuhSq3AJ5eI5OnqOPBNLWSHKh2a30DoXe8/edit?usp=sharing"",""สุราษฎร์ธานี!J523"")"),4804.39)</f>
        <v>4804.3900000000003</v>
      </c>
      <c r="K628" s="333">
        <f t="shared" ref="K628:K635" ca="1" si="129">IF(I628&gt;0,J628*100/I628,0)</f>
        <v>0.11742939815269711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IFERROR(__xludf.DUMMYFUNCTION("IMPORTRANGE(""https://docs.google.com/spreadsheets/d/1IYY_tgx_IHuhSq3AJ5eI5OnqOPBNLWSHKh2a30DoXe8/edit?usp=sharing"",""สุราษฎร์ธานี!I524"")"),252)</f>
        <v>252</v>
      </c>
      <c r="J629" s="332">
        <f ca="1">IFERROR(__xludf.DUMMYFUNCTION("IMPORTRANGE(""https://docs.google.com/spreadsheets/d/1IYY_tgx_IHuhSq3AJ5eI5OnqOPBNLWSHKh2a30DoXe8/edit?usp=sharing"",""สุราษฎร์ธานี!J524"")"),1)</f>
        <v>1</v>
      </c>
      <c r="K629" s="333">
        <f t="shared" ca="1" si="129"/>
        <v>0.3968253968253968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32">
        <f ca="1">IFERROR(__xludf.DUMMYFUNCTION("IMPORTRANGE(""https://docs.google.com/spreadsheets/d/1IYY_tgx_IHuhSq3AJ5eI5OnqOPBNLWSHKh2a30DoXe8/edit?usp=sharing"",""สุราษฎร์ธานี!J525"")"),144942.05)</f>
        <v>144942.04999999999</v>
      </c>
      <c r="K630" s="333">
        <f t="shared" ca="1" si="129"/>
        <v>6.3160601017912761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IFERROR(__xludf.DUMMYFUNCTION("IMPORTRANGE(""https://docs.google.com/spreadsheets/d/1IYY_tgx_IHuhSq3AJ5eI5OnqOPBNLWSHKh2a30DoXe8/edit?usp=sharing"",""สุราษฎร์ธานี!I526"")"),72)</f>
        <v>72</v>
      </c>
      <c r="J631" s="332">
        <f ca="1">IFERROR(__xludf.DUMMYFUNCTION("IMPORTRANGE(""https://docs.google.com/spreadsheets/d/1IYY_tgx_IHuhSq3AJ5eI5OnqOPBNLWSHKh2a30DoXe8/edit?usp=sharing"",""สุราษฎร์ธานี!J526"")"),37)</f>
        <v>37</v>
      </c>
      <c r="K631" s="333">
        <f t="shared" ca="1" si="129"/>
        <v>51.388888888888886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IFERROR(__xludf.DUMMYFUNCTION("IMPORTRANGE(""https://docs.google.com/spreadsheets/d/1IYY_tgx_IHuhSq3AJ5eI5OnqOPBNLWSHKh2a30DoXe8/edit?usp=sharing"",""สุราษฎร์ธานี!I527"")"),0)</f>
        <v>0</v>
      </c>
      <c r="J632" s="332">
        <f ca="1">IFERROR(__xludf.DUMMYFUNCTION("IMPORTRANGE(""https://docs.google.com/spreadsheets/d/1IYY_tgx_IHuhSq3AJ5eI5OnqOPBNLWSHKh2a30DoXe8/edit?usp=sharing"",""สุราษฎร์ธานี!J527"")"),0)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IFERROR(__xludf.DUMMYFUNCTION("IMPORTRANGE(""https://docs.google.com/spreadsheets/d/1IYY_tgx_IHuhSq3AJ5eI5OnqOPBNLWSHKh2a30DoXe8/edit?usp=sharing"",""สุราษฎร์ธานี!I528"")"),0)</f>
        <v>0</v>
      </c>
      <c r="J633" s="332">
        <f ca="1">IFERROR(__xludf.DUMMYFUNCTION("IMPORTRANGE(""https://docs.google.com/spreadsheets/d/1IYY_tgx_IHuhSq3AJ5eI5OnqOPBNLWSHKh2a30DoXe8/edit?usp=sharing"",""สุราษฎร์ธานี!J528"")"),0)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32">
        <f ca="1">IFERROR(__xludf.DUMMYFUNCTION("IMPORTRANGE(""https://docs.google.com/spreadsheets/d/1IYY_tgx_IHuhSq3AJ5eI5OnqOPBNLWSHKh2a30DoXe8/edit?usp=sharing"",""สุราษฎร์ธานี!J529"")"),0)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IFERROR(__xludf.DUMMYFUNCTION("IMPORTRANGE(""https://docs.google.com/spreadsheets/d/1IYY_tgx_IHuhSq3AJ5eI5OnqOPBNLWSHKh2a30DoXe8/edit?usp=sharing"",""สุราษฎร์ธานี!I530"")"),100)</f>
        <v>100</v>
      </c>
      <c r="J635" s="462">
        <f ca="1">IFERROR(__xludf.DUMMYFUNCTION("IMPORTRANGE(""https://docs.google.com/spreadsheets/d/1IYY_tgx_IHuhSq3AJ5eI5OnqOPBNLWSHKh2a30DoXe8/edit?usp=sharing"",""สุราษฎร์ธานี!J530"")"),0)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237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9980358</v>
      </c>
      <c r="M8" s="25">
        <f t="shared" ca="1" si="0"/>
        <v>1894273</v>
      </c>
      <c r="N8" s="25">
        <f t="shared" ca="1" si="0"/>
        <v>1134604.76</v>
      </c>
      <c r="O8" s="24">
        <f t="shared" ref="O8:O16" ca="1" si="1">IF(L8&gt;0,N8*100/L8,0)</f>
        <v>11.368377366823916</v>
      </c>
      <c r="P8" s="24">
        <f t="shared" ref="P8:P16" ca="1" si="2">IF(M8&gt;0,N8*100/M8,0)</f>
        <v>59.896580904653128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9980358</v>
      </c>
      <c r="M10" s="32">
        <f t="shared" ca="1" si="4"/>
        <v>1894273</v>
      </c>
      <c r="N10" s="32">
        <f t="shared" ca="1" si="4"/>
        <v>1134604.76</v>
      </c>
      <c r="O10" s="31">
        <f t="shared" ca="1" si="1"/>
        <v>11.368377366823916</v>
      </c>
      <c r="P10" s="31">
        <f t="shared" ca="1" si="2"/>
        <v>59.896580904653128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4472558</v>
      </c>
      <c r="M12" s="40">
        <f t="shared" ca="1" si="6"/>
        <v>1894273</v>
      </c>
      <c r="N12" s="40">
        <f t="shared" ca="1" si="6"/>
        <v>1103034.76</v>
      </c>
      <c r="O12" s="40">
        <f t="shared" ca="1" si="1"/>
        <v>24.662279617167627</v>
      </c>
      <c r="P12" s="40">
        <f t="shared" ca="1" si="2"/>
        <v>58.229978466672968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2594558</v>
      </c>
      <c r="M14" s="40">
        <f t="shared" si="8"/>
        <v>0</v>
      </c>
      <c r="N14" s="40">
        <f t="shared" ca="1" si="8"/>
        <v>93781.759999999995</v>
      </c>
      <c r="O14" s="43">
        <f t="shared" ca="1" si="1"/>
        <v>3.614556313638007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5507800</v>
      </c>
      <c r="M16" s="40">
        <f t="shared" si="10"/>
        <v>0</v>
      </c>
      <c r="N16" s="40">
        <f t="shared" ca="1" si="10"/>
        <v>31570</v>
      </c>
      <c r="O16" s="52">
        <f t="shared" ca="1" si="1"/>
        <v>0.57318711645303022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8781185</v>
      </c>
      <c r="M18" s="25">
        <f t="shared" ca="1" si="11"/>
        <v>1894273</v>
      </c>
      <c r="N18" s="25">
        <f t="shared" ca="1" si="11"/>
        <v>1040823</v>
      </c>
      <c r="O18" s="24">
        <f t="shared" ref="O18:O20" ca="1" si="12">IF(L18&gt;0,N18*100/L18,0)</f>
        <v>11.852876348693258</v>
      </c>
      <c r="P18" s="24">
        <f t="shared" ref="P18:P26" ca="1" si="13">IF(M18&gt;0,N18*100/M18,0)</f>
        <v>54.945776031226757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8781185</v>
      </c>
      <c r="M20" s="32">
        <f t="shared" ca="1" si="15"/>
        <v>1894273</v>
      </c>
      <c r="N20" s="32">
        <f t="shared" ca="1" si="15"/>
        <v>1040823</v>
      </c>
      <c r="O20" s="31">
        <f t="shared" ca="1" si="12"/>
        <v>11.852876348693258</v>
      </c>
      <c r="P20" s="31">
        <f t="shared" ca="1" si="13"/>
        <v>54.945776031226757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3273385</v>
      </c>
      <c r="M22" s="44">
        <f t="shared" ca="1" si="18"/>
        <v>1894273</v>
      </c>
      <c r="N22" s="43">
        <f t="shared" ca="1" si="18"/>
        <v>1009253</v>
      </c>
      <c r="O22" s="43">
        <f t="shared" ca="1" si="17"/>
        <v>30.832089717524827</v>
      </c>
      <c r="P22" s="43">
        <f t="shared" ca="1" si="13"/>
        <v>53.27917359324659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1395385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5507800</v>
      </c>
      <c r="M26" s="52">
        <f t="shared" si="22"/>
        <v>0</v>
      </c>
      <c r="N26" s="52">
        <f t="shared" ca="1" si="22"/>
        <v>31570</v>
      </c>
      <c r="O26" s="52">
        <f t="shared" ca="1" si="17"/>
        <v>0.57318711645303022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1199173</v>
      </c>
      <c r="M28" s="25">
        <f t="shared" si="23"/>
        <v>0</v>
      </c>
      <c r="N28" s="25">
        <f t="shared" ca="1" si="23"/>
        <v>93781.759999999995</v>
      </c>
      <c r="O28" s="24">
        <f t="shared" ref="O28:O30" ca="1" si="24">IF(L28&gt;0,N28*100/L28,0)</f>
        <v>7.8205363196136002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1199173</v>
      </c>
      <c r="M30" s="32">
        <f t="shared" si="27"/>
        <v>0</v>
      </c>
      <c r="N30" s="32">
        <f t="shared" ca="1" si="27"/>
        <v>93781.759999999995</v>
      </c>
      <c r="O30" s="31">
        <f t="shared" ca="1" si="24"/>
        <v>7.8205363196136002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1199173</v>
      </c>
      <c r="M32" s="43">
        <f t="shared" si="30"/>
        <v>0</v>
      </c>
      <c r="N32" s="43">
        <f t="shared" ca="1" si="30"/>
        <v>93781.759999999995</v>
      </c>
      <c r="O32" s="43">
        <f t="shared" ca="1" si="29"/>
        <v>7.8205363196136002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1199173</v>
      </c>
      <c r="M34" s="43">
        <f t="shared" si="32"/>
        <v>0</v>
      </c>
      <c r="N34" s="43">
        <f t="shared" ca="1" si="32"/>
        <v>93781.759999999995</v>
      </c>
      <c r="O34" s="43">
        <f t="shared" ca="1" si="29"/>
        <v>7.8205363196136002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8781185</v>
      </c>
      <c r="M37" s="55">
        <f t="shared" ca="1" si="33"/>
        <v>1894273</v>
      </c>
      <c r="N37" s="55">
        <f t="shared" ca="1" si="33"/>
        <v>1040823</v>
      </c>
      <c r="O37" s="56">
        <f t="shared" ca="1" si="29"/>
        <v>11.852876348693258</v>
      </c>
      <c r="P37" s="56">
        <f t="shared" ca="1" si="25"/>
        <v>54.945776031226757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325900</v>
      </c>
      <c r="N41" s="79">
        <f t="shared" ca="1" si="34"/>
        <v>242150</v>
      </c>
      <c r="O41" s="78">
        <f t="shared" ref="O41:O43" ca="1" si="35">IF(L41&gt;0,N41*100/L41,0)</f>
        <v>37.150966554157719</v>
      </c>
      <c r="P41" s="78">
        <f t="shared" ref="P41:P43" ca="1" si="36">IF(M41&gt;0,N41*100/M41,0)</f>
        <v>74.301933108315438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325900</v>
      </c>
      <c r="N43" s="79">
        <f t="shared" ca="1" si="38"/>
        <v>242150</v>
      </c>
      <c r="O43" s="78">
        <f t="shared" ca="1" si="35"/>
        <v>37.150966554157719</v>
      </c>
      <c r="P43" s="78">
        <f t="shared" ca="1" si="36"/>
        <v>74.301933108315438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651800</v>
      </c>
      <c r="M45" s="91">
        <f ca="1">IFERROR(__xludf.DUMMYFUNCTION("IMPORTRANGE(""https://docs.google.com/spreadsheets/d/1Yj_ptqi66GCucihVvJfMjLAmec39IyEx_6qawtMGysU/edit?usp=sharing"",""สบก!Q81"")"),325900)</f>
        <v>325900</v>
      </c>
      <c r="N45" s="91">
        <f ca="1">IFERROR(__xludf.DUMMYFUNCTION("IMPORTRANGE(""https://docs.google.com/spreadsheets/d/1Yj_ptqi66GCucihVvJfMjLAmec39IyEx_6qawtMGysU/edit?usp=sharing"",""สบก!R81"")"),242150)</f>
        <v>242150</v>
      </c>
      <c r="O45" s="92">
        <f ca="1">IF(L45&gt;0,N45*100/L45,0)</f>
        <v>37.150966554157719</v>
      </c>
      <c r="P45" s="92">
        <f ca="1">IF(M45&gt;0,N45*100/M45,0)</f>
        <v>74.301933108315438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313308</v>
      </c>
      <c r="N53" s="125">
        <f t="shared" ca="1" si="39"/>
        <v>151186</v>
      </c>
      <c r="O53" s="124">
        <f t="shared" ref="O53:O55" ca="1" si="40">IF(L53&gt;0,N53*100/L53,0)</f>
        <v>25.197666666666667</v>
      </c>
      <c r="P53" s="124">
        <f t="shared" ref="P53:P55" ca="1" si="41">IF(M53&gt;0,N53*100/M53,0)</f>
        <v>48.254752511905217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313308</v>
      </c>
      <c r="N55" s="125">
        <f t="shared" ca="1" si="43"/>
        <v>151186</v>
      </c>
      <c r="O55" s="124">
        <f t="shared" ca="1" si="40"/>
        <v>25.197666666666667</v>
      </c>
      <c r="P55" s="124">
        <f t="shared" ca="1" si="41"/>
        <v>48.254752511905217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IFERROR(__xludf.DUMMYFUNCTION("IMPORTRANGE(""https://docs.google.com/spreadsheets/d/1Yj_ptqi66GCucihVvJfMjLAmec39IyEx_6qawtMGysU/edit?usp=sharing"",""สบก!Z81"")"),313308)</f>
        <v>313308</v>
      </c>
      <c r="N57" s="91">
        <f ca="1">IFERROR(__xludf.DUMMYFUNCTION("IMPORTRANGE(""https://docs.google.com/spreadsheets/d/1Yj_ptqi66GCucihVvJfMjLAmec39IyEx_6qawtMGysU/edit?usp=sharing"",""สบก!AA81"")"),151186)</f>
        <v>151186</v>
      </c>
      <c r="O57" s="92">
        <f ca="1">IF(L57&gt;0,N57*100/L57,0)</f>
        <v>25.197666666666667</v>
      </c>
      <c r="P57" s="92">
        <f ca="1">IF(M57&gt;0,N57*100/M57,0)</f>
        <v>48.254752511905217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692200</v>
      </c>
      <c r="M66" s="155">
        <f t="shared" ca="1" si="45"/>
        <v>382720</v>
      </c>
      <c r="N66" s="155">
        <f t="shared" ca="1" si="45"/>
        <v>156946</v>
      </c>
      <c r="O66" s="154">
        <f t="shared" ref="O66:O68" ca="1" si="46">IF(L66&gt;0,N66*100/L66,0)</f>
        <v>22.673504767408264</v>
      </c>
      <c r="P66" s="154">
        <f t="shared" ref="P66:P68" ca="1" si="47">IF(M66&gt;0,N66*100/M66,0)</f>
        <v>41.008047658862878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692200</v>
      </c>
      <c r="M68" s="160">
        <f t="shared" ca="1" si="49"/>
        <v>382720</v>
      </c>
      <c r="N68" s="160">
        <f t="shared" ca="1" si="49"/>
        <v>156946</v>
      </c>
      <c r="O68" s="159">
        <f t="shared" ca="1" si="46"/>
        <v>22.673504767408264</v>
      </c>
      <c r="P68" s="159">
        <f t="shared" ca="1" si="47"/>
        <v>41.008047658862878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692200</v>
      </c>
      <c r="M70" s="172">
        <f ca="1">IFERROR(__xludf.DUMMYFUNCTION("IMPORTRANGE(""https://docs.google.com/spreadsheets/d/1Yj_ptqi66GCucihVvJfMjLAmec39IyEx_6qawtMGysU/edit?usp=sharing"",""สบก!AI81"")"),382720)</f>
        <v>382720</v>
      </c>
      <c r="N70" s="172">
        <f ca="1">IFERROR(__xludf.DUMMYFUNCTION("IMPORTRANGE(""https://docs.google.com/spreadsheets/d/1Yj_ptqi66GCucihVvJfMjLAmec39IyEx_6qawtMGysU/edit?usp=sharing"",""สบก!AJ81"")"),156946)</f>
        <v>156946</v>
      </c>
      <c r="O70" s="171">
        <f ca="1">IF(L70&gt;0,N70*100/L70,0)</f>
        <v>22.673504767408264</v>
      </c>
      <c r="P70" s="171">
        <f ca="1">IF(M70&gt;0,N70*100/M70,0)</f>
        <v>41.008047658862878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IFERROR(__xludf.DUMMYFUNCTION("IMPORTRANGE(""https://docs.google.com/spreadsheets/d/1Yj_ptqi66GCucihVvJfMjLAmec39IyEx_6qawtMGysU/edit?usp=sharing"",""สบก!AE81"")"),320200)</f>
        <v>320200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IFERROR(__xludf.DUMMYFUNCTION("IMPORTRANGE(""https://docs.google.com/spreadsheets/d/1Yj_ptqi66GCucihVvJfMjLAmec39IyEx_6qawtMGysU/edit?usp=sharing"",""สบก!AF81"")"),372000)</f>
        <v>372000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IFERROR(__xludf.DUMMYFUNCTION("IMPORTRANGE(""https://docs.google.com/spreadsheets/d/1IYY_tgx_IHuhSq3AJ5eI5OnqOPBNLWSHKh2a30DoXe8/edit?usp=sharing"",""กระบี่!J16"")"),0)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IFERROR(__xludf.DUMMYFUNCTION("IMPORTRANGE(""https://docs.google.com/spreadsheets/d/1IYY_tgx_IHuhSq3AJ5eI5OnqOPBNLWSHKh2a30DoXe8/edit?usp=sharing"",""กระบี่!J17"")"),1)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IFERROR(__xludf.DUMMYFUNCTION("IMPORTRANGE(""https://docs.google.com/spreadsheets/d/1IYY_tgx_IHuhSq3AJ5eI5OnqOPBNLWSHKh2a30DoXe8/edit?usp=sharing"",""กระบี่!J18"")"),1)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IFERROR(__xludf.DUMMYFUNCTION("IMPORTRANGE(""https://docs.google.com/spreadsheets/d/1IYY_tgx_IHuhSq3AJ5eI5OnqOPBNLWSHKh2a30DoXe8/edit?usp=sharing"",""กระบี่!J19"")"),1)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IFERROR(__xludf.DUMMYFUNCTION("IMPORTRANGE(""https://docs.google.com/spreadsheets/d/1IYY_tgx_IHuhSq3AJ5eI5OnqOPBNLWSHKh2a30DoXe8/edit?usp=sharing"",""กระบี่!I20"")"),1)</f>
        <v>1</v>
      </c>
      <c r="J80" s="203">
        <f ca="1">IFERROR(__xludf.DUMMYFUNCTION("IMPORTRANGE(""https://docs.google.com/spreadsheets/d/1IYY_tgx_IHuhSq3AJ5eI5OnqOPBNLWSHKh2a30DoXe8/edit?usp=sharing"",""กระบี่!J20"")"),1)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IFERROR(__xludf.DUMMYFUNCTION("IMPORTRANGE(""https://docs.google.com/spreadsheets/d/1IYY_tgx_IHuhSq3AJ5eI5OnqOPBNLWSHKh2a30DoXe8/edit?usp=sharing"",""กระบี่!I21"")"),30)</f>
        <v>30</v>
      </c>
      <c r="J81" s="203">
        <f ca="1">IFERROR(__xludf.DUMMYFUNCTION("IMPORTRANGE(""https://docs.google.com/spreadsheets/d/1IYY_tgx_IHuhSq3AJ5eI5OnqOPBNLWSHKh2a30DoXe8/edit?usp=sharing"",""กระบี่!J21"")"),0)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IFERROR(__xludf.DUMMYFUNCTION("IMPORTRANGE(""https://docs.google.com/spreadsheets/d/1IYY_tgx_IHuhSq3AJ5eI5OnqOPBNLWSHKh2a30DoXe8/edit?usp=sharing"",""กระบี่!I22"")"),0)</f>
        <v>0</v>
      </c>
      <c r="J82" s="191">
        <f ca="1">IFERROR(__xludf.DUMMYFUNCTION("IMPORTRANGE(""https://docs.google.com/spreadsheets/d/1IYY_tgx_IHuhSq3AJ5eI5OnqOPBNLWSHKh2a30DoXe8/edit?usp=sharing"",""กระบี่!J22"")"),0)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IFERROR(__xludf.DUMMYFUNCTION("IMPORTRANGE(""https://docs.google.com/spreadsheets/d/1IYY_tgx_IHuhSq3AJ5eI5OnqOPBNLWSHKh2a30DoXe8/edit?usp=sharing"",""กระบี่!I23"")"),0)</f>
        <v>0</v>
      </c>
      <c r="J83" s="191">
        <f ca="1">IFERROR(__xludf.DUMMYFUNCTION("IMPORTRANGE(""https://docs.google.com/spreadsheets/d/1IYY_tgx_IHuhSq3AJ5eI5OnqOPBNLWSHKh2a30DoXe8/edit?usp=sharing"",""กระบี่!J23"")"),0)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IFERROR(__xludf.DUMMYFUNCTION("IMPORTRANGE(""https://docs.google.com/spreadsheets/d/1IYY_tgx_IHuhSq3AJ5eI5OnqOPBNLWSHKh2a30DoXe8/edit?usp=sharing"",""กระบี่!I24"")"),1)</f>
        <v>1</v>
      </c>
      <c r="J84" s="192">
        <f ca="1">IFERROR(__xludf.DUMMYFUNCTION("IMPORTRANGE(""https://docs.google.com/spreadsheets/d/1IYY_tgx_IHuhSq3AJ5eI5OnqOPBNLWSHKh2a30DoXe8/edit?usp=sharing"",""กระบี่!J24"")"),1)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IFERROR(__xludf.DUMMYFUNCTION("IMPORTRANGE(""https://docs.google.com/spreadsheets/d/1IYY_tgx_IHuhSq3AJ5eI5OnqOPBNLWSHKh2a30DoXe8/edit?usp=sharing"",""กระบี่!I25"")"),30)</f>
        <v>30</v>
      </c>
      <c r="J85" s="192">
        <f ca="1">IFERROR(__xludf.DUMMYFUNCTION("IMPORTRANGE(""https://docs.google.com/spreadsheets/d/1IYY_tgx_IHuhSq3AJ5eI5OnqOPBNLWSHKh2a30DoXe8/edit?usp=sharing"",""กระบี่!J25"")"),0)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IFERROR(__xludf.DUMMYFUNCTION("IMPORTRANGE(""https://docs.google.com/spreadsheets/d/1IYY_tgx_IHuhSq3AJ5eI5OnqOPBNLWSHKh2a30DoXe8/edit?usp=sharing"",""กระบี่!I26"")"),0)</f>
        <v>0</v>
      </c>
      <c r="J86" s="191">
        <f ca="1">IFERROR(__xludf.DUMMYFUNCTION("IMPORTRANGE(""https://docs.google.com/spreadsheets/d/1IYY_tgx_IHuhSq3AJ5eI5OnqOPBNLWSHKh2a30DoXe8/edit?usp=sharing"",""กระบี่!J26"")"),0)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IFERROR(__xludf.DUMMYFUNCTION("IMPORTRANGE(""https://docs.google.com/spreadsheets/d/1IYY_tgx_IHuhSq3AJ5eI5OnqOPBNLWSHKh2a30DoXe8/edit?usp=sharing"",""กระบี่!I27"")"),0)</f>
        <v>0</v>
      </c>
      <c r="J87" s="191">
        <f ca="1">IFERROR(__xludf.DUMMYFUNCTION("IMPORTRANGE(""https://docs.google.com/spreadsheets/d/1IYY_tgx_IHuhSq3AJ5eI5OnqOPBNLWSHKh2a30DoXe8/edit?usp=sharing"",""กระบี่!J27"")"),0)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IFERROR(__xludf.DUMMYFUNCTION("IMPORTRANGE(""https://docs.google.com/spreadsheets/d/1IYY_tgx_IHuhSq3AJ5eI5OnqOPBNLWSHKh2a30DoXe8/edit?usp=sharing"",""กระบี่!I28"")"),0)</f>
        <v>0</v>
      </c>
      <c r="J88" s="191">
        <f ca="1">IFERROR(__xludf.DUMMYFUNCTION("IMPORTRANGE(""https://docs.google.com/spreadsheets/d/1IYY_tgx_IHuhSq3AJ5eI5OnqOPBNLWSHKh2a30DoXe8/edit?usp=sharing"",""กระบี่!J28"")"),0)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IFERROR(__xludf.DUMMYFUNCTION("IMPORTRANGE(""https://docs.google.com/spreadsheets/d/1IYY_tgx_IHuhSq3AJ5eI5OnqOPBNLWSHKh2a30DoXe8/edit?usp=sharing"",""กระบี่!J29"")"),0)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IFERROR(__xludf.DUMMYFUNCTION("IMPORTRANGE(""https://docs.google.com/spreadsheets/d/1IYY_tgx_IHuhSq3AJ5eI5OnqOPBNLWSHKh2a30DoXe8/edit?usp=sharing"",""กระบี่!J30"")"),0)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IFERROR(__xludf.DUMMYFUNCTION("IMPORTRANGE(""https://docs.google.com/spreadsheets/d/1Yj_ptqi66GCucihVvJfMjLAmec39IyEx_6qawtMGysU/edit?usp=sharing"",""สบก!AR81"")"),0)</f>
        <v>0</v>
      </c>
      <c r="N98" s="172">
        <f ca="1">IFERROR(__xludf.DUMMYFUNCTION("IMPORTRANGE(""https://docs.google.com/spreadsheets/d/1Yj_ptqi66GCucihVvJfMjLAmec39IyEx_6qawtMGysU/edit?usp=sharing"",""สบก!AS81"")"),0)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IFERROR(__xludf.DUMMYFUNCTION("IMPORTRANGE(""https://docs.google.com/spreadsheets/d/1Yj_ptqi66GCucihVvJfMjLAmec39IyEx_6qawtMGysU/edit?usp=sharing"",""สบก!AN81"")"),0)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IFERROR(__xludf.DUMMYFUNCTION("IMPORTRANGE(""https://docs.google.com/spreadsheets/d/1Yj_ptqi66GCucihVvJfMjLAmec39IyEx_6qawtMGysU/edit?usp=sharing"",""สบก!AO81"")"),0)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IFERROR(__xludf.DUMMYFUNCTION("IMPORTRANGE(""https://docs.google.com/spreadsheets/d/1IYY_tgx_IHuhSq3AJ5eI5OnqOPBNLWSHKh2a30DoXe8/edit?usp=sharing"",""กระบี่!J39"")"),0)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IFERROR(__xludf.DUMMYFUNCTION("IMPORTRANGE(""https://docs.google.com/spreadsheets/d/1IYY_tgx_IHuhSq3AJ5eI5OnqOPBNLWSHKh2a30DoXe8/edit?usp=sharing"",""กระบี่!J40"")"),0)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IFERROR(__xludf.DUMMYFUNCTION("IMPORTRANGE(""https://docs.google.com/spreadsheets/d/1IYY_tgx_IHuhSq3AJ5eI5OnqOPBNLWSHKh2a30DoXe8/edit?usp=sharing"",""กระบี่!J41"")"),0)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IFERROR(__xludf.DUMMYFUNCTION("IMPORTRANGE(""https://docs.google.com/spreadsheets/d/1IYY_tgx_IHuhSq3AJ5eI5OnqOPBNLWSHKh2a30DoXe8/edit?usp=sharing"",""กระบี่!J42"")"),0)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IFERROR(__xludf.DUMMYFUNCTION("IMPORTRANGE(""https://docs.google.com/spreadsheets/d/1IYY_tgx_IHuhSq3AJ5eI5OnqOPBNLWSHKh2a30DoXe8/edit?usp=sharing"",""กระบี่!I43"")"),0)</f>
        <v>0</v>
      </c>
      <c r="J108" s="191">
        <f ca="1">IFERROR(__xludf.DUMMYFUNCTION("IMPORTRANGE(""https://docs.google.com/spreadsheets/d/1IYY_tgx_IHuhSq3AJ5eI5OnqOPBNLWSHKh2a30DoXe8/edit?usp=sharing"",""กระบี่!J43"")"),0)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IFERROR(__xludf.DUMMYFUNCTION("IMPORTRANGE(""https://docs.google.com/spreadsheets/d/1IYY_tgx_IHuhSq3AJ5eI5OnqOPBNLWSHKh2a30DoXe8/edit?usp=sharing"",""กระบี่!I44"")"),0)</f>
        <v>0</v>
      </c>
      <c r="J109" s="191">
        <f ca="1">IFERROR(__xludf.DUMMYFUNCTION("IMPORTRANGE(""https://docs.google.com/spreadsheets/d/1IYY_tgx_IHuhSq3AJ5eI5OnqOPBNLWSHKh2a30DoXe8/edit?usp=sharing"",""กระบี่!J44"")"),0)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IFERROR(__xludf.DUMMYFUNCTION("IMPORTRANGE(""https://docs.google.com/spreadsheets/d/1IYY_tgx_IHuhSq3AJ5eI5OnqOPBNLWSHKh2a30DoXe8/edit?usp=sharing"",""กระบี่!I45"")"),0)</f>
        <v>0</v>
      </c>
      <c r="J110" s="191">
        <f ca="1">IFERROR(__xludf.DUMMYFUNCTION("IMPORTRANGE(""https://docs.google.com/spreadsheets/d/1IYY_tgx_IHuhSq3AJ5eI5OnqOPBNLWSHKh2a30DoXe8/edit?usp=sharing"",""กระบี่!J45"")"),0)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IFERROR(__xludf.DUMMYFUNCTION("IMPORTRANGE(""https://docs.google.com/spreadsheets/d/1IYY_tgx_IHuhSq3AJ5eI5OnqOPBNLWSHKh2a30DoXe8/edit?usp=sharing"",""กระบี่!I46"")"),0)</f>
        <v>0</v>
      </c>
      <c r="J111" s="191">
        <f ca="1">IFERROR(__xludf.DUMMYFUNCTION("IMPORTRANGE(""https://docs.google.com/spreadsheets/d/1IYY_tgx_IHuhSq3AJ5eI5OnqOPBNLWSHKh2a30DoXe8/edit?usp=sharing"",""กระบี่!J46"")"),0)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IFERROR(__xludf.DUMMYFUNCTION("IMPORTRANGE(""https://docs.google.com/spreadsheets/d/1IYY_tgx_IHuhSq3AJ5eI5OnqOPBNLWSHKh2a30DoXe8/edit?usp=sharing"",""กระบี่!I47"")"),0)</f>
        <v>0</v>
      </c>
      <c r="J112" s="191">
        <f ca="1">IFERROR(__xludf.DUMMYFUNCTION("IMPORTRANGE(""https://docs.google.com/spreadsheets/d/1IYY_tgx_IHuhSq3AJ5eI5OnqOPBNLWSHKh2a30DoXe8/edit?usp=sharing"",""กระบี่!J47"")"),0)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IFERROR(__xludf.DUMMYFUNCTION("IMPORTRANGE(""https://docs.google.com/spreadsheets/d/1IYY_tgx_IHuhSq3AJ5eI5OnqOPBNLWSHKh2a30DoXe8/edit?usp=sharing"",""กระบี่!I48"")"),0)</f>
        <v>0</v>
      </c>
      <c r="J113" s="191">
        <f ca="1">IFERROR(__xludf.DUMMYFUNCTION("IMPORTRANGE(""https://docs.google.com/spreadsheets/d/1IYY_tgx_IHuhSq3AJ5eI5OnqOPBNLWSHKh2a30DoXe8/edit?usp=sharing"",""กระบี่!J48"")"),0)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IFERROR(__xludf.DUMMYFUNCTION("IMPORTRANGE(""https://docs.google.com/spreadsheets/d/1IYY_tgx_IHuhSq3AJ5eI5OnqOPBNLWSHKh2a30DoXe8/edit?usp=sharing"",""กระบี่!J49"")"),0)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IFERROR(__xludf.DUMMYFUNCTION("IMPORTRANGE(""https://docs.google.com/spreadsheets/d/1IYY_tgx_IHuhSq3AJ5eI5OnqOPBNLWSHKh2a30DoXe8/edit?usp=sharing"",""กระบี่!J50"")"),0)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IFERROR(__xludf.DUMMYFUNCTION("IMPORTRANGE(""https://docs.google.com/spreadsheets/d/1Yj_ptqi66GCucihVvJfMjLAmec39IyEx_6qawtMGysU/edit?usp=sharing"",""สบก!BA81"")"),0)</f>
        <v>0</v>
      </c>
      <c r="N122" s="172">
        <f ca="1">IFERROR(__xludf.DUMMYFUNCTION("IMPORTRANGE(""https://docs.google.com/spreadsheets/d/1Yj_ptqi66GCucihVvJfMjLAmec39IyEx_6qawtMGysU/edit?usp=sharing"",""สบก!BB81"")"),0)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IFERROR(__xludf.DUMMYFUNCTION("IMPORTRANGE(""https://docs.google.com/spreadsheets/d/1Yj_ptqi66GCucihVvJfMjLAmec39IyEx_6qawtMGysU/edit?usp=sharing"",""สบก!AW81"")"),0)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IFERROR(__xludf.DUMMYFUNCTION("IMPORTRANGE(""https://docs.google.com/spreadsheets/d/1Yj_ptqi66GCucihVvJfMjLAmec39IyEx_6qawtMGysU/edit?usp=sharing"",""สบก!AX81"")"),0)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IFERROR(__xludf.DUMMYFUNCTION("IMPORTRANGE(""https://docs.google.com/spreadsheets/d/1IYY_tgx_IHuhSq3AJ5eI5OnqOPBNLWSHKh2a30DoXe8/edit?usp=sharing"",""กระบี่!J58"")"),0)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IFERROR(__xludf.DUMMYFUNCTION("IMPORTRANGE(""https://docs.google.com/spreadsheets/d/1IYY_tgx_IHuhSq3AJ5eI5OnqOPBNLWSHKh2a30DoXe8/edit?usp=sharing"",""กระบี่!J59"")"),0)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IFERROR(__xludf.DUMMYFUNCTION("IMPORTRANGE(""https://docs.google.com/spreadsheets/d/1IYY_tgx_IHuhSq3AJ5eI5OnqOPBNLWSHKh2a30DoXe8/edit?usp=sharing"",""กระบี่!J60"")"),0)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IFERROR(__xludf.DUMMYFUNCTION("IMPORTRANGE(""https://docs.google.com/spreadsheets/d/1IYY_tgx_IHuhSq3AJ5eI5OnqOPBNLWSHKh2a30DoXe8/edit?usp=sharing"",""กระบี่!J61"")"),0)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IFERROR(__xludf.DUMMYFUNCTION("IMPORTRANGE(""https://docs.google.com/spreadsheets/d/1IYY_tgx_IHuhSq3AJ5eI5OnqOPBNLWSHKh2a30DoXe8/edit?usp=sharing"",""กระบี่!I62"")"),0)</f>
        <v>0</v>
      </c>
      <c r="J132" s="191">
        <f ca="1">IFERROR(__xludf.DUMMYFUNCTION("IMPORTRANGE(""https://docs.google.com/spreadsheets/d/1IYY_tgx_IHuhSq3AJ5eI5OnqOPBNLWSHKh2a30DoXe8/edit?usp=sharing"",""กระบี่!J62"")"),0)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IFERROR(__xludf.DUMMYFUNCTION("IMPORTRANGE(""https://docs.google.com/spreadsheets/d/1IYY_tgx_IHuhSq3AJ5eI5OnqOPBNLWSHKh2a30DoXe8/edit?usp=sharing"",""กระบี่!I63"")"),0)</f>
        <v>0</v>
      </c>
      <c r="J133" s="191">
        <f ca="1">IFERROR(__xludf.DUMMYFUNCTION("IMPORTRANGE(""https://docs.google.com/spreadsheets/d/1IYY_tgx_IHuhSq3AJ5eI5OnqOPBNLWSHKh2a30DoXe8/edit?usp=sharing"",""กระบี่!J63"")"),0)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IFERROR(__xludf.DUMMYFUNCTION("IMPORTRANGE(""https://docs.google.com/spreadsheets/d/1IYY_tgx_IHuhSq3AJ5eI5OnqOPBNLWSHKh2a30DoXe8/edit?usp=sharing"",""กระบี่!J64"")"),0)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IFERROR(__xludf.DUMMYFUNCTION("IMPORTRANGE(""https://docs.google.com/spreadsheets/d/1IYY_tgx_IHuhSq3AJ5eI5OnqOPBNLWSHKh2a30DoXe8/edit?usp=sharing"",""กระบี่!J65"")"),0)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IFERROR(__xludf.DUMMYFUNCTION("IMPORTRANGE(""https://docs.google.com/spreadsheets/d/1IYY_tgx_IHuhSq3AJ5eI5OnqOPBNLWSHKh2a30DoXe8/edit?usp=sharing"",""กระบี่!I68"")"),15)</f>
        <v>15</v>
      </c>
      <c r="J138" s="264">
        <f ca="1">IFERROR(__xludf.DUMMYFUNCTION("IMPORTRANGE(""https://docs.google.com/spreadsheets/d/1IYY_tgx_IHuhSq3AJ5eI5OnqOPBNLWSHKh2a30DoXe8/edit?usp=sharing"",""กระบี่!J68"")"),15)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70000</v>
      </c>
      <c r="M140" s="155">
        <f t="shared" ca="1" si="64"/>
        <v>46750</v>
      </c>
      <c r="N140" s="155">
        <f t="shared" ca="1" si="64"/>
        <v>16482</v>
      </c>
      <c r="O140" s="154">
        <f t="shared" ref="O140:O142" ca="1" si="65">IF(L140&gt;0,N140*100/L140,0)</f>
        <v>23.545714285714286</v>
      </c>
      <c r="P140" s="154">
        <f t="shared" ref="P140:P142" ca="1" si="66">IF(M140&gt;0,N140*100/M140,0)</f>
        <v>35.255614973262034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70000</v>
      </c>
      <c r="M142" s="160">
        <f t="shared" ca="1" si="68"/>
        <v>46750</v>
      </c>
      <c r="N142" s="160">
        <f t="shared" ca="1" si="68"/>
        <v>16482</v>
      </c>
      <c r="O142" s="159">
        <f t="shared" ca="1" si="65"/>
        <v>23.545714285714286</v>
      </c>
      <c r="P142" s="159">
        <f t="shared" ca="1" si="66"/>
        <v>35.255614973262034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70000</v>
      </c>
      <c r="M144" s="172">
        <f ca="1">IFERROR(__xludf.DUMMYFUNCTION("IMPORTRANGE(""https://docs.google.com/spreadsheets/d/1Yj_ptqi66GCucihVvJfMjLAmec39IyEx_6qawtMGysU/edit?usp=sharing"",""สบก!BJ81"")"),46750)</f>
        <v>46750</v>
      </c>
      <c r="N144" s="172">
        <f ca="1">IFERROR(__xludf.DUMMYFUNCTION("IMPORTRANGE(""https://docs.google.com/spreadsheets/d/1Yj_ptqi66GCucihVvJfMjLAmec39IyEx_6qawtMGysU/edit?usp=sharing"",""สบก!BK81"")"),16482)</f>
        <v>16482</v>
      </c>
      <c r="O144" s="171">
        <f ca="1">IF(L144&gt;0,N144*100/L144,0)</f>
        <v>23.545714285714286</v>
      </c>
      <c r="P144" s="171">
        <f ca="1">IF(M144&gt;0,N144*100/M144,0)</f>
        <v>35.255614973262034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IFERROR(__xludf.DUMMYFUNCTION("IMPORTRANGE(""https://docs.google.com/spreadsheets/d/1Yj_ptqi66GCucihVvJfMjLAmec39IyEx_6qawtMGysU/edit?usp=sharing"",""สบก!BF81"")"),0)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IFERROR(__xludf.DUMMYFUNCTION("IMPORTRANGE(""https://docs.google.com/spreadsheets/d/1Yj_ptqi66GCucihVvJfMjLAmec39IyEx_6qawtMGysU/edit?usp=sharing"",""สบก!BG81"")"),70000)</f>
        <v>70000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IFERROR(__xludf.DUMMYFUNCTION("IMPORTRANGE(""https://docs.google.com/spreadsheets/d/1IYY_tgx_IHuhSq3AJ5eI5OnqOPBNLWSHKh2a30DoXe8/edit?usp=sharing"",""กระบี่!I74"")"),4)</f>
        <v>4</v>
      </c>
      <c r="J149" s="272">
        <f ca="1">IFERROR(__xludf.DUMMYFUNCTION("IMPORTRANGE(""https://docs.google.com/spreadsheets/d/1IYY_tgx_IHuhSq3AJ5eI5OnqOPBNLWSHKh2a30DoXe8/edit?usp=sharing"",""กระบี่!J74"")"),1)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IFERROR(__xludf.DUMMYFUNCTION("IMPORTRANGE(""https://docs.google.com/spreadsheets/d/1IYY_tgx_IHuhSq3AJ5eI5OnqOPBNLWSHKh2a30DoXe8/edit?usp=sharing"",""กระบี่!J79"")"),0)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IFERROR(__xludf.DUMMYFUNCTION("IMPORTRANGE(""https://docs.google.com/spreadsheets/d/1IYY_tgx_IHuhSq3AJ5eI5OnqOPBNLWSHKh2a30DoXe8/edit?usp=sharing"",""กระบี่!J80"")"),1)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IFERROR(__xludf.DUMMYFUNCTION("IMPORTRANGE(""https://docs.google.com/spreadsheets/d/1IYY_tgx_IHuhSq3AJ5eI5OnqOPBNLWSHKh2a30DoXe8/edit?usp=sharing"",""กระบี่!J81"")"),1)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IFERROR(__xludf.DUMMYFUNCTION("IMPORTRANGE(""https://docs.google.com/spreadsheets/d/1IYY_tgx_IHuhSq3AJ5eI5OnqOPBNLWSHKh2a30DoXe8/edit?usp=sharing"",""กระบี่!J82"")"),1)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IFERROR(__xludf.DUMMYFUNCTION("IMPORTRANGE(""https://docs.google.com/spreadsheets/d/1IYY_tgx_IHuhSq3AJ5eI5OnqOPBNLWSHKh2a30DoXe8/edit?usp=sharing"",""กระบี่!I83"")"),4)</f>
        <v>4</v>
      </c>
      <c r="J158" s="192">
        <f ca="1">IFERROR(__xludf.DUMMYFUNCTION("IMPORTRANGE(""https://docs.google.com/spreadsheets/d/1IYY_tgx_IHuhSq3AJ5eI5OnqOPBNLWSHKh2a30DoXe8/edit?usp=sharing"",""กระบี่!J83"")"),1)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IFERROR(__xludf.DUMMYFUNCTION("IMPORTRANGE(""https://docs.google.com/spreadsheets/d/1IYY_tgx_IHuhSq3AJ5eI5OnqOPBNLWSHKh2a30DoXe8/edit?usp=sharing"",""กระบี่!J84"")"),0)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IFERROR(__xludf.DUMMYFUNCTION("IMPORTRANGE(""https://docs.google.com/spreadsheets/d/1IYY_tgx_IHuhSq3AJ5eI5OnqOPBNLWSHKh2a30DoXe8/edit?usp=sharing"",""กระบี่!J85"")"),0)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IFERROR(__xludf.DUMMYFUNCTION("IMPORTRANGE(""https://docs.google.com/spreadsheets/d/1IYY_tgx_IHuhSq3AJ5eI5OnqOPBNLWSHKh2a30DoXe8/edit?usp=sharing"",""กระบี่!J86"")"),0)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IFERROR(__xludf.DUMMYFUNCTION("IMPORTRANGE(""https://docs.google.com/spreadsheets/d/1IYY_tgx_IHuhSq3AJ5eI5OnqOPBNLWSHKh2a30DoXe8/edit?usp=sharing"",""กระบี่!J87"")"),0)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IFERROR(__xludf.DUMMYFUNCTION("IMPORTRANGE(""https://docs.google.com/spreadsheets/d/1IYY_tgx_IHuhSq3AJ5eI5OnqOPBNLWSHKh2a30DoXe8/edit?usp=sharing"",""กระบี่!J88"")"),0)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IFERROR(__xludf.DUMMYFUNCTION("IMPORTRANGE(""https://docs.google.com/spreadsheets/d/1IYY_tgx_IHuhSq3AJ5eI5OnqOPBNLWSHKh2a30DoXe8/edit?usp=sharing"",""กระบี่!I89"")"),2)</f>
        <v>2</v>
      </c>
      <c r="J164" s="277">
        <f ca="1">IFERROR(__xludf.DUMMYFUNCTION("IMPORTRANGE(""https://docs.google.com/spreadsheets/d/1IYY_tgx_IHuhSq3AJ5eI5OnqOPBNLWSHKh2a30DoXe8/edit?usp=sharing"",""กระบี่!J89"")"),0)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IFERROR(__xludf.DUMMYFUNCTION("IMPORTRANGE(""https://docs.google.com/spreadsheets/d/1IYY_tgx_IHuhSq3AJ5eI5OnqOPBNLWSHKh2a30DoXe8/edit?usp=sharing"",""กระบี่!J94"")"),0)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IFERROR(__xludf.DUMMYFUNCTION("IMPORTRANGE(""https://docs.google.com/spreadsheets/d/1IYY_tgx_IHuhSq3AJ5eI5OnqOPBNLWSHKh2a30DoXe8/edit?usp=sharing"",""กระบี่!J95"")"),1)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IFERROR(__xludf.DUMMYFUNCTION("IMPORTRANGE(""https://docs.google.com/spreadsheets/d/1IYY_tgx_IHuhSq3AJ5eI5OnqOPBNLWSHKh2a30DoXe8/edit?usp=sharing"",""กระบี่!J96"")"),1)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IFERROR(__xludf.DUMMYFUNCTION("IMPORTRANGE(""https://docs.google.com/spreadsheets/d/1IYY_tgx_IHuhSq3AJ5eI5OnqOPBNLWSHKh2a30DoXe8/edit?usp=sharing"",""กระบี่!J97"")"),1)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IFERROR(__xludf.DUMMYFUNCTION("IMPORTRANGE(""https://docs.google.com/spreadsheets/d/1IYY_tgx_IHuhSq3AJ5eI5OnqOPBNLWSHKh2a30DoXe8/edit?usp=sharing"",""กระบี่!I98"")"),2)</f>
        <v>2</v>
      </c>
      <c r="J173" s="192">
        <f ca="1">IFERROR(__xludf.DUMMYFUNCTION("IMPORTRANGE(""https://docs.google.com/spreadsheets/d/1IYY_tgx_IHuhSq3AJ5eI5OnqOPBNLWSHKh2a30DoXe8/edit?usp=sharing"",""กระบี่!J98"")"),0)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IFERROR(__xludf.DUMMYFUNCTION("IMPORTRANGE(""https://docs.google.com/spreadsheets/d/1IYY_tgx_IHuhSq3AJ5eI5OnqOPBNLWSHKh2a30DoXe8/edit?usp=sharing"",""กระบี่!J99"")"),0)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IFERROR(__xludf.DUMMYFUNCTION("IMPORTRANGE(""https://docs.google.com/spreadsheets/d/1IYY_tgx_IHuhSq3AJ5eI5OnqOPBNLWSHKh2a30DoXe8/edit?usp=sharing"",""กระบี่!J100"")"),0)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IFERROR(__xludf.DUMMYFUNCTION("IMPORTRANGE(""https://docs.google.com/spreadsheets/d/1IYY_tgx_IHuhSq3AJ5eI5OnqOPBNLWSHKh2a30DoXe8/edit?usp=sharing"",""กระบี่!I101"")"),0)</f>
        <v>0</v>
      </c>
      <c r="J176" s="277">
        <f ca="1">IFERROR(__xludf.DUMMYFUNCTION("IMPORTRANGE(""https://docs.google.com/spreadsheets/d/1IYY_tgx_IHuhSq3AJ5eI5OnqOPBNLWSHKh2a30DoXe8/edit?usp=sharing"",""กระบี่!J101"")"),0)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IFERROR(__xludf.DUMMYFUNCTION("IMPORTRANGE(""https://docs.google.com/spreadsheets/d/1IYY_tgx_IHuhSq3AJ5eI5OnqOPBNLWSHKh2a30DoXe8/edit?usp=sharing"",""กระบี่!J106"")"),0)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IFERROR(__xludf.DUMMYFUNCTION("IMPORTRANGE(""https://docs.google.com/spreadsheets/d/1IYY_tgx_IHuhSq3AJ5eI5OnqOPBNLWSHKh2a30DoXe8/edit?usp=sharing"",""กระบี่!J107"")"),0)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IFERROR(__xludf.DUMMYFUNCTION("IMPORTRANGE(""https://docs.google.com/spreadsheets/d/1IYY_tgx_IHuhSq3AJ5eI5OnqOPBNLWSHKh2a30DoXe8/edit?usp=sharing"",""กระบี่!J108"")"),0)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IFERROR(__xludf.DUMMYFUNCTION("IMPORTRANGE(""https://docs.google.com/spreadsheets/d/1IYY_tgx_IHuhSq3AJ5eI5OnqOPBNLWSHKh2a30DoXe8/edit?usp=sharing"",""กระบี่!J109"")"),0)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IFERROR(__xludf.DUMMYFUNCTION("IMPORTRANGE(""https://docs.google.com/spreadsheets/d/1IYY_tgx_IHuhSq3AJ5eI5OnqOPBNLWSHKh2a30DoXe8/edit?usp=sharing"",""กระบี่!I110"")"),0)</f>
        <v>0</v>
      </c>
      <c r="J185" s="191">
        <f ca="1">IFERROR(__xludf.DUMMYFUNCTION("IMPORTRANGE(""https://docs.google.com/spreadsheets/d/1IYY_tgx_IHuhSq3AJ5eI5OnqOPBNLWSHKh2a30DoXe8/edit?usp=sharing"",""กระบี่!J110"")"),0)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IFERROR(__xludf.DUMMYFUNCTION("IMPORTRANGE(""https://docs.google.com/spreadsheets/d/1IYY_tgx_IHuhSq3AJ5eI5OnqOPBNLWSHKh2a30DoXe8/edit?usp=sharing"",""กระบี่!I111"")"),0)</f>
        <v>0</v>
      </c>
      <c r="J186" s="191">
        <f ca="1">IFERROR(__xludf.DUMMYFUNCTION("IMPORTRANGE(""https://docs.google.com/spreadsheets/d/1IYY_tgx_IHuhSq3AJ5eI5OnqOPBNLWSHKh2a30DoXe8/edit?usp=sharing"",""กระบี่!J111"")"),0)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IFERROR(__xludf.DUMMYFUNCTION("IMPORTRANGE(""https://docs.google.com/spreadsheets/d/1IYY_tgx_IHuhSq3AJ5eI5OnqOPBNLWSHKh2a30DoXe8/edit?usp=sharing"",""กระบี่!J112"")"),0)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IFERROR(__xludf.DUMMYFUNCTION("IMPORTRANGE(""https://docs.google.com/spreadsheets/d/1IYY_tgx_IHuhSq3AJ5eI5OnqOPBNLWSHKh2a30DoXe8/edit?usp=sharing"",""กระบี่!J113"")"),0)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IFERROR(__xludf.DUMMYFUNCTION("IMPORTRANGE(""https://docs.google.com/spreadsheets/d/1IYY_tgx_IHuhSq3AJ5eI5OnqOPBNLWSHKh2a30DoXe8/edit?usp=sharing"",""กระบี่!I114"")"),50000)</f>
        <v>50000</v>
      </c>
      <c r="J189" s="277">
        <f ca="1">IFERROR(__xludf.DUMMYFUNCTION("IMPORTRANGE(""https://docs.google.com/spreadsheets/d/1IYY_tgx_IHuhSq3AJ5eI5OnqOPBNLWSHKh2a30DoXe8/edit?usp=sharing"",""กระบี่!J114"")"),0)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IFERROR(__xludf.DUMMYFUNCTION("IMPORTRANGE(""https://docs.google.com/spreadsheets/d/1IYY_tgx_IHuhSq3AJ5eI5OnqOPBNLWSHKh2a30DoXe8/edit?usp=sharing"",""กระบี่!J119"")"),0)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IFERROR(__xludf.DUMMYFUNCTION("IMPORTRANGE(""https://docs.google.com/spreadsheets/d/1IYY_tgx_IHuhSq3AJ5eI5OnqOPBNLWSHKh2a30DoXe8/edit?usp=sharing"",""กระบี่!J120"")"),1)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IFERROR(__xludf.DUMMYFUNCTION("IMPORTRANGE(""https://docs.google.com/spreadsheets/d/1IYY_tgx_IHuhSq3AJ5eI5OnqOPBNLWSHKh2a30DoXe8/edit?usp=sharing"",""กระบี่!J121"")"),1)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IFERROR(__xludf.DUMMYFUNCTION("IMPORTRANGE(""https://docs.google.com/spreadsheets/d/1IYY_tgx_IHuhSq3AJ5eI5OnqOPBNLWSHKh2a30DoXe8/edit?usp=sharing"",""กระบี่!J122"")"),1)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IFERROR(__xludf.DUMMYFUNCTION("IMPORTRANGE(""https://docs.google.com/spreadsheets/d/1IYY_tgx_IHuhSq3AJ5eI5OnqOPBNLWSHKh2a30DoXe8/edit?usp=sharing"",""กระบี่!I124"")"),50000)</f>
        <v>50000</v>
      </c>
      <c r="J199" s="192">
        <f ca="1">IFERROR(__xludf.DUMMYFUNCTION("IMPORTRANGE(""https://docs.google.com/spreadsheets/d/1IYY_tgx_IHuhSq3AJ5eI5OnqOPBNLWSHKh2a30DoXe8/edit?usp=sharing"",""กระบี่!J124"")"),50000)</f>
        <v>50000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IFERROR(__xludf.DUMMYFUNCTION("IMPORTRANGE(""https://docs.google.com/spreadsheets/d/1IYY_tgx_IHuhSq3AJ5eI5OnqOPBNLWSHKh2a30DoXe8/edit?usp=sharing"",""กระบี่!I125"")"),50000)</f>
        <v>50000</v>
      </c>
      <c r="J200" s="192">
        <f ca="1">IFERROR(__xludf.DUMMYFUNCTION("IMPORTRANGE(""https://docs.google.com/spreadsheets/d/1IYY_tgx_IHuhSq3AJ5eI5OnqOPBNLWSHKh2a30DoXe8/edit?usp=sharing"",""กระบี่!J125"")"),0)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IFERROR(__xludf.DUMMYFUNCTION("IMPORTRANGE(""https://docs.google.com/spreadsheets/d/1IYY_tgx_IHuhSq3AJ5eI5OnqOPBNLWSHKh2a30DoXe8/edit?usp=sharing"",""กระบี่!I126"")"),15)</f>
        <v>15</v>
      </c>
      <c r="J201" s="192">
        <f ca="1">IFERROR(__xludf.DUMMYFUNCTION("IMPORTRANGE(""https://docs.google.com/spreadsheets/d/1IYY_tgx_IHuhSq3AJ5eI5OnqOPBNLWSHKh2a30DoXe8/edit?usp=sharing"",""กระบี่!J126"")"),15)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IFERROR(__xludf.DUMMYFUNCTION("IMPORTRANGE(""https://docs.google.com/spreadsheets/d/1IYY_tgx_IHuhSq3AJ5eI5OnqOPBNLWSHKh2a30DoXe8/edit?usp=sharing"",""กระบี่!J127"")"),0)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IFERROR(__xludf.DUMMYFUNCTION("IMPORTRANGE(""https://docs.google.com/spreadsheets/d/1IYY_tgx_IHuhSq3AJ5eI5OnqOPBNLWSHKh2a30DoXe8/edit?usp=sharing"",""กระบี่!J128"")"),0)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IFERROR(__xludf.DUMMYFUNCTION("IMPORTRANGE(""https://docs.google.com/spreadsheets/d/1IYY_tgx_IHuhSq3AJ5eI5OnqOPBNLWSHKh2a30DoXe8/edit?usp=sharing"",""กระบี่!I129"")"),0)</f>
        <v>0</v>
      </c>
      <c r="J204" s="277">
        <f ca="1">IFERROR(__xludf.DUMMYFUNCTION("IMPORTRANGE(""https://docs.google.com/spreadsheets/d/1IYY_tgx_IHuhSq3AJ5eI5OnqOPBNLWSHKh2a30DoXe8/edit?usp=sharing"",""กระบี่!J129"")"),0)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IFERROR(__xludf.DUMMYFUNCTION("IMPORTRANGE(""https://docs.google.com/spreadsheets/d/1IYY_tgx_IHuhSq3AJ5eI5OnqOPBNLWSHKh2a30DoXe8/edit?usp=sharing"",""กระบี่!J134"")"),0)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IFERROR(__xludf.DUMMYFUNCTION("IMPORTRANGE(""https://docs.google.com/spreadsheets/d/1IYY_tgx_IHuhSq3AJ5eI5OnqOPBNLWSHKh2a30DoXe8/edit?usp=sharing"",""กระบี่!J135"")"),0)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IFERROR(__xludf.DUMMYFUNCTION("IMPORTRANGE(""https://docs.google.com/spreadsheets/d/1IYY_tgx_IHuhSq3AJ5eI5OnqOPBNLWSHKh2a30DoXe8/edit?usp=sharing"",""กระบี่!J136"")"),0)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IFERROR(__xludf.DUMMYFUNCTION("IMPORTRANGE(""https://docs.google.com/spreadsheets/d/1IYY_tgx_IHuhSq3AJ5eI5OnqOPBNLWSHKh2a30DoXe8/edit?usp=sharing"",""กระบี่!J137"")"),0)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IFERROR(__xludf.DUMMYFUNCTION("IMPORTRANGE(""https://docs.google.com/spreadsheets/d/1IYY_tgx_IHuhSq3AJ5eI5OnqOPBNLWSHKh2a30DoXe8/edit?usp=sharing"",""กระบี่!I138"")"),0)</f>
        <v>0</v>
      </c>
      <c r="J213" s="191">
        <f ca="1">IFERROR(__xludf.DUMMYFUNCTION("IMPORTRANGE(""https://docs.google.com/spreadsheets/d/1IYY_tgx_IHuhSq3AJ5eI5OnqOPBNLWSHKh2a30DoXe8/edit?usp=sharing"",""กระบี่!J138"")"),0)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IFERROR(__xludf.DUMMYFUNCTION("IMPORTRANGE(""https://docs.google.com/spreadsheets/d/1IYY_tgx_IHuhSq3AJ5eI5OnqOPBNLWSHKh2a30DoXe8/edit?usp=sharing"",""กระบี่!I140"")"),0)</f>
        <v>0</v>
      </c>
      <c r="J215" s="191">
        <f ca="1">IFERROR(__xludf.DUMMYFUNCTION("IMPORTRANGE(""https://docs.google.com/spreadsheets/d/1IYY_tgx_IHuhSq3AJ5eI5OnqOPBNLWSHKh2a30DoXe8/edit?usp=sharing"",""กระบี่!J140"")"),0)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IFERROR(__xludf.DUMMYFUNCTION("IMPORTRANGE(""https://docs.google.com/spreadsheets/d/1IYY_tgx_IHuhSq3AJ5eI5OnqOPBNLWSHKh2a30DoXe8/edit?usp=sharing"",""กระบี่!I141"")"),0)</f>
        <v>0</v>
      </c>
      <c r="J216" s="191">
        <f ca="1">IFERROR(__xludf.DUMMYFUNCTION("IMPORTRANGE(""https://docs.google.com/spreadsheets/d/1IYY_tgx_IHuhSq3AJ5eI5OnqOPBNLWSHKh2a30DoXe8/edit?usp=sharing"",""กระบี่!J141"")"),0)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IFERROR(__xludf.DUMMYFUNCTION("IMPORTRANGE(""https://docs.google.com/spreadsheets/d/1IYY_tgx_IHuhSq3AJ5eI5OnqOPBNLWSHKh2a30DoXe8/edit?usp=sharing"",""กระบี่!J142"")"),0)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IFERROR(__xludf.DUMMYFUNCTION("IMPORTRANGE(""https://docs.google.com/spreadsheets/d/1IYY_tgx_IHuhSq3AJ5eI5OnqOPBNLWSHKh2a30DoXe8/edit?usp=sharing"",""กระบี่!J143"")"),0)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IFERROR(__xludf.DUMMYFUNCTION("IMPORTRANGE(""https://docs.google.com/spreadsheets/d/1IYY_tgx_IHuhSq3AJ5eI5OnqOPBNLWSHKh2a30DoXe8/edit?usp=sharing"",""กระบี่!I144"")"),13)</f>
        <v>13</v>
      </c>
      <c r="J219" s="264">
        <f ca="1">IFERROR(__xludf.DUMMYFUNCTION("IMPORTRANGE(""https://docs.google.com/spreadsheets/d/1IYY_tgx_IHuhSq3AJ5eI5OnqOPBNLWSHKh2a30DoXe8/edit?usp=sharing"",""กระบี่!J144"")"),13)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IFERROR(__xludf.DUMMYFUNCTION("IMPORTRANGE(""https://docs.google.com/spreadsheets/d/1Yj_ptqi66GCucihVvJfMjLAmec39IyEx_6qawtMGysU/edit?usp=sharing"",""สบก!BS81"")"),19295)</f>
        <v>19295</v>
      </c>
      <c r="N224" s="172">
        <f ca="1">IFERROR(__xludf.DUMMYFUNCTION("IMPORTRANGE(""https://docs.google.com/spreadsheets/d/1Yj_ptqi66GCucihVvJfMjLAmec39IyEx_6qawtMGysU/edit?usp=sharing"",""สบก!BT81"")"),19295)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IFERROR(__xludf.DUMMYFUNCTION("IMPORTRANGE(""https://docs.google.com/spreadsheets/d/1Yj_ptqi66GCucihVvJfMjLAmec39IyEx_6qawtMGysU/edit?usp=sharing"",""สบก!BO81"")"),0)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IFERROR(__xludf.DUMMYFUNCTION("IMPORTRANGE(""https://docs.google.com/spreadsheets/d/1Yj_ptqi66GCucihVvJfMjLAmec39IyEx_6qawtMGysU/edit?usp=sharing"",""สบก!BP81"")"),19295)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IFERROR(__xludf.DUMMYFUNCTION("IMPORTRANGE(""https://docs.google.com/spreadsheets/d/1IYY_tgx_IHuhSq3AJ5eI5OnqOPBNLWSHKh2a30DoXe8/edit?usp=sharing"",""กระบี่!I149"")"),13)</f>
        <v>13</v>
      </c>
      <c r="J229" s="264">
        <f ca="1">IFERROR(__xludf.DUMMYFUNCTION("IMPORTRANGE(""https://docs.google.com/spreadsheets/d/1IYY_tgx_IHuhSq3AJ5eI5OnqOPBNLWSHKh2a30DoXe8/edit?usp=sharing"",""กระบี่!J149"")"),13)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IFERROR(__xludf.DUMMYFUNCTION("IMPORTRANGE(""https://docs.google.com/spreadsheets/d/1IYY_tgx_IHuhSq3AJ5eI5OnqOPBNLWSHKh2a30DoXe8/edit?usp=sharing"",""กระบี่!J151"")"),0)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IFERROR(__xludf.DUMMYFUNCTION("IMPORTRANGE(""https://docs.google.com/spreadsheets/d/1IYY_tgx_IHuhSq3AJ5eI5OnqOPBNLWSHKh2a30DoXe8/edit?usp=sharing"",""กระบี่!J152"")"),1)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IFERROR(__xludf.DUMMYFUNCTION("IMPORTRANGE(""https://docs.google.com/spreadsheets/d/1IYY_tgx_IHuhSq3AJ5eI5OnqOPBNLWSHKh2a30DoXe8/edit?usp=sharing"",""กระบี่!J153"")"),1)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IFERROR(__xludf.DUMMYFUNCTION("IMPORTRANGE(""https://docs.google.com/spreadsheets/d/1IYY_tgx_IHuhSq3AJ5eI5OnqOPBNLWSHKh2a30DoXe8/edit?usp=sharing"",""กระบี่!J154"")"),1)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IFERROR(__xludf.DUMMYFUNCTION("IMPORTRANGE(""https://docs.google.com/spreadsheets/d/1IYY_tgx_IHuhSq3AJ5eI5OnqOPBNLWSHKh2a30DoXe8/edit?usp=sharing"",""กระบี่!I155"")"),13)</f>
        <v>13</v>
      </c>
      <c r="J235" s="192">
        <f ca="1">IFERROR(__xludf.DUMMYFUNCTION("IMPORTRANGE(""https://docs.google.com/spreadsheets/d/1IYY_tgx_IHuhSq3AJ5eI5OnqOPBNLWSHKh2a30DoXe8/edit?usp=sharing"",""กระบี่!J155"")"),13)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IFERROR(__xludf.DUMMYFUNCTION("IMPORTRANGE(""https://docs.google.com/spreadsheets/d/1IYY_tgx_IHuhSq3AJ5eI5OnqOPBNLWSHKh2a30DoXe8/edit?usp=sharing"",""กระบี่!J156"")"),0)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IFERROR(__xludf.DUMMYFUNCTION("IMPORTRANGE(""https://docs.google.com/spreadsheets/d/1IYY_tgx_IHuhSq3AJ5eI5OnqOPBNLWSHKh2a30DoXe8/edit?usp=sharing"",""กระบี่!J157"")"),0)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IFERROR(__xludf.DUMMYFUNCTION("IMPORTRANGE(""https://docs.google.com/spreadsheets/d/1IYY_tgx_IHuhSq3AJ5eI5OnqOPBNLWSHKh2a30DoXe8/edit?usp=sharing"",""กระบี่!I158"")"),0)</f>
        <v>0</v>
      </c>
      <c r="J238" s="264">
        <f ca="1">IFERROR(__xludf.DUMMYFUNCTION("IMPORTRANGE(""https://docs.google.com/spreadsheets/d/1IYY_tgx_IHuhSq3AJ5eI5OnqOPBNLWSHKh2a30DoXe8/edit?usp=sharing"",""กระบี่!J158"")"),0)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IFERROR(__xludf.DUMMYFUNCTION("IMPORTRANGE(""https://docs.google.com/spreadsheets/d/1IYY_tgx_IHuhSq3AJ5eI5OnqOPBNLWSHKh2a30DoXe8/edit?usp=sharing"",""กระบี่!J159"")"),"")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IFERROR(__xludf.DUMMYFUNCTION("IMPORTRANGE(""https://docs.google.com/spreadsheets/d/1IYY_tgx_IHuhSq3AJ5eI5OnqOPBNLWSHKh2a30DoXe8/edit?usp=sharing"",""กระบี่!J161"")"),0)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IFERROR(__xludf.DUMMYFUNCTION("IMPORTRANGE(""https://docs.google.com/spreadsheets/d/1IYY_tgx_IHuhSq3AJ5eI5OnqOPBNLWSHKh2a30DoXe8/edit?usp=sharing"",""กระบี่!J162"")"),0)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IFERROR(__xludf.DUMMYFUNCTION("IMPORTRANGE(""https://docs.google.com/spreadsheets/d/1IYY_tgx_IHuhSq3AJ5eI5OnqOPBNLWSHKh2a30DoXe8/edit?usp=sharing"",""กระบี่!J163"")"),0)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IFERROR(__xludf.DUMMYFUNCTION("IMPORTRANGE(""https://docs.google.com/spreadsheets/d/1IYY_tgx_IHuhSq3AJ5eI5OnqOPBNLWSHKh2a30DoXe8/edit?usp=sharing"",""กระบี่!I164"")"),0)</f>
        <v>0</v>
      </c>
      <c r="J244" s="191">
        <f ca="1">IFERROR(__xludf.DUMMYFUNCTION("IMPORTRANGE(""https://docs.google.com/spreadsheets/d/1IYY_tgx_IHuhSq3AJ5eI5OnqOPBNLWSHKh2a30DoXe8/edit?usp=sharing"",""กระบี่!J164"")"),0)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IFERROR(__xludf.DUMMYFUNCTION("IMPORTRANGE(""https://docs.google.com/spreadsheets/d/1IYY_tgx_IHuhSq3AJ5eI5OnqOPBNLWSHKh2a30DoXe8/edit?usp=sharing"",""กระบี่!J165"")"),0)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IFERROR(__xludf.DUMMYFUNCTION("IMPORTRANGE(""https://docs.google.com/spreadsheets/d/1IYY_tgx_IHuhSq3AJ5eI5OnqOPBNLWSHKh2a30DoXe8/edit?usp=sharing"",""กระบี่!J166"")"),0)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IFERROR(__xludf.DUMMYFUNCTION("IMPORTRANGE(""https://docs.google.com/spreadsheets/d/1IYY_tgx_IHuhSq3AJ5eI5OnqOPBNLWSHKh2a30DoXe8/edit?usp=sharing"",""กระบี่!I169"")"),0)</f>
        <v>0</v>
      </c>
      <c r="J249" s="308">
        <f ca="1">IFERROR(__xludf.DUMMYFUNCTION("IMPORTRANGE(""https://docs.google.com/spreadsheets/d/1IYY_tgx_IHuhSq3AJ5eI5OnqOPBNLWSHKh2a30DoXe8/edit?usp=sharing"",""กระบี่!J169"")"),0)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IFERROR(__xludf.DUMMYFUNCTION("IMPORTRANGE(""https://docs.google.com/spreadsheets/d/1Yj_ptqi66GCucihVvJfMjLAmec39IyEx_6qawtMGysU/edit?usp=sharing"",""สบก!CB81"")"),0)</f>
        <v>0</v>
      </c>
      <c r="N254" s="172">
        <f ca="1">IFERROR(__xludf.DUMMYFUNCTION("IMPORTRANGE(""https://docs.google.com/spreadsheets/d/1Yj_ptqi66GCucihVvJfMjLAmec39IyEx_6qawtMGysU/edit?usp=sharing"",""สบก!CC81"")"),0)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IFERROR(__xludf.DUMMYFUNCTION("IMPORTRANGE(""https://docs.google.com/spreadsheets/d/1Yj_ptqi66GCucihVvJfMjLAmec39IyEx_6qawtMGysU/edit?usp=sharing"",""สบก!BX81"")"),0)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IFERROR(__xludf.DUMMYFUNCTION("IMPORTRANGE(""https://docs.google.com/spreadsheets/d/1Yj_ptqi66GCucihVvJfMjLAmec39IyEx_6qawtMGysU/edit?usp=sharing"",""สบก!BY81"")"),0)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IFERROR(__xludf.DUMMYFUNCTION("IMPORTRANGE(""https://docs.google.com/spreadsheets/d/1IYY_tgx_IHuhSq3AJ5eI5OnqOPBNLWSHKh2a30DoXe8/edit?usp=sharing"",""กระบี่!J175"")"),0)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IFERROR(__xludf.DUMMYFUNCTION("IMPORTRANGE(""https://docs.google.com/spreadsheets/d/1IYY_tgx_IHuhSq3AJ5eI5OnqOPBNLWSHKh2a30DoXe8/edit?usp=sharing"",""กระบี่!J176"")"),0)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IFERROR(__xludf.DUMMYFUNCTION("IMPORTRANGE(""https://docs.google.com/spreadsheets/d/1IYY_tgx_IHuhSq3AJ5eI5OnqOPBNLWSHKh2a30DoXe8/edit?usp=sharing"",""กระบี่!J177"")"),0)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IFERROR(__xludf.DUMMYFUNCTION("IMPORTRANGE(""https://docs.google.com/spreadsheets/d/1IYY_tgx_IHuhSq3AJ5eI5OnqOPBNLWSHKh2a30DoXe8/edit?usp=sharing"",""กระบี่!J178"")"),0)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IFERROR(__xludf.DUMMYFUNCTION("IMPORTRANGE(""https://docs.google.com/spreadsheets/d/1IYY_tgx_IHuhSq3AJ5eI5OnqOPBNLWSHKh2a30DoXe8/edit?usp=sharing"",""กระบี่!I179"")"),0)</f>
        <v>0</v>
      </c>
      <c r="J264" s="192">
        <f ca="1">IFERROR(__xludf.DUMMYFUNCTION("IMPORTRANGE(""https://docs.google.com/spreadsheets/d/1IYY_tgx_IHuhSq3AJ5eI5OnqOPBNLWSHKh2a30DoXe8/edit?usp=sharing"",""กระบี่!J179"")"),0)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IFERROR(__xludf.DUMMYFUNCTION("IMPORTRANGE(""https://docs.google.com/spreadsheets/d/1IYY_tgx_IHuhSq3AJ5eI5OnqOPBNLWSHKh2a30DoXe8/edit?usp=sharing"",""กระบี่!I180"")"),0)</f>
        <v>0</v>
      </c>
      <c r="J265" s="192">
        <f ca="1">IFERROR(__xludf.DUMMYFUNCTION("IMPORTRANGE(""https://docs.google.com/spreadsheets/d/1IYY_tgx_IHuhSq3AJ5eI5OnqOPBNLWSHKh2a30DoXe8/edit?usp=sharing"",""กระบี่!J180"")"),0)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IFERROR(__xludf.DUMMYFUNCTION("IMPORTRANGE(""https://docs.google.com/spreadsheets/d/1IYY_tgx_IHuhSq3AJ5eI5OnqOPBNLWSHKh2a30DoXe8/edit?usp=sharing"",""กระบี่!I181"")"),0)</f>
        <v>0</v>
      </c>
      <c r="J266" s="192">
        <f ca="1">IFERROR(__xludf.DUMMYFUNCTION("IMPORTRANGE(""https://docs.google.com/spreadsheets/d/1IYY_tgx_IHuhSq3AJ5eI5OnqOPBNLWSHKh2a30DoXe8/edit?usp=sharing"",""กระบี่!J181"")"),0)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IFERROR(__xludf.DUMMYFUNCTION("IMPORTRANGE(""https://docs.google.com/spreadsheets/d/1IYY_tgx_IHuhSq3AJ5eI5OnqOPBNLWSHKh2a30DoXe8/edit?usp=sharing"",""กระบี่!I182"")"),0)</f>
        <v>0</v>
      </c>
      <c r="J267" s="192">
        <f ca="1">IFERROR(__xludf.DUMMYFUNCTION("IMPORTRANGE(""https://docs.google.com/spreadsheets/d/1IYY_tgx_IHuhSq3AJ5eI5OnqOPBNLWSHKh2a30DoXe8/edit?usp=sharing"",""กระบี่!J182"")"),0)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IFERROR(__xludf.DUMMYFUNCTION("IMPORTRANGE(""https://docs.google.com/spreadsheets/d/1IYY_tgx_IHuhSq3AJ5eI5OnqOPBNLWSHKh2a30DoXe8/edit?usp=sharing"",""กระบี่!J183"")"),0)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IFERROR(__xludf.DUMMYFUNCTION("IMPORTRANGE(""https://docs.google.com/spreadsheets/d/1IYY_tgx_IHuhSq3AJ5eI5OnqOPBNLWSHKh2a30DoXe8/edit?usp=sharing"",""กระบี่!J184"")"),0)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IFERROR(__xludf.DUMMYFUNCTION("IMPORTRANGE(""https://docs.google.com/spreadsheets/d/1IYY_tgx_IHuhSq3AJ5eI5OnqOPBNLWSHKh2a30DoXe8/edit?usp=sharing"",""กระบี่!I185"")"),0)</f>
        <v>0</v>
      </c>
      <c r="J270" s="308">
        <f ca="1">IFERROR(__xludf.DUMMYFUNCTION("IMPORTRANGE(""https://docs.google.com/spreadsheets/d/1IYY_tgx_IHuhSq3AJ5eI5OnqOPBNLWSHKh2a30DoXe8/edit?usp=sharing"",""กระบี่!J185"")"),0)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IFERROR(__xludf.DUMMYFUNCTION("IMPORTRANGE(""https://docs.google.com/spreadsheets/d/1Yj_ptqi66GCucihVvJfMjLAmec39IyEx_6qawtMGysU/edit?usp=sharing"",""สบก!CK81"")"),0)</f>
        <v>0</v>
      </c>
      <c r="N275" s="172">
        <f ca="1">IFERROR(__xludf.DUMMYFUNCTION("IMPORTRANGE(""https://docs.google.com/spreadsheets/d/1Yj_ptqi66GCucihVvJfMjLAmec39IyEx_6qawtMGysU/edit?usp=sharing"",""สบก!CL81"")"),0)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IFERROR(__xludf.DUMMYFUNCTION("IMPORTRANGE(""https://docs.google.com/spreadsheets/d/1Yj_ptqi66GCucihVvJfMjLAmec39IyEx_6qawtMGysU/edit?usp=sharing"",""สบก!CG81"")"),0)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IFERROR(__xludf.DUMMYFUNCTION("IMPORTRANGE(""https://docs.google.com/spreadsheets/d/1Yj_ptqi66GCucihVvJfMjLAmec39IyEx_6qawtMGysU/edit?usp=sharing"",""สบก!CH81"")"),0)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IFERROR(__xludf.DUMMYFUNCTION("IMPORTRANGE(""https://docs.google.com/spreadsheets/d/1IYY_tgx_IHuhSq3AJ5eI5OnqOPBNLWSHKh2a30DoXe8/edit?usp=sharing"",""กระบี่!J191"")"),0)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IFERROR(__xludf.DUMMYFUNCTION("IMPORTRANGE(""https://docs.google.com/spreadsheets/d/1IYY_tgx_IHuhSq3AJ5eI5OnqOPBNLWSHKh2a30DoXe8/edit?usp=sharing"",""กระบี่!J192"")"),0)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IFERROR(__xludf.DUMMYFUNCTION("IMPORTRANGE(""https://docs.google.com/spreadsheets/d/1IYY_tgx_IHuhSq3AJ5eI5OnqOPBNLWSHKh2a30DoXe8/edit?usp=sharing"",""กระบี่!J193"")"),0)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IFERROR(__xludf.DUMMYFUNCTION("IMPORTRANGE(""https://docs.google.com/spreadsheets/d/1IYY_tgx_IHuhSq3AJ5eI5OnqOPBNLWSHKh2a30DoXe8/edit?usp=sharing"",""กระบี่!J194"")"),0)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IFERROR(__xludf.DUMMYFUNCTION("IMPORTRANGE(""https://docs.google.com/spreadsheets/d/1IYY_tgx_IHuhSq3AJ5eI5OnqOPBNLWSHKh2a30DoXe8/edit?usp=sharing"",""กระบี่!I195"")"),0)</f>
        <v>0</v>
      </c>
      <c r="J285" s="192">
        <f ca="1">IFERROR(__xludf.DUMMYFUNCTION("IMPORTRANGE(""https://docs.google.com/spreadsheets/d/1IYY_tgx_IHuhSq3AJ5eI5OnqOPBNLWSHKh2a30DoXe8/edit?usp=sharing"",""กระบี่!J195"")"),0)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IFERROR(__xludf.DUMMYFUNCTION("IMPORTRANGE(""https://docs.google.com/spreadsheets/d/1IYY_tgx_IHuhSq3AJ5eI5OnqOPBNLWSHKh2a30DoXe8/edit?usp=sharing"",""กระบี่!J196"")"),0)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IFERROR(__xludf.DUMMYFUNCTION("IMPORTRANGE(""https://docs.google.com/spreadsheets/d/1IYY_tgx_IHuhSq3AJ5eI5OnqOPBNLWSHKh2a30DoXe8/edit?usp=sharing"",""กระบี่!J197"")"),0)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IFERROR(__xludf.DUMMYFUNCTION("IMPORTRANGE(""https://docs.google.com/spreadsheets/d/1IYY_tgx_IHuhSq3AJ5eI5OnqOPBNLWSHKh2a30DoXe8/edit?usp=sharing"",""กระบี่!I199"")"),65)</f>
        <v>65</v>
      </c>
      <c r="J289" s="308">
        <f ca="1">IFERROR(__xludf.DUMMYFUNCTION("IMPORTRANGE(""https://docs.google.com/spreadsheets/d/1IYY_tgx_IHuhSq3AJ5eI5OnqOPBNLWSHKh2a30DoXe8/edit?usp=sharing"",""กระบี่!J199"")"),0)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765740</v>
      </c>
      <c r="M290" s="155">
        <f t="shared" ca="1" si="88"/>
        <v>87720</v>
      </c>
      <c r="N290" s="155">
        <f t="shared" ca="1" si="88"/>
        <v>8980</v>
      </c>
      <c r="O290" s="154">
        <f t="shared" ref="O290:O292" ca="1" si="89">IF(L290&gt;0,N290*100/L290,0)</f>
        <v>1.1727218115809543</v>
      </c>
      <c r="P290" s="154">
        <f t="shared" ref="P290:P292" ca="1" si="90">IF(M290&gt;0,N290*100/M290,0)</f>
        <v>10.237118103055176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765740</v>
      </c>
      <c r="M292" s="160">
        <f t="shared" ca="1" si="92"/>
        <v>87720</v>
      </c>
      <c r="N292" s="160">
        <f t="shared" ca="1" si="92"/>
        <v>8980</v>
      </c>
      <c r="O292" s="159">
        <f t="shared" ca="1" si="89"/>
        <v>1.1727218115809543</v>
      </c>
      <c r="P292" s="159">
        <f t="shared" ca="1" si="90"/>
        <v>10.237118103055176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195740</v>
      </c>
      <c r="M294" s="172">
        <f ca="1">IFERROR(__xludf.DUMMYFUNCTION("IMPORTRANGE(""https://docs.google.com/spreadsheets/d/1Yj_ptqi66GCucihVvJfMjLAmec39IyEx_6qawtMGysU/edit?usp=sharing"",""สบก!CT81"")"),87720)</f>
        <v>87720</v>
      </c>
      <c r="N294" s="172">
        <f ca="1">IFERROR(__xludf.DUMMYFUNCTION("IMPORTRANGE(""https://docs.google.com/spreadsheets/d/1Yj_ptqi66GCucihVvJfMjLAmec39IyEx_6qawtMGysU/edit?usp=sharing"",""สบก!CU81"")"),8980)</f>
        <v>8980</v>
      </c>
      <c r="O294" s="171">
        <f ca="1">IF(L294&gt;0,N294*100/L294,0)</f>
        <v>4.5877184019617863</v>
      </c>
      <c r="P294" s="171">
        <f ca="1">IF(M294&gt;0,N294*100/M294,0)</f>
        <v>10.237118103055176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IFERROR(__xludf.DUMMYFUNCTION("IMPORTRANGE(""https://docs.google.com/spreadsheets/d/1Yj_ptqi66GCucihVvJfMjLAmec39IyEx_6qawtMGysU/edit?usp=sharing"",""สบก!CP81"")"),0)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IFERROR(__xludf.DUMMYFUNCTION("IMPORTRANGE(""https://docs.google.com/spreadsheets/d/1Yj_ptqi66GCucihVvJfMjLAmec39IyEx_6qawtMGysU/edit?usp=sharing"",""สบก!CQ81"")"),195740)</f>
        <v>195740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/>
      <c r="N298" s="91">
        <f ca="1">IFERROR(__xludf.DUMMYFUNCTION("IMPORTRANGE(""https://docs.google.com/spreadsheets/d/1Yj_ptqi66GCucihVvJfMjLAmec39IyEx_6qawtMGysU/edit?usp=sharing"",""สบก!CV81"")"),0)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IFERROR(__xludf.DUMMYFUNCTION("IMPORTRANGE(""https://docs.google.com/spreadsheets/d/1IYY_tgx_IHuhSq3AJ5eI5OnqOPBNLWSHKh2a30DoXe8/edit?usp=sharing"",""กระบี่!J205"")"),0)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IFERROR(__xludf.DUMMYFUNCTION("IMPORTRANGE(""https://docs.google.com/spreadsheets/d/1IYY_tgx_IHuhSq3AJ5eI5OnqOPBNLWSHKh2a30DoXe8/edit?usp=sharing"",""กระบี่!J206"")"),1)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IFERROR(__xludf.DUMMYFUNCTION("IMPORTRANGE(""https://docs.google.com/spreadsheets/d/1IYY_tgx_IHuhSq3AJ5eI5OnqOPBNLWSHKh2a30DoXe8/edit?usp=sharing"",""กระบี่!J207"")"),1)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IFERROR(__xludf.DUMMYFUNCTION("IMPORTRANGE(""https://docs.google.com/spreadsheets/d/1IYY_tgx_IHuhSq3AJ5eI5OnqOPBNLWSHKh2a30DoXe8/edit?usp=sharing"",""กระบี่!J208"")"),1)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IFERROR(__xludf.DUMMYFUNCTION("IMPORTRANGE(""https://docs.google.com/spreadsheets/d/1IYY_tgx_IHuhSq3AJ5eI5OnqOPBNLWSHKh2a30DoXe8/edit?usp=sharing"",""กระบี่!I209"")"),65)</f>
        <v>65</v>
      </c>
      <c r="J304" s="191">
        <f ca="1">IFERROR(__xludf.DUMMYFUNCTION("IMPORTRANGE(""https://docs.google.com/spreadsheets/d/1IYY_tgx_IHuhSq3AJ5eI5OnqOPBNLWSHKh2a30DoXe8/edit?usp=sharing"",""กระบี่!J209"")"),0)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IFERROR(__xludf.DUMMYFUNCTION("IMPORTRANGE(""https://docs.google.com/spreadsheets/d/1IYY_tgx_IHuhSq3AJ5eI5OnqOPBNLWSHKh2a30DoXe8/edit?usp=sharing"",""กระบี่!I211"")"),65)</f>
        <v>65</v>
      </c>
      <c r="J306" s="191">
        <f ca="1">IFERROR(__xludf.DUMMYFUNCTION("IMPORTRANGE(""https://docs.google.com/spreadsheets/d/1IYY_tgx_IHuhSq3AJ5eI5OnqOPBNLWSHKh2a30DoXe8/edit?usp=sharing"",""กระบี่!J211"")"),0)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IFERROR(__xludf.DUMMYFUNCTION("IMPORTRANGE(""https://docs.google.com/spreadsheets/d/1IYY_tgx_IHuhSq3AJ5eI5OnqOPBNLWSHKh2a30DoXe8/edit?usp=sharing"",""กระบี่!J212"")"),0)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IFERROR(__xludf.DUMMYFUNCTION("IMPORTRANGE(""https://docs.google.com/spreadsheets/d/1IYY_tgx_IHuhSq3AJ5eI5OnqOPBNLWSHKh2a30DoXe8/edit?usp=sharing"",""กระบี่!J213"")"),0)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IFERROR(__xludf.DUMMYFUNCTION("IMPORTRANGE(""https://docs.google.com/spreadsheets/d/1IYY_tgx_IHuhSq3AJ5eI5OnqOPBNLWSHKh2a30DoXe8/edit?usp=sharing"",""กระบี่!I214"")"),2)</f>
        <v>2</v>
      </c>
      <c r="J309" s="325">
        <f ca="1">IFERROR(__xludf.DUMMYFUNCTION("IMPORTRANGE(""https://docs.google.com/spreadsheets/d/1IYY_tgx_IHuhSq3AJ5eI5OnqOPBNLWSHKh2a30DoXe8/edit?usp=sharing"",""กระบี่!J214"")"),2)</f>
        <v>2</v>
      </c>
      <c r="K309" s="326">
        <f ca="1">IF(I309&gt;0,J309*100/I309,0)</f>
        <v>100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5143600</v>
      </c>
      <c r="M310" s="155">
        <f t="shared" ca="1" si="93"/>
        <v>267800</v>
      </c>
      <c r="N310" s="155">
        <f t="shared" ca="1" si="93"/>
        <v>198565</v>
      </c>
      <c r="O310" s="154">
        <f t="shared" ref="O310:O312" ca="1" si="94">IF(L310&gt;0,N310*100/L310,0)</f>
        <v>3.8604284936620266</v>
      </c>
      <c r="P310" s="154">
        <f t="shared" ref="P310:P312" ca="1" si="95">IF(M310&gt;0,N310*100/M310,0)</f>
        <v>74.146751306945475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5143600</v>
      </c>
      <c r="M312" s="160">
        <f t="shared" ca="1" si="97"/>
        <v>267800</v>
      </c>
      <c r="N312" s="160">
        <f t="shared" ca="1" si="97"/>
        <v>198565</v>
      </c>
      <c r="O312" s="159">
        <f t="shared" ca="1" si="94"/>
        <v>3.8604284936620266</v>
      </c>
      <c r="P312" s="159">
        <f t="shared" ca="1" si="95"/>
        <v>74.146751306945475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243600</v>
      </c>
      <c r="M314" s="172">
        <f ca="1">IFERROR(__xludf.DUMMYFUNCTION("IMPORTRANGE(""https://docs.google.com/spreadsheets/d/1Yj_ptqi66GCucihVvJfMjLAmec39IyEx_6qawtMGysU/edit?usp=sharing"",""สบก!DC81"")"),267800)</f>
        <v>267800</v>
      </c>
      <c r="N314" s="172">
        <f ca="1">IFERROR(__xludf.DUMMYFUNCTION("IMPORTRANGE(""https://docs.google.com/spreadsheets/d/1Yj_ptqi66GCucihVvJfMjLAmec39IyEx_6qawtMGysU/edit?usp=sharing"",""สบก!DD81"")"),198565)</f>
        <v>198565</v>
      </c>
      <c r="O314" s="171">
        <f ca="1">IF(L314&gt;0,N314*100/L314,0)</f>
        <v>81.512725779967155</v>
      </c>
      <c r="P314" s="171">
        <f ca="1">IF(M314&gt;0,N314*100/M314,0)</f>
        <v>74.146751306945475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IFERROR(__xludf.DUMMYFUNCTION("IMPORTRANGE(""https://docs.google.com/spreadsheets/d/1Yj_ptqi66GCucihVvJfMjLAmec39IyEx_6qawtMGysU/edit?usp=sharing"",""สบก!CY81"")"),0)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IFERROR(__xludf.DUMMYFUNCTION("IMPORTRANGE(""https://docs.google.com/spreadsheets/d/1Yj_ptqi66GCucihVvJfMjLAmec39IyEx_6qawtMGysU/edit?usp=sharing"",""สบก!CZ81"")"),243600)</f>
        <v>243600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/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IFERROR(__xludf.DUMMYFUNCTION("IMPORTRANGE(""https://docs.google.com/spreadsheets/d/1IYY_tgx_IHuhSq3AJ5eI5OnqOPBNLWSHKh2a30DoXe8/edit?usp=sharing"",""กระบี่!J220"")"),0)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IFERROR(__xludf.DUMMYFUNCTION("IMPORTRANGE(""https://docs.google.com/spreadsheets/d/1IYY_tgx_IHuhSq3AJ5eI5OnqOPBNLWSHKh2a30DoXe8/edit?usp=sharing"",""กระบี่!J221"")"),1)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IFERROR(__xludf.DUMMYFUNCTION("IMPORTRANGE(""https://docs.google.com/spreadsheets/d/1IYY_tgx_IHuhSq3AJ5eI5OnqOPBNLWSHKh2a30DoXe8/edit?usp=sharing"",""กระบี่!J222"")"),1)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IFERROR(__xludf.DUMMYFUNCTION("IMPORTRANGE(""https://docs.google.com/spreadsheets/d/1IYY_tgx_IHuhSq3AJ5eI5OnqOPBNLWSHKh2a30DoXe8/edit?usp=sharing"",""กระบี่!J223"")"),1)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IFERROR(__xludf.DUMMYFUNCTION("IMPORTRANGE(""https://docs.google.com/spreadsheets/d/1IYY_tgx_IHuhSq3AJ5eI5OnqOPBNLWSHKh2a30DoXe8/edit?usp=sharing"",""กระบี่!I224"")"),2)</f>
        <v>2</v>
      </c>
      <c r="J324" s="191">
        <f ca="1">IFERROR(__xludf.DUMMYFUNCTION("IMPORTRANGE(""https://docs.google.com/spreadsheets/d/1IYY_tgx_IHuhSq3AJ5eI5OnqOPBNLWSHKh2a30DoXe8/edit?usp=sharing"",""กระบี่!J224"")"),2)</f>
        <v>2</v>
      </c>
      <c r="K324" s="222">
        <f ca="1">IF(I324&gt;0,J324*100/I324,0)</f>
        <v>100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IFERROR(__xludf.DUMMYFUNCTION("IMPORTRANGE(""https://docs.google.com/spreadsheets/d/1IYY_tgx_IHuhSq3AJ5eI5OnqOPBNLWSHKh2a30DoXe8/edit?usp=sharing"",""กระบี่!J225"")"),0)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IFERROR(__xludf.DUMMYFUNCTION("IMPORTRANGE(""https://docs.google.com/spreadsheets/d/1IYY_tgx_IHuhSq3AJ5eI5OnqOPBNLWSHKh2a30DoXe8/edit?usp=sharing"",""กระบี่!J226"")"),0)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IFERROR(__xludf.DUMMYFUNCTION("IMPORTRANGE(""https://docs.google.com/spreadsheets/d/1IYY_tgx_IHuhSq3AJ5eI5OnqOPBNLWSHKh2a30DoXe8/edit?usp=sharing"",""กระบี่!I228"")"),280)</f>
        <v>280</v>
      </c>
      <c r="J328" s="330">
        <f ca="1">IFERROR(__xludf.DUMMYFUNCTION("IMPORTRANGE(""https://docs.google.com/spreadsheets/d/1IYY_tgx_IHuhSq3AJ5eI5OnqOPBNLWSHKh2a30DoXe8/edit?usp=sharing"",""กระบี่!J228"")"),43)</f>
        <v>43</v>
      </c>
      <c r="K328" s="309">
        <f ca="1">IF(I328&gt;0,J328*100/I328,0)</f>
        <v>15.357142857142858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838550</v>
      </c>
      <c r="M329" s="155">
        <f t="shared" ca="1" si="98"/>
        <v>450780</v>
      </c>
      <c r="N329" s="155">
        <f t="shared" ca="1" si="98"/>
        <v>247219</v>
      </c>
      <c r="O329" s="154">
        <f t="shared" ref="O329:O331" ca="1" si="99">IF(L329&gt;0,N329*100/L329,0)</f>
        <v>29.481724405223304</v>
      </c>
      <c r="P329" s="154">
        <f t="shared" ref="P329:P331" ca="1" si="100">IF(M329&gt;0,N329*100/M329,0)</f>
        <v>54.842495230489376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838550</v>
      </c>
      <c r="M331" s="160">
        <f t="shared" ca="1" si="102"/>
        <v>450780</v>
      </c>
      <c r="N331" s="160">
        <f t="shared" ca="1" si="102"/>
        <v>247219</v>
      </c>
      <c r="O331" s="159">
        <f t="shared" ca="1" si="99"/>
        <v>29.481724405223304</v>
      </c>
      <c r="P331" s="159">
        <f t="shared" ca="1" si="100"/>
        <v>54.842495230489376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800750</v>
      </c>
      <c r="M333" s="172">
        <f ca="1">IFERROR(__xludf.DUMMYFUNCTION("IMPORTRANGE(""https://docs.google.com/spreadsheets/d/1Yj_ptqi66GCucihVvJfMjLAmec39IyEx_6qawtMGysU/edit?usp=sharing"",""สบก!DL81"")"),450780)</f>
        <v>450780</v>
      </c>
      <c r="N333" s="172">
        <f ca="1">IFERROR(__xludf.DUMMYFUNCTION("IMPORTRANGE(""https://docs.google.com/spreadsheets/d/1Yj_ptqi66GCucihVvJfMjLAmec39IyEx_6qawtMGysU/edit?usp=sharing"",""สบก!DM81"")"),215649)</f>
        <v>215649</v>
      </c>
      <c r="O333" s="171">
        <f ca="1">IF(L333&gt;0,N333*100/L333,0)</f>
        <v>26.930877302528881</v>
      </c>
      <c r="P333" s="171">
        <f ca="1">IF(M333&gt;0,N333*100/M333,0)</f>
        <v>47.839078929854921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IFERROR(__xludf.DUMMYFUNCTION("IMPORTRANGE(""https://docs.google.com/spreadsheets/d/1Yj_ptqi66GCucihVvJfMjLAmec39IyEx_6qawtMGysU/edit?usp=sharing"",""สบก!DH81"")"),306000)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IFERROR(__xludf.DUMMYFUNCTION("IMPORTRANGE(""https://docs.google.com/spreadsheets/d/1Yj_ptqi66GCucihVvJfMjLAmec39IyEx_6qawtMGysU/edit?usp=sharing"",""สบก!DI81"")"),494750)</f>
        <v>494750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IFERROR(__xludf.DUMMYFUNCTION("IMPORTRANGE(""https://docs.google.com/spreadsheets/d/1Yj_ptqi66GCucihVvJfMjLAmec39IyEx_6qawtMGysU/edit?usp=sharing"",""สบก!DJ81"")"),37800)</f>
        <v>37800</v>
      </c>
      <c r="M337" s="101"/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83.518518518518519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IFERROR(__xludf.DUMMYFUNCTION("IMPORTRANGE(""https://docs.google.com/spreadsheets/d/1IYY_tgx_IHuhSq3AJ5eI5OnqOPBNLWSHKh2a30DoXe8/edit?usp=sharing"",""กระบี่!I234"")"),0)</f>
        <v>0</v>
      </c>
      <c r="J339" s="191">
        <f ca="1">IFERROR(__xludf.DUMMYFUNCTION("IMPORTRANGE(""https://docs.google.com/spreadsheets/d/1IYY_tgx_IHuhSq3AJ5eI5OnqOPBNLWSHKh2a30DoXe8/edit?usp=sharing"",""กระบี่!J234"")"),134)</f>
        <v>134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IFERROR(__xludf.DUMMYFUNCTION("IMPORTRANGE(""https://docs.google.com/spreadsheets/d/1IYY_tgx_IHuhSq3AJ5eI5OnqOPBNLWSHKh2a30DoXe8/edit?usp=sharing"",""กระบี่!I235"")"),3200)</f>
        <v>3200</v>
      </c>
      <c r="J340" s="191">
        <f ca="1">IFERROR(__xludf.DUMMYFUNCTION("IMPORTRANGE(""https://docs.google.com/spreadsheets/d/1IYY_tgx_IHuhSq3AJ5eI5OnqOPBNLWSHKh2a30DoXe8/edit?usp=sharing"",""กระบี่!J235"")"),2410.57)</f>
        <v>2410.5700000000002</v>
      </c>
      <c r="K340" s="333">
        <f t="shared" ca="1" si="103"/>
        <v>75.330312500000005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IFERROR(__xludf.DUMMYFUNCTION("IMPORTRANGE(""https://docs.google.com/spreadsheets/d/1IYY_tgx_IHuhSq3AJ5eI5OnqOPBNLWSHKh2a30DoXe8/edit?usp=sharing"",""กระบี่!I236"")"),280)</f>
        <v>280</v>
      </c>
      <c r="J341" s="191">
        <f ca="1">IFERROR(__xludf.DUMMYFUNCTION("IMPORTRANGE(""https://docs.google.com/spreadsheets/d/1IYY_tgx_IHuhSq3AJ5eI5OnqOPBNLWSHKh2a30DoXe8/edit?usp=sharing"",""กระบี่!J236"")"),53)</f>
        <v>53</v>
      </c>
      <c r="K341" s="333">
        <f t="shared" ca="1" si="103"/>
        <v>18.928571428571427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IFERROR(__xludf.DUMMYFUNCTION("IMPORTRANGE(""https://docs.google.com/spreadsheets/d/1IYY_tgx_IHuhSq3AJ5eI5OnqOPBNLWSHKh2a30DoXe8/edit?usp=sharing"",""กระบี่!I237"")"),0)</f>
        <v>0</v>
      </c>
      <c r="J342" s="191">
        <f ca="1">IFERROR(__xludf.DUMMYFUNCTION("IMPORTRANGE(""https://docs.google.com/spreadsheets/d/1IYY_tgx_IHuhSq3AJ5eI5OnqOPBNLWSHKh2a30DoXe8/edit?usp=sharing"",""กระบี่!J237"")"),877.73)</f>
        <v>877.73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IFERROR(__xludf.DUMMYFUNCTION("IMPORTRANGE(""https://docs.google.com/spreadsheets/d/1IYY_tgx_IHuhSq3AJ5eI5OnqOPBNLWSHKh2a30DoXe8/edit?usp=sharing"",""กระบี่!I238"")"),280)</f>
        <v>280</v>
      </c>
      <c r="J343" s="191">
        <f ca="1">IFERROR(__xludf.DUMMYFUNCTION("IMPORTRANGE(""https://docs.google.com/spreadsheets/d/1IYY_tgx_IHuhSq3AJ5eI5OnqOPBNLWSHKh2a30DoXe8/edit?usp=sharing"",""กระบี่!J238"")"),0)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IFERROR(__xludf.DUMMYFUNCTION("IMPORTRANGE(""https://docs.google.com/spreadsheets/d/1IYY_tgx_IHuhSq3AJ5eI5OnqOPBNLWSHKh2a30DoXe8/edit?usp=sharing"",""กระบี่!I239"")"),0)</f>
        <v>0</v>
      </c>
      <c r="J344" s="191">
        <f ca="1">IFERROR(__xludf.DUMMYFUNCTION("IMPORTRANGE(""https://docs.google.com/spreadsheets/d/1IYY_tgx_IHuhSq3AJ5eI5OnqOPBNLWSHKh2a30DoXe8/edit?usp=sharing"",""กระบี่!J239"")"),0)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IFERROR(__xludf.DUMMYFUNCTION("IMPORTRANGE(""https://docs.google.com/spreadsheets/d/1IYY_tgx_IHuhSq3AJ5eI5OnqOPBNLWSHKh2a30DoXe8/edit?usp=sharing"",""กระบี่!I240"")"),280)</f>
        <v>280</v>
      </c>
      <c r="J345" s="191">
        <f ca="1">IFERROR(__xludf.DUMMYFUNCTION("IMPORTRANGE(""https://docs.google.com/spreadsheets/d/1IYY_tgx_IHuhSq3AJ5eI5OnqOPBNLWSHKh2a30DoXe8/edit?usp=sharing"",""กระบี่!J240"")"),43)</f>
        <v>43</v>
      </c>
      <c r="K345" s="333">
        <f t="shared" ca="1" si="103"/>
        <v>15.357142857142858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IFERROR(__xludf.DUMMYFUNCTION("IMPORTRANGE(""https://docs.google.com/spreadsheets/d/1IYY_tgx_IHuhSq3AJ5eI5OnqOPBNLWSHKh2a30DoXe8/edit?usp=sharing"",""กระบี่!I241"")"),0)</f>
        <v>0</v>
      </c>
      <c r="J346" s="191">
        <f ca="1">IFERROR(__xludf.DUMMYFUNCTION("IMPORTRANGE(""https://docs.google.com/spreadsheets/d/1IYY_tgx_IHuhSq3AJ5eI5OnqOPBNLWSHKh2a30DoXe8/edit?usp=sharing"",""กระบี่!J241"")"),808.71)</f>
        <v>808.71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IFERROR(__xludf.DUMMYFUNCTION("IMPORTRANGE(""https://docs.google.com/spreadsheets/d/1IYY_tgx_IHuhSq3AJ5eI5OnqOPBNLWSHKh2a30DoXe8/edit?usp=sharing"",""กระบี่!L242"")"),1199173)</f>
        <v>1199173</v>
      </c>
      <c r="M347" s="347"/>
      <c r="N347" s="347">
        <f ca="1">IFERROR(__xludf.DUMMYFUNCTION("IMPORTRANGE(""https://docs.google.com/spreadsheets/d/1IYY_tgx_IHuhSq3AJ5eI5OnqOPBNLWSHKh2a30DoXe8/edit?usp=sharing"",""กระบี่!M242"")"),93781.76)</f>
        <v>93781.759999999995</v>
      </c>
      <c r="O347" s="347">
        <f ca="1">+IF(L347&gt;0,N347*100/L347,0)</f>
        <v>7.8205363196136002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IFERROR(__xludf.DUMMYFUNCTION("IMPORTRANGE(""https://docs.google.com/spreadsheets/d/1IYY_tgx_IHuhSq3AJ5eI5OnqOPBNLWSHKh2a30DoXe8/edit?usp=sharing"",""กระบี่!I244"")"),0)</f>
        <v>0</v>
      </c>
      <c r="J349" s="360">
        <f ca="1">IFERROR(__xludf.DUMMYFUNCTION("IMPORTRANGE(""https://docs.google.com/spreadsheets/d/1IYY_tgx_IHuhSq3AJ5eI5OnqOPBNLWSHKh2a30DoXe8/edit?usp=sharing"",""กระบี่!J244"")"),0)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IFERROR(__xludf.DUMMYFUNCTION("IMPORTRANGE(""https://docs.google.com/spreadsheets/d/1IYY_tgx_IHuhSq3AJ5eI5OnqOPBNLWSHKh2a30DoXe8/edit?usp=sharing"",""กระบี่!L244"")"),0)</f>
        <v>0</v>
      </c>
      <c r="M349" s="362"/>
      <c r="N349" s="362">
        <f ca="1">IFERROR(__xludf.DUMMYFUNCTION("IMPORTRANGE(""https://docs.google.com/spreadsheets/d/1IYY_tgx_IHuhSq3AJ5eI5OnqOPBNLWSHKh2a30DoXe8/edit?usp=sharing"",""กระบี่!M244"")"),0)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IFERROR(__xludf.DUMMYFUNCTION("IMPORTRANGE(""https://docs.google.com/spreadsheets/d/1IYY_tgx_IHuhSq3AJ5eI5OnqOPBNLWSHKh2a30DoXe8/edit?usp=sharing"",""กระบี่!I245"")"),0)</f>
        <v>0</v>
      </c>
      <c r="J350" s="360">
        <f ca="1">IFERROR(__xludf.DUMMYFUNCTION("IMPORTRANGE(""https://docs.google.com/spreadsheets/d/1IYY_tgx_IHuhSq3AJ5eI5OnqOPBNLWSHKh2a30DoXe8/edit?usp=sharing"",""กระบี่!J245"")"),0)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IFERROR(__xludf.DUMMYFUNCTION("IMPORTRANGE(""https://docs.google.com/spreadsheets/d/1IYY_tgx_IHuhSq3AJ5eI5OnqOPBNLWSHKh2a30DoXe8/edit?usp=sharing"",""กระบี่!L246"")"),0)</f>
        <v>0</v>
      </c>
      <c r="M351" s="169"/>
      <c r="N351" s="169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9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IFERROR(__xludf.DUMMYFUNCTION("IMPORTRANGE(""https://docs.google.com/spreadsheets/d/1IYY_tgx_IHuhSq3AJ5eI5OnqOPBNLWSHKh2a30DoXe8/edit?usp=sharing"",""กระบี่!L248"")"),0)</f>
        <v>0</v>
      </c>
      <c r="M353" s="171"/>
      <c r="N353" s="171">
        <f ca="1">IFERROR(__xludf.DUMMYFUNCTION("IMPORTRANGE(""https://docs.google.com/spreadsheets/d/1IYY_tgx_IHuhSq3AJ5eI5OnqOPBNLWSHKh2a30DoXe8/edit?usp=sharing"",""กระบี่!M248"")"),0)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IFERROR(__xludf.DUMMYFUNCTION("IMPORTRANGE(""https://docs.google.com/spreadsheets/d/1IYY_tgx_IHuhSq3AJ5eI5OnqOPBNLWSHKh2a30DoXe8/edit?usp=sharing"",""กระบี่!L249"")"),0)</f>
        <v>0</v>
      </c>
      <c r="M354" s="171"/>
      <c r="N354" s="171">
        <f ca="1">IFERROR(__xludf.DUMMYFUNCTION("IMPORTRANGE(""https://docs.google.com/spreadsheets/d/1IYY_tgx_IHuhSq3AJ5eI5OnqOPBNLWSHKh2a30DoXe8/edit?usp=sharing"",""กระบี่!M249"")"),0)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IFERROR(__xludf.DUMMYFUNCTION("IMPORTRANGE(""https://docs.google.com/spreadsheets/d/1IYY_tgx_IHuhSq3AJ5eI5OnqOPBNLWSHKh2a30DoXe8/edit?usp=sharing"",""กระบี่!M250"")"),0)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IFERROR(__xludf.DUMMYFUNCTION("IMPORTRANGE(""https://docs.google.com/spreadsheets/d/1IYY_tgx_IHuhSq3AJ5eI5OnqOPBNLWSHKh2a30DoXe8/edit?usp=sharing"",""กระบี่!M251"")"),0)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IFERROR(__xludf.DUMMYFUNCTION("IMPORTRANGE(""https://docs.google.com/spreadsheets/d/1IYY_tgx_IHuhSq3AJ5eI5OnqOPBNLWSHKh2a30DoXe8/edit?usp=sharing"",""กระบี่!M252"")"),0)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IFERROR(__xludf.DUMMYFUNCTION("IMPORTRANGE(""https://docs.google.com/spreadsheets/d/1IYY_tgx_IHuhSq3AJ5eI5OnqOPBNLWSHKh2a30DoXe8/edit?usp=sharing"",""กระบี่!M253"")"),0)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IFERROR(__xludf.DUMMYFUNCTION("IMPORTRANGE(""https://docs.google.com/spreadsheets/d/1IYY_tgx_IHuhSq3AJ5eI5OnqOPBNLWSHKh2a30DoXe8/edit?usp=sharing"",""กระบี่!J255"")"),0)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IFERROR(__xludf.DUMMYFUNCTION("IMPORTRANGE(""https://docs.google.com/spreadsheets/d/1IYY_tgx_IHuhSq3AJ5eI5OnqOPBNLWSHKh2a30DoXe8/edit?usp=sharing"",""กระบี่!J256"")"),0)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IFERROR(__xludf.DUMMYFUNCTION("IMPORTRANGE(""https://docs.google.com/spreadsheets/d/1IYY_tgx_IHuhSq3AJ5eI5OnqOPBNLWSHKh2a30DoXe8/edit?usp=sharing"",""กระบี่!J257"")"),0)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IFERROR(__xludf.DUMMYFUNCTION("IMPORTRANGE(""https://docs.google.com/spreadsheets/d/1IYY_tgx_IHuhSq3AJ5eI5OnqOPBNLWSHKh2a30DoXe8/edit?usp=sharing"",""กระบี่!J258"")"),0)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IFERROR(__xludf.DUMMYFUNCTION("IMPORTRANGE(""https://docs.google.com/spreadsheets/d/1IYY_tgx_IHuhSq3AJ5eI5OnqOPBNLWSHKh2a30DoXe8/edit?usp=sharing"",""กระบี่!J166"")"),0)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IFERROR(__xludf.DUMMYFUNCTION("IMPORTRANGE(""https://docs.google.com/spreadsheets/d/1IYY_tgx_IHuhSq3AJ5eI5OnqOPBNLWSHKh2a30DoXe8/edit?usp=sharing"",""กระบี่!J166"")"),0)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IFERROR(__xludf.DUMMYFUNCTION("IMPORTRANGE(""https://docs.google.com/spreadsheets/d/1IYY_tgx_IHuhSq3AJ5eI5OnqOPBNLWSHKh2a30DoXe8/edit?usp=sharing"",""กระบี่!J166"")"),0)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IFERROR(__xludf.DUMMYFUNCTION("IMPORTRANGE(""https://docs.google.com/spreadsheets/d/1IYY_tgx_IHuhSq3AJ5eI5OnqOPBNLWSHKh2a30DoXe8/edit?usp=sharing"",""กระบี่!J166"")"),0)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IFERROR(__xludf.DUMMYFUNCTION("IMPORTRANGE(""https://docs.google.com/spreadsheets/d/1IYY_tgx_IHuhSq3AJ5eI5OnqOPBNLWSHKh2a30DoXe8/edit?usp=sharing"",""กระบี่!I263"")"),0)</f>
        <v>0</v>
      </c>
      <c r="J368" s="191">
        <f ca="1">IFERROR(__xludf.DUMMYFUNCTION("IMPORTRANGE(""https://docs.google.com/spreadsheets/d/1IYY_tgx_IHuhSq3AJ5eI5OnqOPBNLWSHKh2a30DoXe8/edit?usp=sharing"",""กระบี่!J263"")"),0)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IFERROR(__xludf.DUMMYFUNCTION("IMPORTRANGE(""https://docs.google.com/spreadsheets/d/1IYY_tgx_IHuhSq3AJ5eI5OnqOPBNLWSHKh2a30DoXe8/edit?usp=sharing"",""กระบี่!I164"")"),0)</f>
        <v>0</v>
      </c>
      <c r="J369" s="191">
        <f ca="1">IFERROR(__xludf.DUMMYFUNCTION("IMPORTRANGE(""https://docs.google.com/spreadsheets/d/1IYY_tgx_IHuhSq3AJ5eI5OnqOPBNLWSHKh2a30DoXe8/edit?usp=sharing"",""กระบี่!J164"")"),0)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IFERROR(__xludf.DUMMYFUNCTION("IMPORTRANGE(""https://docs.google.com/spreadsheets/d/1IYY_tgx_IHuhSq3AJ5eI5OnqOPBNLWSHKh2a30DoXe8/edit?usp=sharing"",""กระบี่!I265"")"),0)</f>
        <v>0</v>
      </c>
      <c r="J370" s="191">
        <f ca="1">IFERROR(__xludf.DUMMYFUNCTION("IMPORTRANGE(""https://docs.google.com/spreadsheets/d/1IYY_tgx_IHuhSq3AJ5eI5OnqOPBNLWSHKh2a30DoXe8/edit?usp=sharing"",""กระบี่!J265"")"),0)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IFERROR(__xludf.DUMMYFUNCTION("IMPORTRANGE(""https://docs.google.com/spreadsheets/d/1IYY_tgx_IHuhSq3AJ5eI5OnqOPBNLWSHKh2a30DoXe8/edit?usp=sharing"",""กระบี่!I164"")"),0)</f>
        <v>0</v>
      </c>
      <c r="J371" s="192">
        <f ca="1">IFERROR(__xludf.DUMMYFUNCTION("IMPORTRANGE(""https://docs.google.com/spreadsheets/d/1IYY_tgx_IHuhSq3AJ5eI5OnqOPBNLWSHKh2a30DoXe8/edit?usp=sharing"",""กระบี่!J164"")"),0)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IFERROR(__xludf.DUMMYFUNCTION("IMPORTRANGE(""https://docs.google.com/spreadsheets/d/1IYY_tgx_IHuhSq3AJ5eI5OnqOPBNLWSHKh2a30DoXe8/edit?usp=sharing"",""กระบี่!I267"")"),0)</f>
        <v>0</v>
      </c>
      <c r="J372" s="192">
        <f ca="1">IFERROR(__xludf.DUMMYFUNCTION("IMPORTRANGE(""https://docs.google.com/spreadsheets/d/1IYY_tgx_IHuhSq3AJ5eI5OnqOPBNLWSHKh2a30DoXe8/edit?usp=sharing"",""กระบี่!J267"")"),0)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IFERROR(__xludf.DUMMYFUNCTION("IMPORTRANGE(""https://docs.google.com/spreadsheets/d/1IYY_tgx_IHuhSq3AJ5eI5OnqOPBNLWSHKh2a30DoXe8/edit?usp=sharing"",""กระบี่!I164"")"),0)</f>
        <v>0</v>
      </c>
      <c r="J373" s="191">
        <f ca="1">IFERROR(__xludf.DUMMYFUNCTION("IMPORTRANGE(""https://docs.google.com/spreadsheets/d/1IYY_tgx_IHuhSq3AJ5eI5OnqOPBNLWSHKh2a30DoXe8/edit?usp=sharing"",""กระบี่!J164"")"),0)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IFERROR(__xludf.DUMMYFUNCTION("IMPORTRANGE(""https://docs.google.com/spreadsheets/d/1IYY_tgx_IHuhSq3AJ5eI5OnqOPBNLWSHKh2a30DoXe8/edit?usp=sharing"",""กระบี่!I164"")"),0)</f>
        <v>0</v>
      </c>
      <c r="J374" s="191">
        <f ca="1">IFERROR(__xludf.DUMMYFUNCTION("IMPORTRANGE(""https://docs.google.com/spreadsheets/d/1IYY_tgx_IHuhSq3AJ5eI5OnqOPBNLWSHKh2a30DoXe8/edit?usp=sharing"",""กระบี่!J164"")"),0)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IFERROR(__xludf.DUMMYFUNCTION("IMPORTRANGE(""https://docs.google.com/spreadsheets/d/1IYY_tgx_IHuhSq3AJ5eI5OnqOPBNLWSHKh2a30DoXe8/edit?usp=sharing"",""กระบี่!I270"")"),0)</f>
        <v>0</v>
      </c>
      <c r="J375" s="191">
        <f ca="1">IFERROR(__xludf.DUMMYFUNCTION("IMPORTRANGE(""https://docs.google.com/spreadsheets/d/1IYY_tgx_IHuhSq3AJ5eI5OnqOPBNLWSHKh2a30DoXe8/edit?usp=sharing"",""กระบี่!J270"")"),0)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IFERROR(__xludf.DUMMYFUNCTION("IMPORTRANGE(""https://docs.google.com/spreadsheets/d/1IYY_tgx_IHuhSq3AJ5eI5OnqOPBNLWSHKh2a30DoXe8/edit?usp=sharing"",""กระบี่!I271"")"),0)</f>
        <v>0</v>
      </c>
      <c r="J376" s="192">
        <f ca="1">IFERROR(__xludf.DUMMYFUNCTION("IMPORTRANGE(""https://docs.google.com/spreadsheets/d/1IYY_tgx_IHuhSq3AJ5eI5OnqOPBNLWSHKh2a30DoXe8/edit?usp=sharing"",""กระบี่!J271"")"),0)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IFERROR(__xludf.DUMMYFUNCTION("IMPORTRANGE(""https://docs.google.com/spreadsheets/d/1IYY_tgx_IHuhSq3AJ5eI5OnqOPBNLWSHKh2a30DoXe8/edit?usp=sharing"",""กระบี่!I272"")"),0)</f>
        <v>0</v>
      </c>
      <c r="J377" s="191">
        <f ca="1">IFERROR(__xludf.DUMMYFUNCTION("IMPORTRANGE(""https://docs.google.com/spreadsheets/d/1IYY_tgx_IHuhSq3AJ5eI5OnqOPBNLWSHKh2a30DoXe8/edit?usp=sharing"",""กระบี่!J272"")"),0)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IFERROR(__xludf.DUMMYFUNCTION("IMPORTRANGE(""https://docs.google.com/spreadsheets/d/1IYY_tgx_IHuhSq3AJ5eI5OnqOPBNLWSHKh2a30DoXe8/edit?usp=sharing"",""กระบี่!J273"")"),0)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IFERROR(__xludf.DUMMYFUNCTION("IMPORTRANGE(""https://docs.google.com/spreadsheets/d/1IYY_tgx_IHuhSq3AJ5eI5OnqOPBNLWSHKh2a30DoXe8/edit?usp=sharing"",""กระบี่!J274"")"),0)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IFERROR(__xludf.DUMMYFUNCTION("IMPORTRANGE(""https://docs.google.com/spreadsheets/d/1IYY_tgx_IHuhSq3AJ5eI5OnqOPBNLWSHKh2a30DoXe8/edit?usp=sharing"",""กระบี่!I275"")"),300)</f>
        <v>300</v>
      </c>
      <c r="J380" s="360">
        <f ca="1">IFERROR(__xludf.DUMMYFUNCTION("IMPORTRANGE(""https://docs.google.com/spreadsheets/d/1IYY_tgx_IHuhSq3AJ5eI5OnqOPBNLWSHKh2a30DoXe8/edit?usp=sharing"",""กระบี่!J275"")"),0)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IFERROR(__xludf.DUMMYFUNCTION("IMPORTRANGE(""https://docs.google.com/spreadsheets/d/1IYY_tgx_IHuhSq3AJ5eI5OnqOPBNLWSHKh2a30DoXe8/edit?usp=sharing"",""กระบี่!L275"")"),293900)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IFERROR(__xludf.DUMMYFUNCTION("IMPORTRANGE(""https://docs.google.com/spreadsheets/d/1IYY_tgx_IHuhSq3AJ5eI5OnqOPBNLWSHKh2a30DoXe8/edit?usp=sharing"",""กระบี่!M275"")"),9120)</f>
        <v>9120</v>
      </c>
      <c r="O380" s="362">
        <f ca="1">+IF(L380&gt;0,N380*100/L380,0)</f>
        <v>3.1030962912555289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IFERROR(__xludf.DUMMYFUNCTION("IMPORTRANGE(""https://docs.google.com/spreadsheets/d/1IYY_tgx_IHuhSq3AJ5eI5OnqOPBNLWSHKh2a30DoXe8/edit?usp=sharing"",""กระบี่!I276"")"),30)</f>
        <v>30</v>
      </c>
      <c r="J381" s="360">
        <f ca="1">IFERROR(__xludf.DUMMYFUNCTION("IMPORTRANGE(""https://docs.google.com/spreadsheets/d/1IYY_tgx_IHuhSq3AJ5eI5OnqOPBNLWSHKh2a30DoXe8/edit?usp=sharing"",""กระบี่!J276"")"),0)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IFERROR(__xludf.DUMMYFUNCTION("IMPORTRANGE(""https://docs.google.com/spreadsheets/d/1IYY_tgx_IHuhSq3AJ5eI5OnqOPBNLWSHKh2a30DoXe8/edit?usp=sharing"",""กระบี่!L277"")"),0)</f>
        <v>0</v>
      </c>
      <c r="M382" s="169"/>
      <c r="N382" s="169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IFERROR(__xludf.DUMMYFUNCTION("IMPORTRANGE(""https://docs.google.com/spreadsheets/d/1IYY_tgx_IHuhSq3AJ5eI5OnqOPBNLWSHKh2a30DoXe8/edit?usp=sharing"",""กระบี่!M278"")"),9120)</f>
        <v>9120</v>
      </c>
      <c r="O383" s="169">
        <f t="shared" ca="1" si="109"/>
        <v>3.1030962912555289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IFERROR(__xludf.DUMMYFUNCTION("IMPORTRANGE(""https://docs.google.com/spreadsheets/d/1IYY_tgx_IHuhSq3AJ5eI5OnqOPBNLWSHKh2a30DoXe8/edit?usp=sharing"",""กระบี่!L279"")"),0)</f>
        <v>0</v>
      </c>
      <c r="M384" s="171"/>
      <c r="N384" s="171">
        <f ca="1">IFERROR(__xludf.DUMMYFUNCTION("IMPORTRANGE(""https://docs.google.com/spreadsheets/d/1IYY_tgx_IHuhSq3AJ5eI5OnqOPBNLWSHKh2a30DoXe8/edit?usp=sharing"",""กระบี่!M279"")"),0)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IFERROR(__xludf.DUMMYFUNCTION("IMPORTRANGE(""https://docs.google.com/spreadsheets/d/1IYY_tgx_IHuhSq3AJ5eI5OnqOPBNLWSHKh2a30DoXe8/edit?usp=sharing"",""กระบี่!L280"")"),293900)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IFERROR(__xludf.DUMMYFUNCTION("IMPORTRANGE(""https://docs.google.com/spreadsheets/d/1IYY_tgx_IHuhSq3AJ5eI5OnqOPBNLWSHKh2a30DoXe8/edit?usp=sharing"",""กระบี่!M280"")"),9120)</f>
        <v>9120</v>
      </c>
      <c r="O385" s="171">
        <f t="shared" ca="1" si="109"/>
        <v>3.1030962912555289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IFERROR(__xludf.DUMMYFUNCTION("IMPORTRANGE(""https://docs.google.com/spreadsheets/d/1IYY_tgx_IHuhSq3AJ5eI5OnqOPBNLWSHKh2a30DoXe8/edit?usp=sharing"",""กระบี่!M281"")"),0)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IFERROR(__xludf.DUMMYFUNCTION("IMPORTRANGE(""https://docs.google.com/spreadsheets/d/1IYY_tgx_IHuhSq3AJ5eI5OnqOPBNLWSHKh2a30DoXe8/edit?usp=sharing"",""กระบี่!M282"")"),0)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IFERROR(__xludf.DUMMYFUNCTION("IMPORTRANGE(""https://docs.google.com/spreadsheets/d/1IYY_tgx_IHuhSq3AJ5eI5OnqOPBNLWSHKh2a30DoXe8/edit?usp=sharing"",""กระบี่!M283"")"),0)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IFERROR(__xludf.DUMMYFUNCTION("IMPORTRANGE(""https://docs.google.com/spreadsheets/d/1IYY_tgx_IHuhSq3AJ5eI5OnqOPBNLWSHKh2a30DoXe8/edit?usp=sharing"",""กระบี่!M284"")"),9120)</f>
        <v>9120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IFERROR(__xludf.DUMMYFUNCTION("IMPORTRANGE(""https://docs.google.com/spreadsheets/d/1IYY_tgx_IHuhSq3AJ5eI5OnqOPBNLWSHKh2a30DoXe8/edit?usp=sharing"",""กระบี่!J286"")"),0)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IFERROR(__xludf.DUMMYFUNCTION("IMPORTRANGE(""https://docs.google.com/spreadsheets/d/1IYY_tgx_IHuhSq3AJ5eI5OnqOPBNLWSHKh2a30DoXe8/edit?usp=sharing"",""กระบี่!J287"")"),1)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IFERROR(__xludf.DUMMYFUNCTION("IMPORTRANGE(""https://docs.google.com/spreadsheets/d/1IYY_tgx_IHuhSq3AJ5eI5OnqOPBNLWSHKh2a30DoXe8/edit?usp=sharing"",""กระบี่!J288"")"),1)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IFERROR(__xludf.DUMMYFUNCTION("IMPORTRANGE(""https://docs.google.com/spreadsheets/d/1IYY_tgx_IHuhSq3AJ5eI5OnqOPBNLWSHKh2a30DoXe8/edit?usp=sharing"",""กระบี่!J289"")"),1)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IFERROR(__xludf.DUMMYFUNCTION("IMPORTRANGE(""https://docs.google.com/spreadsheets/d/1IYY_tgx_IHuhSq3AJ5eI5OnqOPBNLWSHKh2a30DoXe8/edit?usp=sharing"",""กระบี่!I291"")"),30)</f>
        <v>30</v>
      </c>
      <c r="J396" s="192">
        <f ca="1">IFERROR(__xludf.DUMMYFUNCTION("IMPORTRANGE(""https://docs.google.com/spreadsheets/d/1IYY_tgx_IHuhSq3AJ5eI5OnqOPBNLWSHKh2a30DoXe8/edit?usp=sharing"",""กระบี่!J291"")"),0)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IFERROR(__xludf.DUMMYFUNCTION("IMPORTRANGE(""https://docs.google.com/spreadsheets/d/1IYY_tgx_IHuhSq3AJ5eI5OnqOPBNLWSHKh2a30DoXe8/edit?usp=sharing"",""กระบี่!I292"")"),300)</f>
        <v>300</v>
      </c>
      <c r="J397" s="192">
        <f ca="1">IFERROR(__xludf.DUMMYFUNCTION("IMPORTRANGE(""https://docs.google.com/spreadsheets/d/1IYY_tgx_IHuhSq3AJ5eI5OnqOPBNLWSHKh2a30DoXe8/edit?usp=sharing"",""กระบี่!J292"")"),0)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IFERROR(__xludf.DUMMYFUNCTION("IMPORTRANGE(""https://docs.google.com/spreadsheets/d/1IYY_tgx_IHuhSq3AJ5eI5OnqOPBNLWSHKh2a30DoXe8/edit?usp=sharing"",""กระบี่!I293"")"),30)</f>
        <v>30</v>
      </c>
      <c r="J398" s="192">
        <f ca="1">IFERROR(__xludf.DUMMYFUNCTION("IMPORTRANGE(""https://docs.google.com/spreadsheets/d/1IYY_tgx_IHuhSq3AJ5eI5OnqOPBNLWSHKh2a30DoXe8/edit?usp=sharing"",""กระบี่!J293"")"),0)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IFERROR(__xludf.DUMMYFUNCTION("IMPORTRANGE(""https://docs.google.com/spreadsheets/d/1IYY_tgx_IHuhSq3AJ5eI5OnqOPBNLWSHKh2a30DoXe8/edit?usp=sharing"",""กระบี่!J294"")"),0)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IFERROR(__xludf.DUMMYFUNCTION("IMPORTRANGE(""https://docs.google.com/spreadsheets/d/1IYY_tgx_IHuhSq3AJ5eI5OnqOPBNLWSHKh2a30DoXe8/edit?usp=sharing"",""กระบี่!J295"")"),0)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IFERROR(__xludf.DUMMYFUNCTION("IMPORTRANGE(""https://docs.google.com/spreadsheets/d/1IYY_tgx_IHuhSq3AJ5eI5OnqOPBNLWSHKh2a30DoXe8/edit?usp=sharing"",""กระบี่!I296"")"),105)</f>
        <v>105</v>
      </c>
      <c r="J401" s="360">
        <f ca="1">IFERROR(__xludf.DUMMYFUNCTION("IMPORTRANGE(""https://docs.google.com/spreadsheets/d/1IYY_tgx_IHuhSq3AJ5eI5OnqOPBNLWSHKh2a30DoXe8/edit?usp=sharing"",""กระบี่!J296"")"),0)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IFERROR(__xludf.DUMMYFUNCTION("IMPORTRANGE(""https://docs.google.com/spreadsheets/d/1IYY_tgx_IHuhSq3AJ5eI5OnqOPBNLWSHKh2a30DoXe8/edit?usp=sharing"",""กระบี่!L296"")"),131710)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IFERROR(__xludf.DUMMYFUNCTION("IMPORTRANGE(""https://docs.google.com/spreadsheets/d/1IYY_tgx_IHuhSq3AJ5eI5OnqOPBNLWSHKh2a30DoXe8/edit?usp=sharing"",""กระบี่!M296"")"),4180)</f>
        <v>4180</v>
      </c>
      <c r="O401" s="362">
        <f ca="1">+IF(L401&gt;0,N401*100/L401,0)</f>
        <v>3.1736390555007215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IFERROR(__xludf.DUMMYFUNCTION("IMPORTRANGE(""https://docs.google.com/spreadsheets/d/1IYY_tgx_IHuhSq3AJ5eI5OnqOPBNLWSHKh2a30DoXe8/edit?usp=sharing"",""กระบี่!I297"")"),35)</f>
        <v>35</v>
      </c>
      <c r="J402" s="360">
        <f ca="1">IFERROR(__xludf.DUMMYFUNCTION("IMPORTRANGE(""https://docs.google.com/spreadsheets/d/1IYY_tgx_IHuhSq3AJ5eI5OnqOPBNLWSHKh2a30DoXe8/edit?usp=sharing"",""กระบี่!J297"")"),0)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IFERROR(__xludf.DUMMYFUNCTION("IMPORTRANGE(""https://docs.google.com/spreadsheets/d/1IYY_tgx_IHuhSq3AJ5eI5OnqOPBNLWSHKh2a30DoXe8/edit?usp=sharing"",""กระบี่!L298"")"),0)</f>
        <v>0</v>
      </c>
      <c r="M403" s="169"/>
      <c r="N403" s="171">
        <f ca="1">IFERROR(__xludf.DUMMYFUNCTION("IMPORTRANGE(""https://docs.google.com/spreadsheets/d/1IYY_tgx_IHuhSq3AJ5eI5OnqOPBNLWSHKh2a30DoXe8/edit?usp=sharing"",""กระบี่!M298"")"),0)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IFERROR(__xludf.DUMMYFUNCTION("IMPORTRANGE(""https://docs.google.com/spreadsheets/d/1IYY_tgx_IHuhSq3AJ5eI5OnqOPBNLWSHKh2a30DoXe8/edit?usp=sharing"",""กระบี่!M299"")"),4180)</f>
        <v>4180</v>
      </c>
      <c r="O404" s="171">
        <f t="shared" ca="1" si="112"/>
        <v>3.1736390555007215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IFERROR(__xludf.DUMMYFUNCTION("IMPORTRANGE(""https://docs.google.com/spreadsheets/d/1IYY_tgx_IHuhSq3AJ5eI5OnqOPBNLWSHKh2a30DoXe8/edit?usp=sharing"",""กระบี่!L300"")"),0)</f>
        <v>0</v>
      </c>
      <c r="M405" s="171"/>
      <c r="N405" s="171">
        <f ca="1">IFERROR(__xludf.DUMMYFUNCTION("IMPORTRANGE(""https://docs.google.com/spreadsheets/d/1IYY_tgx_IHuhSq3AJ5eI5OnqOPBNLWSHKh2a30DoXe8/edit?usp=sharing"",""กระบี่!M300"")"),0)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IFERROR(__xludf.DUMMYFUNCTION("IMPORTRANGE(""https://docs.google.com/spreadsheets/d/1IYY_tgx_IHuhSq3AJ5eI5OnqOPBNLWSHKh2a30DoXe8/edit?usp=sharing"",""กระบี่!L301"")"),131710)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IFERROR(__xludf.DUMMYFUNCTION("IMPORTRANGE(""https://docs.google.com/spreadsheets/d/1IYY_tgx_IHuhSq3AJ5eI5OnqOPBNLWSHKh2a30DoXe8/edit?usp=sharing"",""กระบี่!M301"")"),4180)</f>
        <v>4180</v>
      </c>
      <c r="O406" s="171">
        <f t="shared" ca="1" si="112"/>
        <v>3.1736390555007215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IFERROR(__xludf.DUMMYFUNCTION("IMPORTRANGE(""https://docs.google.com/spreadsheets/d/1IYY_tgx_IHuhSq3AJ5eI5OnqOPBNLWSHKh2a30DoXe8/edit?usp=sharing"",""กระบี่!M302"")"),0)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IFERROR(__xludf.DUMMYFUNCTION("IMPORTRANGE(""https://docs.google.com/spreadsheets/d/1IYY_tgx_IHuhSq3AJ5eI5OnqOPBNLWSHKh2a30DoXe8/edit?usp=sharing"",""กระบี่!M303"")"),0)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IFERROR(__xludf.DUMMYFUNCTION("IMPORTRANGE(""https://docs.google.com/spreadsheets/d/1IYY_tgx_IHuhSq3AJ5eI5OnqOPBNLWSHKh2a30DoXe8/edit?usp=sharing"",""กระบี่!M304"")"),0)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IFERROR(__xludf.DUMMYFUNCTION("IMPORTRANGE(""https://docs.google.com/spreadsheets/d/1IYY_tgx_IHuhSq3AJ5eI5OnqOPBNLWSHKh2a30DoXe8/edit?usp=sharing"",""กระบี่!M305"")"),4180)</f>
        <v>4180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IFERROR(__xludf.DUMMYFUNCTION("IMPORTRANGE(""https://docs.google.com/spreadsheets/d/1IYY_tgx_IHuhSq3AJ5eI5OnqOPBNLWSHKh2a30DoXe8/edit?usp=sharing"",""กระบี่!J307"")"),0)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IFERROR(__xludf.DUMMYFUNCTION("IMPORTRANGE(""https://docs.google.com/spreadsheets/d/1IYY_tgx_IHuhSq3AJ5eI5OnqOPBNLWSHKh2a30DoXe8/edit?usp=sharing"",""กระบี่!J308"")"),1)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IFERROR(__xludf.DUMMYFUNCTION("IMPORTRANGE(""https://docs.google.com/spreadsheets/d/1IYY_tgx_IHuhSq3AJ5eI5OnqOPBNLWSHKh2a30DoXe8/edit?usp=sharing"",""กระบี่!J309"")"),1)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IFERROR(__xludf.DUMMYFUNCTION("IMPORTRANGE(""https://docs.google.com/spreadsheets/d/1IYY_tgx_IHuhSq3AJ5eI5OnqOPBNLWSHKh2a30DoXe8/edit?usp=sharing"",""กระบี่!J310"")"),1)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IFERROR(__xludf.DUMMYFUNCTION("IMPORTRANGE(""https://docs.google.com/spreadsheets/d/1IYY_tgx_IHuhSq3AJ5eI5OnqOPBNLWSHKh2a30DoXe8/edit?usp=sharing"",""กระบี่!I311"")"),35)</f>
        <v>35</v>
      </c>
      <c r="J416" s="203">
        <f ca="1">IFERROR(__xludf.DUMMYFUNCTION("IMPORTRANGE(""https://docs.google.com/spreadsheets/d/1IYY_tgx_IHuhSq3AJ5eI5OnqOPBNLWSHKh2a30DoXe8/edit?usp=sharing"",""กระบี่!J311"")"),0)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IFERROR(__xludf.DUMMYFUNCTION("IMPORTRANGE(""https://docs.google.com/spreadsheets/d/1IYY_tgx_IHuhSq3AJ5eI5OnqOPBNLWSHKh2a30DoXe8/edit?usp=sharing"",""กระบี่!I312"")"),10)</f>
        <v>10</v>
      </c>
      <c r="J417" s="379">
        <f ca="1">IFERROR(__xludf.DUMMYFUNCTION("IMPORTRANGE(""https://docs.google.com/spreadsheets/d/1IYY_tgx_IHuhSq3AJ5eI5OnqOPBNLWSHKh2a30DoXe8/edit?usp=sharing"",""กระบี่!J312"")"),0)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IFERROR(__xludf.DUMMYFUNCTION("IMPORTRANGE(""https://docs.google.com/spreadsheets/d/1IYY_tgx_IHuhSq3AJ5eI5OnqOPBNLWSHKh2a30DoXe8/edit?usp=sharing"",""กระบี่!I313"")"),30)</f>
        <v>30</v>
      </c>
      <c r="J418" s="380">
        <f ca="1">IFERROR(__xludf.DUMMYFUNCTION("IMPORTRANGE(""https://docs.google.com/spreadsheets/d/1IYY_tgx_IHuhSq3AJ5eI5OnqOPBNLWSHKh2a30DoXe8/edit?usp=sharing"",""กระบี่!J313"")"),0)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IFERROR(__xludf.DUMMYFUNCTION("IMPORTRANGE(""https://docs.google.com/spreadsheets/d/1IYY_tgx_IHuhSq3AJ5eI5OnqOPBNLWSHKh2a30DoXe8/edit?usp=sharing"",""กระบี่!I314"")"),10)</f>
        <v>10</v>
      </c>
      <c r="J419" s="275">
        <f ca="1">IFERROR(__xludf.DUMMYFUNCTION("IMPORTRANGE(""https://docs.google.com/spreadsheets/d/1IYY_tgx_IHuhSq3AJ5eI5OnqOPBNLWSHKh2a30DoXe8/edit?usp=sharing"",""กระบี่!J314"")"),0)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IFERROR(__xludf.DUMMYFUNCTION("IMPORTRANGE(""https://docs.google.com/spreadsheets/d/1IYY_tgx_IHuhSq3AJ5eI5OnqOPBNLWSHKh2a30DoXe8/edit?usp=sharing"",""กระบี่!I315"")"),10)</f>
        <v>10</v>
      </c>
      <c r="J420" s="275">
        <f ca="1">IFERROR(__xludf.DUMMYFUNCTION("IMPORTRANGE(""https://docs.google.com/spreadsheets/d/1IYY_tgx_IHuhSq3AJ5eI5OnqOPBNLWSHKh2a30DoXe8/edit?usp=sharing"",""กระบี่!J315"")"),0)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IFERROR(__xludf.DUMMYFUNCTION("IMPORTRANGE(""https://docs.google.com/spreadsheets/d/1IYY_tgx_IHuhSq3AJ5eI5OnqOPBNLWSHKh2a30DoXe8/edit?usp=sharing"",""กระบี่!I316"")"),15)</f>
        <v>15</v>
      </c>
      <c r="J421" s="379">
        <f ca="1">IFERROR(__xludf.DUMMYFUNCTION("IMPORTRANGE(""https://docs.google.com/spreadsheets/d/1IYY_tgx_IHuhSq3AJ5eI5OnqOPBNLWSHKh2a30DoXe8/edit?usp=sharing"",""กระบี่!J316"")"),0)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IFERROR(__xludf.DUMMYFUNCTION("IMPORTRANGE(""https://docs.google.com/spreadsheets/d/1IYY_tgx_IHuhSq3AJ5eI5OnqOPBNLWSHKh2a30DoXe8/edit?usp=sharing"",""กระบี่!I317"")"),45)</f>
        <v>45</v>
      </c>
      <c r="J422" s="380">
        <f ca="1">IFERROR(__xludf.DUMMYFUNCTION("IMPORTRANGE(""https://docs.google.com/spreadsheets/d/1IYY_tgx_IHuhSq3AJ5eI5OnqOPBNLWSHKh2a30DoXe8/edit?usp=sharing"",""กระบี่!J317"")"),0)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IFERROR(__xludf.DUMMYFUNCTION("IMPORTRANGE(""https://docs.google.com/spreadsheets/d/1IYY_tgx_IHuhSq3AJ5eI5OnqOPBNLWSHKh2a30DoXe8/edit?usp=sharing"",""กระบี่!I318"")"),15)</f>
        <v>15</v>
      </c>
      <c r="J423" s="275">
        <f ca="1">IFERROR(__xludf.DUMMYFUNCTION("IMPORTRANGE(""https://docs.google.com/spreadsheets/d/1IYY_tgx_IHuhSq3AJ5eI5OnqOPBNLWSHKh2a30DoXe8/edit?usp=sharing"",""กระบี่!J318"")"),0)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IFERROR(__xludf.DUMMYFUNCTION("IMPORTRANGE(""https://docs.google.com/spreadsheets/d/1IYY_tgx_IHuhSq3AJ5eI5OnqOPBNLWSHKh2a30DoXe8/edit?usp=sharing"",""กระบี่!I319"")"),15)</f>
        <v>15</v>
      </c>
      <c r="J424" s="275">
        <f ca="1">IFERROR(__xludf.DUMMYFUNCTION("IMPORTRANGE(""https://docs.google.com/spreadsheets/d/1IYY_tgx_IHuhSq3AJ5eI5OnqOPBNLWSHKh2a30DoXe8/edit?usp=sharing"",""กระบี่!J319"")"),0)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IFERROR(__xludf.DUMMYFUNCTION("IMPORTRANGE(""https://docs.google.com/spreadsheets/d/1IYY_tgx_IHuhSq3AJ5eI5OnqOPBNLWSHKh2a30DoXe8/edit?usp=sharing"",""กระบี่!I320"")"),15)</f>
        <v>15</v>
      </c>
      <c r="J425" s="275">
        <f ca="1">IFERROR(__xludf.DUMMYFUNCTION("IMPORTRANGE(""https://docs.google.com/spreadsheets/d/1IYY_tgx_IHuhSq3AJ5eI5OnqOPBNLWSHKh2a30DoXe8/edit?usp=sharing"",""กระบี่!J320"")"),0)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IFERROR(__xludf.DUMMYFUNCTION("IMPORTRANGE(""https://docs.google.com/spreadsheets/d/1IYY_tgx_IHuhSq3AJ5eI5OnqOPBNLWSHKh2a30DoXe8/edit?usp=sharing"",""กระบี่!I321"")"),10)</f>
        <v>10</v>
      </c>
      <c r="J426" s="379">
        <f ca="1">IFERROR(__xludf.DUMMYFUNCTION("IMPORTRANGE(""https://docs.google.com/spreadsheets/d/1IYY_tgx_IHuhSq3AJ5eI5OnqOPBNLWSHKh2a30DoXe8/edit?usp=sharing"",""กระบี่!J321"")"),0)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IFERROR(__xludf.DUMMYFUNCTION("IMPORTRANGE(""https://docs.google.com/spreadsheets/d/1IYY_tgx_IHuhSq3AJ5eI5OnqOPBNLWSHKh2a30DoXe8/edit?usp=sharing"",""กระบี่!I322"")"),30)</f>
        <v>30</v>
      </c>
      <c r="J427" s="380">
        <f ca="1">IFERROR(__xludf.DUMMYFUNCTION("IMPORTRANGE(""https://docs.google.com/spreadsheets/d/1IYY_tgx_IHuhSq3AJ5eI5OnqOPBNLWSHKh2a30DoXe8/edit?usp=sharing"",""กระบี่!J322"")"),0)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IFERROR(__xludf.DUMMYFUNCTION("IMPORTRANGE(""https://docs.google.com/spreadsheets/d/1IYY_tgx_IHuhSq3AJ5eI5OnqOPBNLWSHKh2a30DoXe8/edit?usp=sharing"",""กระบี่!I323"")"),10)</f>
        <v>10</v>
      </c>
      <c r="J428" s="275">
        <f ca="1">IFERROR(__xludf.DUMMYFUNCTION("IMPORTRANGE(""https://docs.google.com/spreadsheets/d/1IYY_tgx_IHuhSq3AJ5eI5OnqOPBNLWSHKh2a30DoXe8/edit?usp=sharing"",""กระบี่!J323"")"),0)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IFERROR(__xludf.DUMMYFUNCTION("IMPORTRANGE(""https://docs.google.com/spreadsheets/d/1IYY_tgx_IHuhSq3AJ5eI5OnqOPBNLWSHKh2a30DoXe8/edit?usp=sharing"",""กระบี่!I324"")"),10)</f>
        <v>10</v>
      </c>
      <c r="J429" s="275">
        <f ca="1">IFERROR(__xludf.DUMMYFUNCTION("IMPORTRANGE(""https://docs.google.com/spreadsheets/d/1IYY_tgx_IHuhSq3AJ5eI5OnqOPBNLWSHKh2a30DoXe8/edit?usp=sharing"",""กระบี่!J324"")"),0)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IFERROR(__xludf.DUMMYFUNCTION("IMPORTRANGE(""https://docs.google.com/spreadsheets/d/1IYY_tgx_IHuhSq3AJ5eI5OnqOPBNLWSHKh2a30DoXe8/edit?usp=sharing"",""กระบี่!I325"")"),25)</f>
        <v>25</v>
      </c>
      <c r="J430" s="379">
        <f ca="1">IFERROR(__xludf.DUMMYFUNCTION("IMPORTRANGE(""https://docs.google.com/spreadsheets/d/1IYY_tgx_IHuhSq3AJ5eI5OnqOPBNLWSHKh2a30DoXe8/edit?usp=sharing"",""กระบี่!J325"")"),0)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IFERROR(__xludf.DUMMYFUNCTION("IMPORTRANGE(""https://docs.google.com/spreadsheets/d/1IYY_tgx_IHuhSq3AJ5eI5OnqOPBNLWSHKh2a30DoXe8/edit?usp=sharing"",""กระบี่!I326"")"),10)</f>
        <v>10</v>
      </c>
      <c r="J431" s="275">
        <f ca="1">IFERROR(__xludf.DUMMYFUNCTION("IMPORTRANGE(""https://docs.google.com/spreadsheets/d/1IYY_tgx_IHuhSq3AJ5eI5OnqOPBNLWSHKh2a30DoXe8/edit?usp=sharing"",""กระบี่!J326"")"),0)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IFERROR(__xludf.DUMMYFUNCTION("IMPORTRANGE(""https://docs.google.com/spreadsheets/d/1IYY_tgx_IHuhSq3AJ5eI5OnqOPBNLWSHKh2a30DoXe8/edit?usp=sharing"",""กระบี่!I327"")"),15)</f>
        <v>15</v>
      </c>
      <c r="J432" s="275">
        <f ca="1">IFERROR(__xludf.DUMMYFUNCTION("IMPORTRANGE(""https://docs.google.com/spreadsheets/d/1IYY_tgx_IHuhSq3AJ5eI5OnqOPBNLWSHKh2a30DoXe8/edit?usp=sharing"",""กระบี่!J327"")"),0)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IFERROR(__xludf.DUMMYFUNCTION("IMPORTRANGE(""https://docs.google.com/spreadsheets/d/1IYY_tgx_IHuhSq3AJ5eI5OnqOPBNLWSHKh2a30DoXe8/edit?usp=sharing"",""กระบี่!J328"")"),0)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IFERROR(__xludf.DUMMYFUNCTION("IMPORTRANGE(""https://docs.google.com/spreadsheets/d/1IYY_tgx_IHuhSq3AJ5eI5OnqOPBNLWSHKh2a30DoXe8/edit?usp=sharing"",""กระบี่!J329"")"),0)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IFERROR(__xludf.DUMMYFUNCTION("IMPORTRANGE(""https://docs.google.com/spreadsheets/d/1IYY_tgx_IHuhSq3AJ5eI5OnqOPBNLWSHKh2a30DoXe8/edit?usp=sharing"",""กระบี่!I330"")"),10)</f>
        <v>10</v>
      </c>
      <c r="J435" s="393">
        <f ca="1">IFERROR(__xludf.DUMMYFUNCTION("IMPORTRANGE(""https://docs.google.com/spreadsheets/d/1IYY_tgx_IHuhSq3AJ5eI5OnqOPBNLWSHKh2a30DoXe8/edit?usp=sharing"",""กระบี่!J330"")"),10)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IFERROR(__xludf.DUMMYFUNCTION("IMPORTRANGE(""https://docs.google.com/spreadsheets/d/1IYY_tgx_IHuhSq3AJ5eI5OnqOPBNLWSHKh2a30DoXe8/edit?usp=sharing"",""กระบี่!L330"")"),71000)</f>
        <v>71000</v>
      </c>
      <c r="M435" s="395"/>
      <c r="N435" s="395">
        <f ca="1">IFERROR(__xludf.DUMMYFUNCTION("IMPORTRANGE(""https://docs.google.com/spreadsheets/d/1IYY_tgx_IHuhSq3AJ5eI5OnqOPBNLWSHKh2a30DoXe8/edit?usp=sharing"",""กระบี่!M330"")"),21854)</f>
        <v>21854</v>
      </c>
      <c r="O435" s="395">
        <f t="shared" ref="O435:O439" ca="1" si="114">+IF(L435&gt;0,N435*100/L435,0)</f>
        <v>30.780281690140846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IFERROR(__xludf.DUMMYFUNCTION("IMPORTRANGE(""https://docs.google.com/spreadsheets/d/1IYY_tgx_IHuhSq3AJ5eI5OnqOPBNLWSHKh2a30DoXe8/edit?usp=sharing"",""กระบี่!L331"")"),0)</f>
        <v>0</v>
      </c>
      <c r="M436" s="169"/>
      <c r="N436" s="171">
        <f ca="1">IFERROR(__xludf.DUMMYFUNCTION("IMPORTRANGE(""https://docs.google.com/spreadsheets/d/1IYY_tgx_IHuhSq3AJ5eI5OnqOPBNLWSHKh2a30DoXe8/edit?usp=sharing"",""กระบี่!M331"")"),0)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IFERROR(__xludf.DUMMYFUNCTION("IMPORTRANGE(""https://docs.google.com/spreadsheets/d/1IYY_tgx_IHuhSq3AJ5eI5OnqOPBNLWSHKh2a30DoXe8/edit?usp=sharing"",""กระบี่!L332"")"),71000)</f>
        <v>71000</v>
      </c>
      <c r="M437" s="169"/>
      <c r="N437" s="171">
        <f ca="1">IFERROR(__xludf.DUMMYFUNCTION("IMPORTRANGE(""https://docs.google.com/spreadsheets/d/1IYY_tgx_IHuhSq3AJ5eI5OnqOPBNLWSHKh2a30DoXe8/edit?usp=sharing"",""กระบี่!M332"")"),21854)</f>
        <v>21854</v>
      </c>
      <c r="O437" s="171">
        <f t="shared" ca="1" si="114"/>
        <v>30.780281690140846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IFERROR(__xludf.DUMMYFUNCTION("IMPORTRANGE(""https://docs.google.com/spreadsheets/d/1IYY_tgx_IHuhSq3AJ5eI5OnqOPBNLWSHKh2a30DoXe8/edit?usp=sharing"",""กระบี่!L333"")"),0)</f>
        <v>0</v>
      </c>
      <c r="M438" s="171"/>
      <c r="N438" s="171">
        <f ca="1">IFERROR(__xludf.DUMMYFUNCTION("IMPORTRANGE(""https://docs.google.com/spreadsheets/d/1IYY_tgx_IHuhSq3AJ5eI5OnqOPBNLWSHKh2a30DoXe8/edit?usp=sharing"",""กระบี่!M333"")"),0)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IFERROR(__xludf.DUMMYFUNCTION("IMPORTRANGE(""https://docs.google.com/spreadsheets/d/1IYY_tgx_IHuhSq3AJ5eI5OnqOPBNLWSHKh2a30DoXe8/edit?usp=sharing"",""กระบี่!L334"")"),71000)</f>
        <v>71000</v>
      </c>
      <c r="M439" s="171"/>
      <c r="N439" s="171">
        <f ca="1">IFERROR(__xludf.DUMMYFUNCTION("IMPORTRANGE(""https://docs.google.com/spreadsheets/d/1IYY_tgx_IHuhSq3AJ5eI5OnqOPBNLWSHKh2a30DoXe8/edit?usp=sharing"",""กระบี่!M334"")"),21854)</f>
        <v>21854</v>
      </c>
      <c r="O439" s="171">
        <f t="shared" ca="1" si="114"/>
        <v>30.780281690140846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IFERROR(__xludf.DUMMYFUNCTION("IMPORTRANGE(""https://docs.google.com/spreadsheets/d/1IYY_tgx_IHuhSq3AJ5eI5OnqOPBNLWSHKh2a30DoXe8/edit?usp=sharing"",""กระบี่!M335"")"),9750)</f>
        <v>9750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IFERROR(__xludf.DUMMYFUNCTION("IMPORTRANGE(""https://docs.google.com/spreadsheets/d/1IYY_tgx_IHuhSq3AJ5eI5OnqOPBNLWSHKh2a30DoXe8/edit?usp=sharing"",""กระบี่!M336"")"),0)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IFERROR(__xludf.DUMMYFUNCTION("IMPORTRANGE(""https://docs.google.com/spreadsheets/d/1IYY_tgx_IHuhSq3AJ5eI5OnqOPBNLWSHKh2a30DoXe8/edit?usp=sharing"",""กระบี่!M337"")"),0)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IFERROR(__xludf.DUMMYFUNCTION("IMPORTRANGE(""https://docs.google.com/spreadsheets/d/1IYY_tgx_IHuhSq3AJ5eI5OnqOPBNLWSHKh2a30DoXe8/edit?usp=sharing"",""กระบี่!M338"")"),12104)</f>
        <v>12104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IFERROR(__xludf.DUMMYFUNCTION("IMPORTRANGE(""https://docs.google.com/spreadsheets/d/1IYY_tgx_IHuhSq3AJ5eI5OnqOPBNLWSHKh2a30DoXe8/edit?usp=sharing"",""กระบี่!J340"")"),0)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IFERROR(__xludf.DUMMYFUNCTION("IMPORTRANGE(""https://docs.google.com/spreadsheets/d/1IYY_tgx_IHuhSq3AJ5eI5OnqOPBNLWSHKh2a30DoXe8/edit?usp=sharing"",""กระบี่!J341"")"),1)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IFERROR(__xludf.DUMMYFUNCTION("IMPORTRANGE(""https://docs.google.com/spreadsheets/d/1IYY_tgx_IHuhSq3AJ5eI5OnqOPBNLWSHKh2a30DoXe8/edit?usp=sharing"",""กระบี่!J342"")"),1)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IFERROR(__xludf.DUMMYFUNCTION("IMPORTRANGE(""https://docs.google.com/spreadsheets/d/1IYY_tgx_IHuhSq3AJ5eI5OnqOPBNLWSHKh2a30DoXe8/edit?usp=sharing"",""กระบี่!J343"")"),1)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IFERROR(__xludf.DUMMYFUNCTION("IMPORTRANGE(""https://docs.google.com/spreadsheets/d/1IYY_tgx_IHuhSq3AJ5eI5OnqOPBNLWSHKh2a30DoXe8/edit?usp=sharing"",""กระบี่!I344"")"),10)</f>
        <v>10</v>
      </c>
      <c r="J449" s="203">
        <f ca="1">IFERROR(__xludf.DUMMYFUNCTION("IMPORTRANGE(""https://docs.google.com/spreadsheets/d/1IYY_tgx_IHuhSq3AJ5eI5OnqOPBNLWSHKh2a30DoXe8/edit?usp=sharing"",""กระบี่!J344"")"),10)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IFERROR(__xludf.DUMMYFUNCTION("IMPORTRANGE(""https://docs.google.com/spreadsheets/d/1IYY_tgx_IHuhSq3AJ5eI5OnqOPBNLWSHKh2a30DoXe8/edit?usp=sharing"",""กระบี่!I345"")"),10)</f>
        <v>10</v>
      </c>
      <c r="J450" s="192">
        <f ca="1">IFERROR(__xludf.DUMMYFUNCTION("IMPORTRANGE(""https://docs.google.com/spreadsheets/d/1IYY_tgx_IHuhSq3AJ5eI5OnqOPBNLWSHKh2a30DoXe8/edit?usp=sharing"",""กระบี่!J345"")"),10)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IFERROR(__xludf.DUMMYFUNCTION("IMPORTRANGE(""https://docs.google.com/spreadsheets/d/1IYY_tgx_IHuhSq3AJ5eI5OnqOPBNLWSHKh2a30DoXe8/edit?usp=sharing"",""กระบี่!I346"")"),0)</f>
        <v>0</v>
      </c>
      <c r="J451" s="191">
        <f ca="1">IFERROR(__xludf.DUMMYFUNCTION("IMPORTRANGE(""https://docs.google.com/spreadsheets/d/1IYY_tgx_IHuhSq3AJ5eI5OnqOPBNLWSHKh2a30DoXe8/edit?usp=sharing"",""กระบี่!J346"")"),0)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IFERROR(__xludf.DUMMYFUNCTION("IMPORTRANGE(""https://docs.google.com/spreadsheets/d/1IYY_tgx_IHuhSq3AJ5eI5OnqOPBNLWSHKh2a30DoXe8/edit?usp=sharing"",""กระบี่!I347"")"),0)</f>
        <v>0</v>
      </c>
      <c r="J452" s="191">
        <f ca="1">IFERROR(__xludf.DUMMYFUNCTION("IMPORTRANGE(""https://docs.google.com/spreadsheets/d/1IYY_tgx_IHuhSq3AJ5eI5OnqOPBNLWSHKh2a30DoXe8/edit?usp=sharing"",""กระบี่!J347"")"),0)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IFERROR(__xludf.DUMMYFUNCTION("IMPORTRANGE(""https://docs.google.com/spreadsheets/d/1IYY_tgx_IHuhSq3AJ5eI5OnqOPBNLWSHKh2a30DoXe8/edit?usp=sharing"",""กระบี่!J348"")"),0)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IFERROR(__xludf.DUMMYFUNCTION("IMPORTRANGE(""https://docs.google.com/spreadsheets/d/1IYY_tgx_IHuhSq3AJ5eI5OnqOPBNLWSHKh2a30DoXe8/edit?usp=sharing"",""กระบี่!J349"")"),0)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IFERROR(__xludf.DUMMYFUNCTION("IMPORTRANGE(""https://docs.google.com/spreadsheets/d/1IYY_tgx_IHuhSq3AJ5eI5OnqOPBNLWSHKh2a30DoXe8/edit?usp=sharing"",""กระบี่!I350"")"),64411)</f>
        <v>64411</v>
      </c>
      <c r="J455" s="360">
        <f ca="1">IFERROR(__xludf.DUMMYFUNCTION("IMPORTRANGE(""https://docs.google.com/spreadsheets/d/1IYY_tgx_IHuhSq3AJ5eI5OnqOPBNLWSHKh2a30DoXe8/edit?usp=sharing"",""กระบี่!J350"")"),0)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IFERROR(__xludf.DUMMYFUNCTION("IMPORTRANGE(""https://docs.google.com/spreadsheets/d/1IYY_tgx_IHuhSq3AJ5eI5OnqOPBNLWSHKh2a30DoXe8/edit?usp=sharing"",""กระบี่!L350"")"),519283)</f>
        <v>519283</v>
      </c>
      <c r="M455" s="362"/>
      <c r="N455" s="362">
        <f ca="1">IFERROR(__xludf.DUMMYFUNCTION("IMPORTRANGE(""https://docs.google.com/spreadsheets/d/1IYY_tgx_IHuhSq3AJ5eI5OnqOPBNLWSHKh2a30DoXe8/edit?usp=sharing"",""กระบี่!M350"")"),32067.76)</f>
        <v>32067.759999999998</v>
      </c>
      <c r="O455" s="362">
        <f t="shared" ref="O455:O459" ca="1" si="116">+IF(L455&gt;0,N455*100/L455,0)</f>
        <v>6.1753918383617412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IFERROR(__xludf.DUMMYFUNCTION("IMPORTRANGE(""https://docs.google.com/spreadsheets/d/1IYY_tgx_IHuhSq3AJ5eI5OnqOPBNLWSHKh2a30DoXe8/edit?usp=sharing"",""กระบี่!L351"")"),0)</f>
        <v>0</v>
      </c>
      <c r="M456" s="169"/>
      <c r="N456" s="171">
        <f ca="1">IFERROR(__xludf.DUMMYFUNCTION("IMPORTRANGE(""https://docs.google.com/spreadsheets/d/1IYY_tgx_IHuhSq3AJ5eI5OnqOPBNLWSHKh2a30DoXe8/edit?usp=sharing"",""กระบี่!M351"")"),0)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IFERROR(__xludf.DUMMYFUNCTION("IMPORTRANGE(""https://docs.google.com/spreadsheets/d/1IYY_tgx_IHuhSq3AJ5eI5OnqOPBNLWSHKh2a30DoXe8/edit?usp=sharing"",""กระบี่!L352"")"),519283)</f>
        <v>519283</v>
      </c>
      <c r="M457" s="169"/>
      <c r="N457" s="171">
        <f ca="1">IFERROR(__xludf.DUMMYFUNCTION("IMPORTRANGE(""https://docs.google.com/spreadsheets/d/1IYY_tgx_IHuhSq3AJ5eI5OnqOPBNLWSHKh2a30DoXe8/edit?usp=sharing"",""กระบี่!M352"")"),32067.76)</f>
        <v>32067.759999999998</v>
      </c>
      <c r="O457" s="171">
        <f t="shared" ca="1" si="116"/>
        <v>6.1753918383617412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IFERROR(__xludf.DUMMYFUNCTION("IMPORTRANGE(""https://docs.google.com/spreadsheets/d/1IYY_tgx_IHuhSq3AJ5eI5OnqOPBNLWSHKh2a30DoXe8/edit?usp=sharing"",""กระบี่!L353"")"),0)</f>
        <v>0</v>
      </c>
      <c r="M458" s="171"/>
      <c r="N458" s="171">
        <f ca="1">IFERROR(__xludf.DUMMYFUNCTION("IMPORTRANGE(""https://docs.google.com/spreadsheets/d/1IYY_tgx_IHuhSq3AJ5eI5OnqOPBNLWSHKh2a30DoXe8/edit?usp=sharing"",""กระบี่!M353"")"),0)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IFERROR(__xludf.DUMMYFUNCTION("IMPORTRANGE(""https://docs.google.com/spreadsheets/d/1IYY_tgx_IHuhSq3AJ5eI5OnqOPBNLWSHKh2a30DoXe8/edit?usp=sharing"",""กระบี่!L354"")"),519283)</f>
        <v>519283</v>
      </c>
      <c r="M459" s="171"/>
      <c r="N459" s="171">
        <f ca="1">IFERROR(__xludf.DUMMYFUNCTION("IMPORTRANGE(""https://docs.google.com/spreadsheets/d/1IYY_tgx_IHuhSq3AJ5eI5OnqOPBNLWSHKh2a30DoXe8/edit?usp=sharing"",""กระบี่!M354"")"),32067.76)</f>
        <v>32067.759999999998</v>
      </c>
      <c r="O459" s="171">
        <f t="shared" ca="1" si="116"/>
        <v>6.1753918383617412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IFERROR(__xludf.DUMMYFUNCTION("IMPORTRANGE(""https://docs.google.com/spreadsheets/d/1IYY_tgx_IHuhSq3AJ5eI5OnqOPBNLWSHKh2a30DoXe8/edit?usp=sharing"",""กระบี่!M355"")"),0)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IFERROR(__xludf.DUMMYFUNCTION("IMPORTRANGE(""https://docs.google.com/spreadsheets/d/1IYY_tgx_IHuhSq3AJ5eI5OnqOPBNLWSHKh2a30DoXe8/edit?usp=sharing"",""กระบี่!M356"")"),0)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IFERROR(__xludf.DUMMYFUNCTION("IMPORTRANGE(""https://docs.google.com/spreadsheets/d/1IYY_tgx_IHuhSq3AJ5eI5OnqOPBNLWSHKh2a30DoXe8/edit?usp=sharing"",""กระบี่!M357"")"),26967.76)</f>
        <v>26967.759999999998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IFERROR(__xludf.DUMMYFUNCTION("IMPORTRANGE(""https://docs.google.com/spreadsheets/d/1IYY_tgx_IHuhSq3AJ5eI5OnqOPBNLWSHKh2a30DoXe8/edit?usp=sharing"",""กระบี่!M358"")"),5100)</f>
        <v>5100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IFERROR(__xludf.DUMMYFUNCTION("IMPORTRANGE(""https://docs.google.com/spreadsheets/d/1IYY_tgx_IHuhSq3AJ5eI5OnqOPBNLWSHKh2a30DoXe8/edit?usp=sharing"",""กระบี่!I359"")"),64411)</f>
        <v>64411</v>
      </c>
      <c r="J464" s="264">
        <f ca="1">IFERROR(__xludf.DUMMYFUNCTION("IMPORTRANGE(""https://docs.google.com/spreadsheets/d/1IYY_tgx_IHuhSq3AJ5eI5OnqOPBNLWSHKh2a30DoXe8/edit?usp=sharing"",""กระบี่!J359"")"),0)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IFERROR(__xludf.DUMMYFUNCTION("IMPORTRANGE(""https://docs.google.com/spreadsheets/d/1IYY_tgx_IHuhSq3AJ5eI5OnqOPBNLWSHKh2a30DoXe8/edit?usp=sharing"",""กระบี่!I360"")"),64411)</f>
        <v>64411</v>
      </c>
      <c r="J465" s="401">
        <f ca="1">IFERROR(__xludf.DUMMYFUNCTION("IMPORTRANGE(""https://docs.google.com/spreadsheets/d/1IYY_tgx_IHuhSq3AJ5eI5OnqOPBNLWSHKh2a30DoXe8/edit?usp=sharing"",""กระบี่!J360"")"),33275)</f>
        <v>33275</v>
      </c>
      <c r="K465" s="204">
        <f t="shared" ca="1" si="117"/>
        <v>51.660430671779665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IFERROR(__xludf.DUMMYFUNCTION("IMPORTRANGE(""https://docs.google.com/spreadsheets/d/1IYY_tgx_IHuhSq3AJ5eI5OnqOPBNLWSHKh2a30DoXe8/edit?usp=sharing"",""กระบี่!I361"")"),4051)</f>
        <v>4051</v>
      </c>
      <c r="J466" s="401">
        <f ca="1">IFERROR(__xludf.DUMMYFUNCTION("IMPORTRANGE(""https://docs.google.com/spreadsheets/d/1IYY_tgx_IHuhSq3AJ5eI5OnqOPBNLWSHKh2a30DoXe8/edit?usp=sharing"",""กระบี่!J361"")"),2173)</f>
        <v>2173</v>
      </c>
      <c r="K466" s="204">
        <f t="shared" ca="1" si="117"/>
        <v>53.641076277462354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IFERROR(__xludf.DUMMYFUNCTION("IMPORTRANGE(""https://docs.google.com/spreadsheets/d/1IYY_tgx_IHuhSq3AJ5eI5OnqOPBNLWSHKh2a30DoXe8/edit?usp=sharing"",""กระบี่!I362"")"),0)</f>
        <v>0</v>
      </c>
      <c r="J467" s="192">
        <f ca="1">IFERROR(__xludf.DUMMYFUNCTION("IMPORTRANGE(""https://docs.google.com/spreadsheets/d/1IYY_tgx_IHuhSq3AJ5eI5OnqOPBNLWSHKh2a30DoXe8/edit?usp=sharing"",""กระบี่!J362"")"),30681)</f>
        <v>30681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IFERROR(__xludf.DUMMYFUNCTION("IMPORTRANGE(""https://docs.google.com/spreadsheets/d/1IYY_tgx_IHuhSq3AJ5eI5OnqOPBNLWSHKh2a30DoXe8/edit?usp=sharing"",""กระบี่!I363"")"),0)</f>
        <v>0</v>
      </c>
      <c r="J468" s="192">
        <f ca="1">IFERROR(__xludf.DUMMYFUNCTION("IMPORTRANGE(""https://docs.google.com/spreadsheets/d/1IYY_tgx_IHuhSq3AJ5eI5OnqOPBNLWSHKh2a30DoXe8/edit?usp=sharing"",""กระบี่!J363"")"),2005)</f>
        <v>2005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IFERROR(__xludf.DUMMYFUNCTION("IMPORTRANGE(""https://docs.google.com/spreadsheets/d/1IYY_tgx_IHuhSq3AJ5eI5OnqOPBNLWSHKh2a30DoXe8/edit?usp=sharing"",""กระบี่!I364"")"),0)</f>
        <v>0</v>
      </c>
      <c r="J469" s="192">
        <f ca="1">IFERROR(__xludf.DUMMYFUNCTION("IMPORTRANGE(""https://docs.google.com/spreadsheets/d/1IYY_tgx_IHuhSq3AJ5eI5OnqOPBNLWSHKh2a30DoXe8/edit?usp=sharing"",""กระบี่!J364"")"),2348)</f>
        <v>2348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IFERROR(__xludf.DUMMYFUNCTION("IMPORTRANGE(""https://docs.google.com/spreadsheets/d/1IYY_tgx_IHuhSq3AJ5eI5OnqOPBNLWSHKh2a30DoXe8/edit?usp=sharing"",""กระบี่!I365"")"),0)</f>
        <v>0</v>
      </c>
      <c r="J470" s="192">
        <f ca="1">IFERROR(__xludf.DUMMYFUNCTION("IMPORTRANGE(""https://docs.google.com/spreadsheets/d/1IYY_tgx_IHuhSq3AJ5eI5OnqOPBNLWSHKh2a30DoXe8/edit?usp=sharing"",""กระบี่!J365"")"),148)</f>
        <v>148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IFERROR(__xludf.DUMMYFUNCTION("IMPORTRANGE(""https://docs.google.com/spreadsheets/d/1IYY_tgx_IHuhSq3AJ5eI5OnqOPBNLWSHKh2a30DoXe8/edit?usp=sharing"",""กระบี่!I366"")"),0)</f>
        <v>0</v>
      </c>
      <c r="J471" s="192">
        <f ca="1">IFERROR(__xludf.DUMMYFUNCTION("IMPORTRANGE(""https://docs.google.com/spreadsheets/d/1IYY_tgx_IHuhSq3AJ5eI5OnqOPBNLWSHKh2a30DoXe8/edit?usp=sharing"",""กระบี่!J366"")"),246)</f>
        <v>246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IFERROR(__xludf.DUMMYFUNCTION("IMPORTRANGE(""https://docs.google.com/spreadsheets/d/1IYY_tgx_IHuhSq3AJ5eI5OnqOPBNLWSHKh2a30DoXe8/edit?usp=sharing"",""กระบี่!I367"")"),0)</f>
        <v>0</v>
      </c>
      <c r="J472" s="192">
        <f ca="1">IFERROR(__xludf.DUMMYFUNCTION("IMPORTRANGE(""https://docs.google.com/spreadsheets/d/1IYY_tgx_IHuhSq3AJ5eI5OnqOPBNLWSHKh2a30DoXe8/edit?usp=sharing"",""กระบี่!J367"")"),20)</f>
        <v>20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IFERROR(__xludf.DUMMYFUNCTION("IMPORTRANGE(""https://docs.google.com/spreadsheets/d/1IYY_tgx_IHuhSq3AJ5eI5OnqOPBNLWSHKh2a30DoXe8/edit?usp=sharing"",""กระบี่!I368"")"),64411)</f>
        <v>64411</v>
      </c>
      <c r="J473" s="401">
        <f ca="1">IFERROR(__xludf.DUMMYFUNCTION("IMPORTRANGE(""https://docs.google.com/spreadsheets/d/1IYY_tgx_IHuhSq3AJ5eI5OnqOPBNLWSHKh2a30DoXe8/edit?usp=sharing"",""กระบี่!J368"")"),0)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IFERROR(__xludf.DUMMYFUNCTION("IMPORTRANGE(""https://docs.google.com/spreadsheets/d/1IYY_tgx_IHuhSq3AJ5eI5OnqOPBNLWSHKh2a30DoXe8/edit?usp=sharing"",""กระบี่!I369"")"),4051)</f>
        <v>4051</v>
      </c>
      <c r="J474" s="401">
        <f ca="1">IFERROR(__xludf.DUMMYFUNCTION("IMPORTRANGE(""https://docs.google.com/spreadsheets/d/1IYY_tgx_IHuhSq3AJ5eI5OnqOPBNLWSHKh2a30DoXe8/edit?usp=sharing"",""กระบี่!J369"")"),0)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IFERROR(__xludf.DUMMYFUNCTION("IMPORTRANGE(""https://docs.google.com/spreadsheets/d/1IYY_tgx_IHuhSq3AJ5eI5OnqOPBNLWSHKh2a30DoXe8/edit?usp=sharing"",""กระบี่!I370"")"),0)</f>
        <v>0</v>
      </c>
      <c r="J475" s="192">
        <f ca="1">IFERROR(__xludf.DUMMYFUNCTION("IMPORTRANGE(""https://docs.google.com/spreadsheets/d/1IYY_tgx_IHuhSq3AJ5eI5OnqOPBNLWSHKh2a30DoXe8/edit?usp=sharing"",""กระบี่!J370"")"),0)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IFERROR(__xludf.DUMMYFUNCTION("IMPORTRANGE(""https://docs.google.com/spreadsheets/d/1IYY_tgx_IHuhSq3AJ5eI5OnqOPBNLWSHKh2a30DoXe8/edit?usp=sharing"",""กระบี่!I371"")"),0)</f>
        <v>0</v>
      </c>
      <c r="J476" s="192">
        <f ca="1">IFERROR(__xludf.DUMMYFUNCTION("IMPORTRANGE(""https://docs.google.com/spreadsheets/d/1IYY_tgx_IHuhSq3AJ5eI5OnqOPBNLWSHKh2a30DoXe8/edit?usp=sharing"",""กระบี่!J371"")"),0)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IFERROR(__xludf.DUMMYFUNCTION("IMPORTRANGE(""https://docs.google.com/spreadsheets/d/1IYY_tgx_IHuhSq3AJ5eI5OnqOPBNLWSHKh2a30DoXe8/edit?usp=sharing"",""กระบี่!I372"")"),0)</f>
        <v>0</v>
      </c>
      <c r="J477" s="192">
        <f ca="1">IFERROR(__xludf.DUMMYFUNCTION("IMPORTRANGE(""https://docs.google.com/spreadsheets/d/1IYY_tgx_IHuhSq3AJ5eI5OnqOPBNLWSHKh2a30DoXe8/edit?usp=sharing"",""กระบี่!J372"")"),0)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IFERROR(__xludf.DUMMYFUNCTION("IMPORTRANGE(""https://docs.google.com/spreadsheets/d/1IYY_tgx_IHuhSq3AJ5eI5OnqOPBNLWSHKh2a30DoXe8/edit?usp=sharing"",""กระบี่!I373"")"),0)</f>
        <v>0</v>
      </c>
      <c r="J478" s="192">
        <f ca="1">IFERROR(__xludf.DUMMYFUNCTION("IMPORTRANGE(""https://docs.google.com/spreadsheets/d/1IYY_tgx_IHuhSq3AJ5eI5OnqOPBNLWSHKh2a30DoXe8/edit?usp=sharing"",""กระบี่!J373"")"),0)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IFERROR(__xludf.DUMMYFUNCTION("IMPORTRANGE(""https://docs.google.com/spreadsheets/d/1IYY_tgx_IHuhSq3AJ5eI5OnqOPBNLWSHKh2a30DoXe8/edit?usp=sharing"",""กระบี่!I374"")"),0)</f>
        <v>0</v>
      </c>
      <c r="J479" s="192">
        <f ca="1">IFERROR(__xludf.DUMMYFUNCTION("IMPORTRANGE(""https://docs.google.com/spreadsheets/d/1IYY_tgx_IHuhSq3AJ5eI5OnqOPBNLWSHKh2a30DoXe8/edit?usp=sharing"",""กระบี่!J374"")"),0)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IFERROR(__xludf.DUMMYFUNCTION("IMPORTRANGE(""https://docs.google.com/spreadsheets/d/1IYY_tgx_IHuhSq3AJ5eI5OnqOPBNLWSHKh2a30DoXe8/edit?usp=sharing"",""กระบี่!I375"")"),0)</f>
        <v>0</v>
      </c>
      <c r="J480" s="192">
        <f ca="1">IFERROR(__xludf.DUMMYFUNCTION("IMPORTRANGE(""https://docs.google.com/spreadsheets/d/1IYY_tgx_IHuhSq3AJ5eI5OnqOPBNLWSHKh2a30DoXe8/edit?usp=sharing"",""กระบี่!J375"")"),0)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IFERROR(__xludf.DUMMYFUNCTION("IMPORTRANGE(""https://docs.google.com/spreadsheets/d/1IYY_tgx_IHuhSq3AJ5eI5OnqOPBNLWSHKh2a30DoXe8/edit?usp=sharing"",""กระบี่!I376"")"),64411)</f>
        <v>64411</v>
      </c>
      <c r="J481" s="401">
        <f ca="1">IFERROR(__xludf.DUMMYFUNCTION("IMPORTRANGE(""https://docs.google.com/spreadsheets/d/1IYY_tgx_IHuhSq3AJ5eI5OnqOPBNLWSHKh2a30DoXe8/edit?usp=sharing"",""กระบี่!J376"")"),0)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IFERROR(__xludf.DUMMYFUNCTION("IMPORTRANGE(""https://docs.google.com/spreadsheets/d/1IYY_tgx_IHuhSq3AJ5eI5OnqOPBNLWSHKh2a30DoXe8/edit?usp=sharing"",""กระบี่!I377"")"),4051)</f>
        <v>4051</v>
      </c>
      <c r="J482" s="401">
        <f ca="1">IFERROR(__xludf.DUMMYFUNCTION("IMPORTRANGE(""https://docs.google.com/spreadsheets/d/1IYY_tgx_IHuhSq3AJ5eI5OnqOPBNLWSHKh2a30DoXe8/edit?usp=sharing"",""กระบี่!J377"")"),0)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IFERROR(__xludf.DUMMYFUNCTION("IMPORTRANGE(""https://docs.google.com/spreadsheets/d/1IYY_tgx_IHuhSq3AJ5eI5OnqOPBNLWSHKh2a30DoXe8/edit?usp=sharing"",""กระบี่!I378"")"),0)</f>
        <v>0</v>
      </c>
      <c r="J483" s="192">
        <f ca="1">IFERROR(__xludf.DUMMYFUNCTION("IMPORTRANGE(""https://docs.google.com/spreadsheets/d/1IYY_tgx_IHuhSq3AJ5eI5OnqOPBNLWSHKh2a30DoXe8/edit?usp=sharing"",""กระบี่!J378"")"),0)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IFERROR(__xludf.DUMMYFUNCTION("IMPORTRANGE(""https://docs.google.com/spreadsheets/d/1IYY_tgx_IHuhSq3AJ5eI5OnqOPBNLWSHKh2a30DoXe8/edit?usp=sharing"",""กระบี่!I379"")"),0)</f>
        <v>0</v>
      </c>
      <c r="J484" s="192">
        <f ca="1">IFERROR(__xludf.DUMMYFUNCTION("IMPORTRANGE(""https://docs.google.com/spreadsheets/d/1IYY_tgx_IHuhSq3AJ5eI5OnqOPBNLWSHKh2a30DoXe8/edit?usp=sharing"",""กระบี่!J379"")"),0)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IFERROR(__xludf.DUMMYFUNCTION("IMPORTRANGE(""https://docs.google.com/spreadsheets/d/1IYY_tgx_IHuhSq3AJ5eI5OnqOPBNLWSHKh2a30DoXe8/edit?usp=sharing"",""กระบี่!I380"")"),0)</f>
        <v>0</v>
      </c>
      <c r="J485" s="192">
        <f ca="1">IFERROR(__xludf.DUMMYFUNCTION("IMPORTRANGE(""https://docs.google.com/spreadsheets/d/1IYY_tgx_IHuhSq3AJ5eI5OnqOPBNLWSHKh2a30DoXe8/edit?usp=sharing"",""กระบี่!J380"")"),0)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IFERROR(__xludf.DUMMYFUNCTION("IMPORTRANGE(""https://docs.google.com/spreadsheets/d/1IYY_tgx_IHuhSq3AJ5eI5OnqOPBNLWSHKh2a30DoXe8/edit?usp=sharing"",""กระบี่!I381"")"),0)</f>
        <v>0</v>
      </c>
      <c r="J486" s="192">
        <f ca="1">IFERROR(__xludf.DUMMYFUNCTION("IMPORTRANGE(""https://docs.google.com/spreadsheets/d/1IYY_tgx_IHuhSq3AJ5eI5OnqOPBNLWSHKh2a30DoXe8/edit?usp=sharing"",""กระบี่!J381"")"),0)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IFERROR(__xludf.DUMMYFUNCTION("IMPORTRANGE(""https://docs.google.com/spreadsheets/d/1IYY_tgx_IHuhSq3AJ5eI5OnqOPBNLWSHKh2a30DoXe8/edit?usp=sharing"",""กระบี่!I382"")"),0)</f>
        <v>0</v>
      </c>
      <c r="J487" s="401">
        <f ca="1">IFERROR(__xludf.DUMMYFUNCTION("IMPORTRANGE(""https://docs.google.com/spreadsheets/d/1IYY_tgx_IHuhSq3AJ5eI5OnqOPBNLWSHKh2a30DoXe8/edit?usp=sharing"",""กระบี่!J382"")"),0)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IFERROR(__xludf.DUMMYFUNCTION("IMPORTRANGE(""https://docs.google.com/spreadsheets/d/1IYY_tgx_IHuhSq3AJ5eI5OnqOPBNLWSHKh2a30DoXe8/edit?usp=sharing"",""กระบี่!I383"")"),0)</f>
        <v>0</v>
      </c>
      <c r="J488" s="401">
        <f ca="1">IFERROR(__xludf.DUMMYFUNCTION("IMPORTRANGE(""https://docs.google.com/spreadsheets/d/1IYY_tgx_IHuhSq3AJ5eI5OnqOPBNLWSHKh2a30DoXe8/edit?usp=sharing"",""กระบี่!J383"")"),0)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IFERROR(__xludf.DUMMYFUNCTION("IMPORTRANGE(""https://docs.google.com/spreadsheets/d/1IYY_tgx_IHuhSq3AJ5eI5OnqOPBNLWSHKh2a30DoXe8/edit?usp=sharing"",""กระบี่!I384"")"),0)</f>
        <v>0</v>
      </c>
      <c r="J489" s="192">
        <f ca="1">IFERROR(__xludf.DUMMYFUNCTION("IMPORTRANGE(""https://docs.google.com/spreadsheets/d/1IYY_tgx_IHuhSq3AJ5eI5OnqOPBNLWSHKh2a30DoXe8/edit?usp=sharing"",""กระบี่!J384"")"),0)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IFERROR(__xludf.DUMMYFUNCTION("IMPORTRANGE(""https://docs.google.com/spreadsheets/d/1IYY_tgx_IHuhSq3AJ5eI5OnqOPBNLWSHKh2a30DoXe8/edit?usp=sharing"",""กระบี่!I385"")"),0)</f>
        <v>0</v>
      </c>
      <c r="J490" s="192">
        <f ca="1">IFERROR(__xludf.DUMMYFUNCTION("IMPORTRANGE(""https://docs.google.com/spreadsheets/d/1IYY_tgx_IHuhSq3AJ5eI5OnqOPBNLWSHKh2a30DoXe8/edit?usp=sharing"",""กระบี่!J385"")"),0)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IFERROR(__xludf.DUMMYFUNCTION("IMPORTRANGE(""https://docs.google.com/spreadsheets/d/1IYY_tgx_IHuhSq3AJ5eI5OnqOPBNLWSHKh2a30DoXe8/edit?usp=sharing"",""กระบี่!I386"")"),0)</f>
        <v>0</v>
      </c>
      <c r="J491" s="192">
        <f ca="1">IFERROR(__xludf.DUMMYFUNCTION("IMPORTRANGE(""https://docs.google.com/spreadsheets/d/1IYY_tgx_IHuhSq3AJ5eI5OnqOPBNLWSHKh2a30DoXe8/edit?usp=sharing"",""กระบี่!J386"")"),0)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IFERROR(__xludf.DUMMYFUNCTION("IMPORTRANGE(""https://docs.google.com/spreadsheets/d/1IYY_tgx_IHuhSq3AJ5eI5OnqOPBNLWSHKh2a30DoXe8/edit?usp=sharing"",""กระบี่!I387"")"),0)</f>
        <v>0</v>
      </c>
      <c r="J492" s="192">
        <f ca="1">IFERROR(__xludf.DUMMYFUNCTION("IMPORTRANGE(""https://docs.google.com/spreadsheets/d/1IYY_tgx_IHuhSq3AJ5eI5OnqOPBNLWSHKh2a30DoXe8/edit?usp=sharing"",""กระบี่!J387"")"),0)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IFERROR(__xludf.DUMMYFUNCTION("IMPORTRANGE(""https://docs.google.com/spreadsheets/d/1IYY_tgx_IHuhSq3AJ5eI5OnqOPBNLWSHKh2a30DoXe8/edit?usp=sharing"",""กระบี่!I388"")"),0)</f>
        <v>0</v>
      </c>
      <c r="J493" s="192">
        <f ca="1">IFERROR(__xludf.DUMMYFUNCTION("IMPORTRANGE(""https://docs.google.com/spreadsheets/d/1IYY_tgx_IHuhSq3AJ5eI5OnqOPBNLWSHKh2a30DoXe8/edit?usp=sharing"",""กระบี่!J388"")"),0)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IFERROR(__xludf.DUMMYFUNCTION("IMPORTRANGE(""https://docs.google.com/spreadsheets/d/1IYY_tgx_IHuhSq3AJ5eI5OnqOPBNLWSHKh2a30DoXe8/edit?usp=sharing"",""กระบี่!I389"")"),0)</f>
        <v>0</v>
      </c>
      <c r="J494" s="417">
        <f ca="1">IFERROR(__xludf.DUMMYFUNCTION("IMPORTRANGE(""https://docs.google.com/spreadsheets/d/1IYY_tgx_IHuhSq3AJ5eI5OnqOPBNLWSHKh2a30DoXe8/edit?usp=sharing"",""กระบี่!J389"")"),0)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IFERROR(__xludf.DUMMYFUNCTION("IMPORTRANGE(""https://docs.google.com/spreadsheets/d/1IYY_tgx_IHuhSq3AJ5eI5OnqOPBNLWSHKh2a30DoXe8/edit?usp=sharing"",""กระบี่!I390"")"),0)</f>
        <v>0</v>
      </c>
      <c r="J495" s="417">
        <f ca="1">IFERROR(__xludf.DUMMYFUNCTION("IMPORTRANGE(""https://docs.google.com/spreadsheets/d/1IYY_tgx_IHuhSq3AJ5eI5OnqOPBNLWSHKh2a30DoXe8/edit?usp=sharing"",""กระบี่!J390"")"),0)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IFERROR(__xludf.DUMMYFUNCTION("IMPORTRANGE(""https://docs.google.com/spreadsheets/d/1IYY_tgx_IHuhSq3AJ5eI5OnqOPBNLWSHKh2a30DoXe8/edit?usp=sharing"",""กระบี่!I391"")"),0)</f>
        <v>0</v>
      </c>
      <c r="J496" s="417">
        <f ca="1">IFERROR(__xludf.DUMMYFUNCTION("IMPORTRANGE(""https://docs.google.com/spreadsheets/d/1IYY_tgx_IHuhSq3AJ5eI5OnqOPBNLWSHKh2a30DoXe8/edit?usp=sharing"",""กระบี่!J391"")"),0)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IFERROR(__xludf.DUMMYFUNCTION("IMPORTRANGE(""https://docs.google.com/spreadsheets/d/1IYY_tgx_IHuhSq3AJ5eI5OnqOPBNLWSHKh2a30DoXe8/edit?usp=sharing"",""กระบี่!I392"")"),0)</f>
        <v>0</v>
      </c>
      <c r="J497" s="424">
        <f ca="1">IFERROR(__xludf.DUMMYFUNCTION("IMPORTRANGE(""https://docs.google.com/spreadsheets/d/1IYY_tgx_IHuhSq3AJ5eI5OnqOPBNLWSHKh2a30DoXe8/edit?usp=sharing"",""กระบี่!J392"")"),0)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IFERROR(__xludf.DUMMYFUNCTION("IMPORTRANGE(""https://docs.google.com/spreadsheets/d/1IYY_tgx_IHuhSq3AJ5eI5OnqOPBNLWSHKh2a30DoXe8/edit?usp=sharing"",""กระบี่!I393"")"),0)</f>
        <v>0</v>
      </c>
      <c r="J498" s="401">
        <f ca="1">IFERROR(__xludf.DUMMYFUNCTION("IMPORTRANGE(""https://docs.google.com/spreadsheets/d/1IYY_tgx_IHuhSq3AJ5eI5OnqOPBNLWSHKh2a30DoXe8/edit?usp=sharing"",""กระบี่!J393"")"),0)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IFERROR(__xludf.DUMMYFUNCTION("IMPORTRANGE(""https://docs.google.com/spreadsheets/d/1IYY_tgx_IHuhSq3AJ5eI5OnqOPBNLWSHKh2a30DoXe8/edit?usp=sharing"",""กระบี่!I394"")"),0)</f>
        <v>0</v>
      </c>
      <c r="J499" s="401">
        <f ca="1">IFERROR(__xludf.DUMMYFUNCTION("IMPORTRANGE(""https://docs.google.com/spreadsheets/d/1IYY_tgx_IHuhSq3AJ5eI5OnqOPBNLWSHKh2a30DoXe8/edit?usp=sharing"",""กระบี่!J394"")"),0)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IFERROR(__xludf.DUMMYFUNCTION("IMPORTRANGE(""https://docs.google.com/spreadsheets/d/1IYY_tgx_IHuhSq3AJ5eI5OnqOPBNLWSHKh2a30DoXe8/edit?usp=sharing"",""กระบี่!I395"")"),0)</f>
        <v>0</v>
      </c>
      <c r="J500" s="167">
        <f ca="1">IFERROR(__xludf.DUMMYFUNCTION("IMPORTRANGE(""https://docs.google.com/spreadsheets/d/1IYY_tgx_IHuhSq3AJ5eI5OnqOPBNLWSHKh2a30DoXe8/edit?usp=sharing"",""กระบี่!J395"")"),0)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IFERROR(__xludf.DUMMYFUNCTION("IMPORTRANGE(""https://docs.google.com/spreadsheets/d/1IYY_tgx_IHuhSq3AJ5eI5OnqOPBNLWSHKh2a30DoXe8/edit?usp=sharing"",""กระบี่!I396"")"),0)</f>
        <v>0</v>
      </c>
      <c r="J501" s="167">
        <f ca="1">IFERROR(__xludf.DUMMYFUNCTION("IMPORTRANGE(""https://docs.google.com/spreadsheets/d/1IYY_tgx_IHuhSq3AJ5eI5OnqOPBNLWSHKh2a30DoXe8/edit?usp=sharing"",""กระบี่!J396"")"),0)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IFERROR(__xludf.DUMMYFUNCTION("IMPORTRANGE(""https://docs.google.com/spreadsheets/d/1IYY_tgx_IHuhSq3AJ5eI5OnqOPBNLWSHKh2a30DoXe8/edit?usp=sharing"",""กระบี่!I397"")"),0)</f>
        <v>0</v>
      </c>
      <c r="J502" s="192">
        <f ca="1">IFERROR(__xludf.DUMMYFUNCTION("IMPORTRANGE(""https://docs.google.com/spreadsheets/d/1IYY_tgx_IHuhSq3AJ5eI5OnqOPBNLWSHKh2a30DoXe8/edit?usp=sharing"",""กระบี่!J397"")"),0)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IFERROR(__xludf.DUMMYFUNCTION("IMPORTRANGE(""https://docs.google.com/spreadsheets/d/1IYY_tgx_IHuhSq3AJ5eI5OnqOPBNLWSHKh2a30DoXe8/edit?usp=sharing"",""กระบี่!I398"")"),0)</f>
        <v>0</v>
      </c>
      <c r="J503" s="192">
        <f ca="1">IFERROR(__xludf.DUMMYFUNCTION("IMPORTRANGE(""https://docs.google.com/spreadsheets/d/1IYY_tgx_IHuhSq3AJ5eI5OnqOPBNLWSHKh2a30DoXe8/edit?usp=sharing"",""กระบี่!J398"")"),0)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IFERROR(__xludf.DUMMYFUNCTION("IMPORTRANGE(""https://docs.google.com/spreadsheets/d/1IYY_tgx_IHuhSq3AJ5eI5OnqOPBNLWSHKh2a30DoXe8/edit?usp=sharing"",""กระบี่!I399"")"),0)</f>
        <v>0</v>
      </c>
      <c r="J504" s="192">
        <f ca="1">IFERROR(__xludf.DUMMYFUNCTION("IMPORTRANGE(""https://docs.google.com/spreadsheets/d/1IYY_tgx_IHuhSq3AJ5eI5OnqOPBNLWSHKh2a30DoXe8/edit?usp=sharing"",""กระบี่!J399"")"),0)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IFERROR(__xludf.DUMMYFUNCTION("IMPORTRANGE(""https://docs.google.com/spreadsheets/d/1IYY_tgx_IHuhSq3AJ5eI5OnqOPBNLWSHKh2a30DoXe8/edit?usp=sharing"",""กระบี่!I400"")"),0)</f>
        <v>0</v>
      </c>
      <c r="J505" s="192">
        <f ca="1">IFERROR(__xludf.DUMMYFUNCTION("IMPORTRANGE(""https://docs.google.com/spreadsheets/d/1IYY_tgx_IHuhSq3AJ5eI5OnqOPBNLWSHKh2a30DoXe8/edit?usp=sharing"",""กระบี่!J400"")"),0)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IFERROR(__xludf.DUMMYFUNCTION("IMPORTRANGE(""https://docs.google.com/spreadsheets/d/1IYY_tgx_IHuhSq3AJ5eI5OnqOPBNLWSHKh2a30DoXe8/edit?usp=sharing"",""กระบี่!I401"")"),0)</f>
        <v>0</v>
      </c>
      <c r="J506" s="192">
        <f ca="1">IFERROR(__xludf.DUMMYFUNCTION("IMPORTRANGE(""https://docs.google.com/spreadsheets/d/1IYY_tgx_IHuhSq3AJ5eI5OnqOPBNLWSHKh2a30DoXe8/edit?usp=sharing"",""กระบี่!J401"")"),0)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IFERROR(__xludf.DUMMYFUNCTION("IMPORTRANGE(""https://docs.google.com/spreadsheets/d/1IYY_tgx_IHuhSq3AJ5eI5OnqOPBNLWSHKh2a30DoXe8/edit?usp=sharing"",""กระบี่!I402"")"),0)</f>
        <v>0</v>
      </c>
      <c r="J507" s="192">
        <f ca="1">IFERROR(__xludf.DUMMYFUNCTION("IMPORTRANGE(""https://docs.google.com/spreadsheets/d/1IYY_tgx_IHuhSq3AJ5eI5OnqOPBNLWSHKh2a30DoXe8/edit?usp=sharing"",""กระบี่!J402"")"),0)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IFERROR(__xludf.DUMMYFUNCTION("IMPORTRANGE(""https://docs.google.com/spreadsheets/d/1IYY_tgx_IHuhSq3AJ5eI5OnqOPBNLWSHKh2a30DoXe8/edit?usp=sharing"",""กระบี่!I403"")"),0)</f>
        <v>0</v>
      </c>
      <c r="J508" s="167">
        <f ca="1">IFERROR(__xludf.DUMMYFUNCTION("IMPORTRANGE(""https://docs.google.com/spreadsheets/d/1IYY_tgx_IHuhSq3AJ5eI5OnqOPBNLWSHKh2a30DoXe8/edit?usp=sharing"",""กระบี่!J403"")"),0)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IFERROR(__xludf.DUMMYFUNCTION("IMPORTRANGE(""https://docs.google.com/spreadsheets/d/1IYY_tgx_IHuhSq3AJ5eI5OnqOPBNLWSHKh2a30DoXe8/edit?usp=sharing"",""กระบี่!I404"")"),0)</f>
        <v>0</v>
      </c>
      <c r="J509" s="167">
        <f ca="1">IFERROR(__xludf.DUMMYFUNCTION("IMPORTRANGE(""https://docs.google.com/spreadsheets/d/1IYY_tgx_IHuhSq3AJ5eI5OnqOPBNLWSHKh2a30DoXe8/edit?usp=sharing"",""กระบี่!J404"")"),0)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IFERROR(__xludf.DUMMYFUNCTION("IMPORTRANGE(""https://docs.google.com/spreadsheets/d/1IYY_tgx_IHuhSq3AJ5eI5OnqOPBNLWSHKh2a30DoXe8/edit?usp=sharing"",""กระบี่!I405"")"),0)</f>
        <v>0</v>
      </c>
      <c r="J510" s="192">
        <f ca="1">IFERROR(__xludf.DUMMYFUNCTION("IMPORTRANGE(""https://docs.google.com/spreadsheets/d/1IYY_tgx_IHuhSq3AJ5eI5OnqOPBNLWSHKh2a30DoXe8/edit?usp=sharing"",""กระบี่!J405"")"),0)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IFERROR(__xludf.DUMMYFUNCTION("IMPORTRANGE(""https://docs.google.com/spreadsheets/d/1IYY_tgx_IHuhSq3AJ5eI5OnqOPBNLWSHKh2a30DoXe8/edit?usp=sharing"",""กระบี่!I406"")"),0)</f>
        <v>0</v>
      </c>
      <c r="J511" s="192">
        <f ca="1">IFERROR(__xludf.DUMMYFUNCTION("IMPORTRANGE(""https://docs.google.com/spreadsheets/d/1IYY_tgx_IHuhSq3AJ5eI5OnqOPBNLWSHKh2a30DoXe8/edit?usp=sharing"",""กระบี่!J406"")"),0)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IFERROR(__xludf.DUMMYFUNCTION("IMPORTRANGE(""https://docs.google.com/spreadsheets/d/1IYY_tgx_IHuhSq3AJ5eI5OnqOPBNLWSHKh2a30DoXe8/edit?usp=sharing"",""กระบี่!I407"")"),0)</f>
        <v>0</v>
      </c>
      <c r="J512" s="192">
        <f ca="1">IFERROR(__xludf.DUMMYFUNCTION("IMPORTRANGE(""https://docs.google.com/spreadsheets/d/1IYY_tgx_IHuhSq3AJ5eI5OnqOPBNLWSHKh2a30DoXe8/edit?usp=sharing"",""กระบี่!J407"")"),0)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IFERROR(__xludf.DUMMYFUNCTION("IMPORTRANGE(""https://docs.google.com/spreadsheets/d/1IYY_tgx_IHuhSq3AJ5eI5OnqOPBNLWSHKh2a30DoXe8/edit?usp=sharing"",""กระบี่!I408"")"),0)</f>
        <v>0</v>
      </c>
      <c r="J513" s="192">
        <f ca="1">IFERROR(__xludf.DUMMYFUNCTION("IMPORTRANGE(""https://docs.google.com/spreadsheets/d/1IYY_tgx_IHuhSq3AJ5eI5OnqOPBNLWSHKh2a30DoXe8/edit?usp=sharing"",""กระบี่!J408"")"),0)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IFERROR(__xludf.DUMMYFUNCTION("IMPORTRANGE(""https://docs.google.com/spreadsheets/d/1IYY_tgx_IHuhSq3AJ5eI5OnqOPBNLWSHKh2a30DoXe8/edit?usp=sharing"",""กระบี่!I409"")"),0)</f>
        <v>0</v>
      </c>
      <c r="J514" s="192">
        <f ca="1">IFERROR(__xludf.DUMMYFUNCTION("IMPORTRANGE(""https://docs.google.com/spreadsheets/d/1IYY_tgx_IHuhSq3AJ5eI5OnqOPBNLWSHKh2a30DoXe8/edit?usp=sharing"",""กระบี่!J409"")"),0)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IFERROR(__xludf.DUMMYFUNCTION("IMPORTRANGE(""https://docs.google.com/spreadsheets/d/1IYY_tgx_IHuhSq3AJ5eI5OnqOPBNLWSHKh2a30DoXe8/edit?usp=sharing"",""กระบี่!I410"")"),0)</f>
        <v>0</v>
      </c>
      <c r="J515" s="192">
        <f ca="1">IFERROR(__xludf.DUMMYFUNCTION("IMPORTRANGE(""https://docs.google.com/spreadsheets/d/1IYY_tgx_IHuhSq3AJ5eI5OnqOPBNLWSHKh2a30DoXe8/edit?usp=sharing"",""กระบี่!J410"")"),0)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IFERROR(__xludf.DUMMYFUNCTION("IMPORTRANGE(""https://docs.google.com/spreadsheets/d/1IYY_tgx_IHuhSq3AJ5eI5OnqOPBNLWSHKh2a30DoXe8/edit?usp=sharing"",""กระบี่!I411"")"),0)</f>
        <v>0</v>
      </c>
      <c r="J516" s="264">
        <f ca="1">IFERROR(__xludf.DUMMYFUNCTION("IMPORTRANGE(""https://docs.google.com/spreadsheets/d/1IYY_tgx_IHuhSq3AJ5eI5OnqOPBNLWSHKh2a30DoXe8/edit?usp=sharing"",""กระบี่!J411"")"),0)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IFERROR(__xludf.DUMMYFUNCTION("IMPORTRANGE(""https://docs.google.com/spreadsheets/d/1IYY_tgx_IHuhSq3AJ5eI5OnqOPBNLWSHKh2a30DoXe8/edit?usp=sharing"",""กระบี่!I412"")"),0)</f>
        <v>0</v>
      </c>
      <c r="J517" s="277">
        <f ca="1">IFERROR(__xludf.DUMMYFUNCTION("IMPORTRANGE(""https://docs.google.com/spreadsheets/d/1IYY_tgx_IHuhSq3AJ5eI5OnqOPBNLWSHKh2a30DoXe8/edit?usp=sharing"",""กระบี่!J412"")"),0)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IFERROR(__xludf.DUMMYFUNCTION("IMPORTRANGE(""https://docs.google.com/spreadsheets/d/1IYY_tgx_IHuhSq3AJ5eI5OnqOPBNLWSHKh2a30DoXe8/edit?usp=sharing"",""กระบี่!I413"")"),0)</f>
        <v>0</v>
      </c>
      <c r="J518" s="277">
        <f ca="1">IFERROR(__xludf.DUMMYFUNCTION("IMPORTRANGE(""https://docs.google.com/spreadsheets/d/1IYY_tgx_IHuhSq3AJ5eI5OnqOPBNLWSHKh2a30DoXe8/edit?usp=sharing"",""กระบี่!J413"")"),0)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IFERROR(__xludf.DUMMYFUNCTION("IMPORTRANGE(""https://docs.google.com/spreadsheets/d/1IYY_tgx_IHuhSq3AJ5eI5OnqOPBNLWSHKh2a30DoXe8/edit?usp=sharing"",""กระบี่!I414"")"),0)</f>
        <v>0</v>
      </c>
      <c r="J519" s="191">
        <f ca="1">IFERROR(__xludf.DUMMYFUNCTION("IMPORTRANGE(""https://docs.google.com/spreadsheets/d/1IYY_tgx_IHuhSq3AJ5eI5OnqOPBNLWSHKh2a30DoXe8/edit?usp=sharing"",""กระบี่!J414"")"),0)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IFERROR(__xludf.DUMMYFUNCTION("IMPORTRANGE(""https://docs.google.com/spreadsheets/d/1IYY_tgx_IHuhSq3AJ5eI5OnqOPBNLWSHKh2a30DoXe8/edit?usp=sharing"",""กระบี่!I415"")"),0)</f>
        <v>0</v>
      </c>
      <c r="J520" s="191">
        <f ca="1">IFERROR(__xludf.DUMMYFUNCTION("IMPORTRANGE(""https://docs.google.com/spreadsheets/d/1IYY_tgx_IHuhSq3AJ5eI5OnqOPBNLWSHKh2a30DoXe8/edit?usp=sharing"",""กระบี่!J415"")"),0)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IFERROR(__xludf.DUMMYFUNCTION("IMPORTRANGE(""https://docs.google.com/spreadsheets/d/1IYY_tgx_IHuhSq3AJ5eI5OnqOPBNLWSHKh2a30DoXe8/edit?usp=sharing"",""กระบี่!I416"")"),0)</f>
        <v>0</v>
      </c>
      <c r="J521" s="191">
        <f ca="1">IFERROR(__xludf.DUMMYFUNCTION("IMPORTRANGE(""https://docs.google.com/spreadsheets/d/1IYY_tgx_IHuhSq3AJ5eI5OnqOPBNLWSHKh2a30DoXe8/edit?usp=sharing"",""กระบี่!J416"")"),0)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IFERROR(__xludf.DUMMYFUNCTION("IMPORTRANGE(""https://docs.google.com/spreadsheets/d/1IYY_tgx_IHuhSq3AJ5eI5OnqOPBNLWSHKh2a30DoXe8/edit?usp=sharing"",""กระบี่!I417"")"),0)</f>
        <v>0</v>
      </c>
      <c r="J522" s="191">
        <f ca="1">IFERROR(__xludf.DUMMYFUNCTION("IMPORTRANGE(""https://docs.google.com/spreadsheets/d/1IYY_tgx_IHuhSq3AJ5eI5OnqOPBNLWSHKh2a30DoXe8/edit?usp=sharing"",""กระบี่!J417"")"),0)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IFERROR(__xludf.DUMMYFUNCTION("IMPORTRANGE(""https://docs.google.com/spreadsheets/d/1IYY_tgx_IHuhSq3AJ5eI5OnqOPBNLWSHKh2a30DoXe8/edit?usp=sharing"",""กระบี่!I418"")"),0)</f>
        <v>0</v>
      </c>
      <c r="J523" s="191">
        <f ca="1">IFERROR(__xludf.DUMMYFUNCTION("IMPORTRANGE(""https://docs.google.com/spreadsheets/d/1IYY_tgx_IHuhSq3AJ5eI5OnqOPBNLWSHKh2a30DoXe8/edit?usp=sharing"",""กระบี่!J418"")"),0)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IFERROR(__xludf.DUMMYFUNCTION("IMPORTRANGE(""https://docs.google.com/spreadsheets/d/1IYY_tgx_IHuhSq3AJ5eI5OnqOPBNLWSHKh2a30DoXe8/edit?usp=sharing"",""กระบี่!I419"")"),0)</f>
        <v>0</v>
      </c>
      <c r="J524" s="191">
        <f ca="1">IFERROR(__xludf.DUMMYFUNCTION("IMPORTRANGE(""https://docs.google.com/spreadsheets/d/1IYY_tgx_IHuhSq3AJ5eI5OnqOPBNLWSHKh2a30DoXe8/edit?usp=sharing"",""กระบี่!J419"")"),0)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IFERROR(__xludf.DUMMYFUNCTION("IMPORTRANGE(""https://docs.google.com/spreadsheets/d/1IYY_tgx_IHuhSq3AJ5eI5OnqOPBNLWSHKh2a30DoXe8/edit?usp=sharing"",""กระบี่!I420"")"),0)</f>
        <v>0</v>
      </c>
      <c r="J525" s="277">
        <f ca="1">IFERROR(__xludf.DUMMYFUNCTION("IMPORTRANGE(""https://docs.google.com/spreadsheets/d/1IYY_tgx_IHuhSq3AJ5eI5OnqOPBNLWSHKh2a30DoXe8/edit?usp=sharing"",""กระบี่!J420"")"),0)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IFERROR(__xludf.DUMMYFUNCTION("IMPORTRANGE(""https://docs.google.com/spreadsheets/d/1IYY_tgx_IHuhSq3AJ5eI5OnqOPBNLWSHKh2a30DoXe8/edit?usp=sharing"",""กระบี่!I421"")"),0)</f>
        <v>0</v>
      </c>
      <c r="J526" s="277">
        <f ca="1">IFERROR(__xludf.DUMMYFUNCTION("IMPORTRANGE(""https://docs.google.com/spreadsheets/d/1IYY_tgx_IHuhSq3AJ5eI5OnqOPBNLWSHKh2a30DoXe8/edit?usp=sharing"",""กระบี่!J421"")"),0)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IFERROR(__xludf.DUMMYFUNCTION("IMPORTRANGE(""https://docs.google.com/spreadsheets/d/1IYY_tgx_IHuhSq3AJ5eI5OnqOPBNLWSHKh2a30DoXe8/edit?usp=sharing"",""กระบี่!I422"")"),0)</f>
        <v>0</v>
      </c>
      <c r="J527" s="192">
        <f ca="1">IFERROR(__xludf.DUMMYFUNCTION("IMPORTRANGE(""https://docs.google.com/spreadsheets/d/1IYY_tgx_IHuhSq3AJ5eI5OnqOPBNLWSHKh2a30DoXe8/edit?usp=sharing"",""กระบี่!J422"")"),0)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IFERROR(__xludf.DUMMYFUNCTION("IMPORTRANGE(""https://docs.google.com/spreadsheets/d/1IYY_tgx_IHuhSq3AJ5eI5OnqOPBNLWSHKh2a30DoXe8/edit?usp=sharing"",""กระบี่!I423"")"),0)</f>
        <v>0</v>
      </c>
      <c r="J528" s="192">
        <f ca="1">IFERROR(__xludf.DUMMYFUNCTION("IMPORTRANGE(""https://docs.google.com/spreadsheets/d/1IYY_tgx_IHuhSq3AJ5eI5OnqOPBNLWSHKh2a30DoXe8/edit?usp=sharing"",""กระบี่!J423"")"),0)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IFERROR(__xludf.DUMMYFUNCTION("IMPORTRANGE(""https://docs.google.com/spreadsheets/d/1IYY_tgx_IHuhSq3AJ5eI5OnqOPBNLWSHKh2a30DoXe8/edit?usp=sharing"",""กระบี่!I424"")"),0)</f>
        <v>0</v>
      </c>
      <c r="J529" s="192">
        <f ca="1">IFERROR(__xludf.DUMMYFUNCTION("IMPORTRANGE(""https://docs.google.com/spreadsheets/d/1IYY_tgx_IHuhSq3AJ5eI5OnqOPBNLWSHKh2a30DoXe8/edit?usp=sharing"",""กระบี่!J424"")"),0)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IFERROR(__xludf.DUMMYFUNCTION("IMPORTRANGE(""https://docs.google.com/spreadsheets/d/1IYY_tgx_IHuhSq3AJ5eI5OnqOPBNLWSHKh2a30DoXe8/edit?usp=sharing"",""กระบี่!I425"")"),0)</f>
        <v>0</v>
      </c>
      <c r="J530" s="192">
        <f ca="1">IFERROR(__xludf.DUMMYFUNCTION("IMPORTRANGE(""https://docs.google.com/spreadsheets/d/1IYY_tgx_IHuhSq3AJ5eI5OnqOPBNLWSHKh2a30DoXe8/edit?usp=sharing"",""กระบี่!J425"")"),0)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IFERROR(__xludf.DUMMYFUNCTION("IMPORTRANGE(""https://docs.google.com/spreadsheets/d/1IYY_tgx_IHuhSq3AJ5eI5OnqOPBNLWSHKh2a30DoXe8/edit?usp=sharing"",""กระบี่!I426"")"),0)</f>
        <v>0</v>
      </c>
      <c r="J531" s="192">
        <f ca="1">IFERROR(__xludf.DUMMYFUNCTION("IMPORTRANGE(""https://docs.google.com/spreadsheets/d/1IYY_tgx_IHuhSq3AJ5eI5OnqOPBNLWSHKh2a30DoXe8/edit?usp=sharing"",""กระบี่!J426"")"),0)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IFERROR(__xludf.DUMMYFUNCTION("IMPORTRANGE(""https://docs.google.com/spreadsheets/d/1IYY_tgx_IHuhSq3AJ5eI5OnqOPBNLWSHKh2a30DoXe8/edit?usp=sharing"",""กระบี่!I427"")"),0)</f>
        <v>0</v>
      </c>
      <c r="J532" s="445">
        <f ca="1">IFERROR(__xludf.DUMMYFUNCTION("IMPORTRANGE(""https://docs.google.com/spreadsheets/d/1IYY_tgx_IHuhSq3AJ5eI5OnqOPBNLWSHKh2a30DoXe8/edit?usp=sharing"",""กระบี่!J427"")"),0)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IFERROR(__xludf.DUMMYFUNCTION("IMPORTRANGE(""https://docs.google.com/spreadsheets/d/1IYY_tgx_IHuhSq3AJ5eI5OnqOPBNLWSHKh2a30DoXe8/edit?usp=sharing"",""กระบี่!I428"")"),22)</f>
        <v>22</v>
      </c>
      <c r="J533" s="393">
        <f ca="1">IFERROR(__xludf.DUMMYFUNCTION("IMPORTRANGE(""https://docs.google.com/spreadsheets/d/1IYY_tgx_IHuhSq3AJ5eI5OnqOPBNLWSHKh2a30DoXe8/edit?usp=sharing"",""กระบี่!J428"")"),0)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IFERROR(__xludf.DUMMYFUNCTION("IMPORTRANGE(""https://docs.google.com/spreadsheets/d/1IYY_tgx_IHuhSq3AJ5eI5OnqOPBNLWSHKh2a30DoXe8/edit?usp=sharing"",""กระบี่!L428"")"),34340)</f>
        <v>34340</v>
      </c>
      <c r="M533" s="395"/>
      <c r="N533" s="395">
        <f ca="1">IFERROR(__xludf.DUMMYFUNCTION("IMPORTRANGE(""https://docs.google.com/spreadsheets/d/1IYY_tgx_IHuhSq3AJ5eI5OnqOPBNLWSHKh2a30DoXe8/edit?usp=sharing"",""กระบี่!M428"")"),1960)</f>
        <v>1960</v>
      </c>
      <c r="O533" s="395">
        <f t="shared" ref="O533:O537" ca="1" si="118">+IF(L533&gt;0,N533*100/L533,0)</f>
        <v>5.7076295864880606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IFERROR(__xludf.DUMMYFUNCTION("IMPORTRANGE(""https://docs.google.com/spreadsheets/d/1IYY_tgx_IHuhSq3AJ5eI5OnqOPBNLWSHKh2a30DoXe8/edit?usp=sharing"",""กระบี่!L429"")"),0)</f>
        <v>0</v>
      </c>
      <c r="M534" s="169"/>
      <c r="N534" s="171">
        <f ca="1">IFERROR(__xludf.DUMMYFUNCTION("IMPORTRANGE(""https://docs.google.com/spreadsheets/d/1IYY_tgx_IHuhSq3AJ5eI5OnqOPBNLWSHKh2a30DoXe8/edit?usp=sharing"",""กระบี่!M429"")"),0)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1">
        <f ca="1">IFERROR(__xludf.DUMMYFUNCTION("IMPORTRANGE(""https://docs.google.com/spreadsheets/d/1IYY_tgx_IHuhSq3AJ5eI5OnqOPBNLWSHKh2a30DoXe8/edit?usp=sharing"",""กระบี่!M430"")"),1960)</f>
        <v>1960</v>
      </c>
      <c r="O535" s="171">
        <f t="shared" ca="1" si="118"/>
        <v>5.7076295864880606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IFERROR(__xludf.DUMMYFUNCTION("IMPORTRANGE(""https://docs.google.com/spreadsheets/d/1IYY_tgx_IHuhSq3AJ5eI5OnqOPBNLWSHKh2a30DoXe8/edit?usp=sharing"",""กระบี่!L431"")"),0)</f>
        <v>0</v>
      </c>
      <c r="M536" s="171"/>
      <c r="N536" s="171">
        <f ca="1">IFERROR(__xludf.DUMMYFUNCTION("IMPORTRANGE(""https://docs.google.com/spreadsheets/d/1IYY_tgx_IHuhSq3AJ5eI5OnqOPBNLWSHKh2a30DoXe8/edit?usp=sharing"",""กระบี่!M431"")"),0)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IFERROR(__xludf.DUMMYFUNCTION("IMPORTRANGE(""https://docs.google.com/spreadsheets/d/1IYY_tgx_IHuhSq3AJ5eI5OnqOPBNLWSHKh2a30DoXe8/edit?usp=sharing"",""กระบี่!L432"")"),34340)</f>
        <v>34340</v>
      </c>
      <c r="M537" s="171"/>
      <c r="N537" s="171">
        <f ca="1">IFERROR(__xludf.DUMMYFUNCTION("IMPORTRANGE(""https://docs.google.com/spreadsheets/d/1IYY_tgx_IHuhSq3AJ5eI5OnqOPBNLWSHKh2a30DoXe8/edit?usp=sharing"",""กระบี่!M432"")"),1960)</f>
        <v>1960</v>
      </c>
      <c r="O537" s="171">
        <f t="shared" ca="1" si="118"/>
        <v>5.7076295864880606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IFERROR(__xludf.DUMMYFUNCTION("IMPORTRANGE(""https://docs.google.com/spreadsheets/d/1IYY_tgx_IHuhSq3AJ5eI5OnqOPBNLWSHKh2a30DoXe8/edit?usp=sharing"",""กระบี่!M433"")"),0)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IFERROR(__xludf.DUMMYFUNCTION("IMPORTRANGE(""https://docs.google.com/spreadsheets/d/1IYY_tgx_IHuhSq3AJ5eI5OnqOPBNLWSHKh2a30DoXe8/edit?usp=sharing"",""กระบี่!M434"")"),0)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IFERROR(__xludf.DUMMYFUNCTION("IMPORTRANGE(""https://docs.google.com/spreadsheets/d/1IYY_tgx_IHuhSq3AJ5eI5OnqOPBNLWSHKh2a30DoXe8/edit?usp=sharing"",""กระบี่!M435"")"),0)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IFERROR(__xludf.DUMMYFUNCTION("IMPORTRANGE(""https://docs.google.com/spreadsheets/d/1IYY_tgx_IHuhSq3AJ5eI5OnqOPBNLWSHKh2a30DoXe8/edit?usp=sharing"",""กระบี่!M436"")"),1960)</f>
        <v>1960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IFERROR(__xludf.DUMMYFUNCTION("IMPORTRANGE(""https://docs.google.com/spreadsheets/d/1IYY_tgx_IHuhSq3AJ5eI5OnqOPBNLWSHKh2a30DoXe8/edit?usp=sharing"",""กระบี่!J438"")"),0)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IFERROR(__xludf.DUMMYFUNCTION("IMPORTRANGE(""https://docs.google.com/spreadsheets/d/1IYY_tgx_IHuhSq3AJ5eI5OnqOPBNLWSHKh2a30DoXe8/edit?usp=sharing"",""กระบี่!J439"")"),1)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IFERROR(__xludf.DUMMYFUNCTION("IMPORTRANGE(""https://docs.google.com/spreadsheets/d/1IYY_tgx_IHuhSq3AJ5eI5OnqOPBNLWSHKh2a30DoXe8/edit?usp=sharing"",""กระบี่!J440"")"),1)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IFERROR(__xludf.DUMMYFUNCTION("IMPORTRANGE(""https://docs.google.com/spreadsheets/d/1IYY_tgx_IHuhSq3AJ5eI5OnqOPBNLWSHKh2a30DoXe8/edit?usp=sharing"",""กระบี่!J441"")"),0)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IFERROR(__xludf.DUMMYFUNCTION("IMPORTRANGE(""https://docs.google.com/spreadsheets/d/1IYY_tgx_IHuhSq3AJ5eI5OnqOPBNLWSHKh2a30DoXe8/edit?usp=sharing"",""กระบี่!I442"")"),22)</f>
        <v>22</v>
      </c>
      <c r="J547" s="192">
        <f ca="1">IFERROR(__xludf.DUMMYFUNCTION("IMPORTRANGE(""https://docs.google.com/spreadsheets/d/1IYY_tgx_IHuhSq3AJ5eI5OnqOPBNLWSHKh2a30DoXe8/edit?usp=sharing"",""กระบี่!J442"")"),0)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IFERROR(__xludf.DUMMYFUNCTION("IMPORTRANGE(""https://docs.google.com/spreadsheets/d/1IYY_tgx_IHuhSq3AJ5eI5OnqOPBNLWSHKh2a30DoXe8/edit?usp=sharing"",""กระบี่!J166"")"),0)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IFERROR(__xludf.DUMMYFUNCTION("IMPORTRANGE(""https://docs.google.com/spreadsheets/d/1IYY_tgx_IHuhSq3AJ5eI5OnqOPBNLWSHKh2a30DoXe8/edit?usp=sharing"",""กระบี่!J444"")"),0)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IFERROR(__xludf.DUMMYFUNCTION("IMPORTRANGE(""https://docs.google.com/spreadsheets/d/1IYY_tgx_IHuhSq3AJ5eI5OnqOPBNLWSHKh2a30DoXe8/edit?usp=sharing"",""กระบี่!J445"")"),0)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IFERROR(__xludf.DUMMYFUNCTION("IMPORTRANGE(""https://docs.google.com/spreadsheets/d/1IYY_tgx_IHuhSq3AJ5eI5OnqOPBNLWSHKh2a30DoXe8/edit?usp=sharing"",""กระบี่!I446"")"),0)</f>
        <v>0</v>
      </c>
      <c r="J551" s="393">
        <f ca="1">IFERROR(__xludf.DUMMYFUNCTION("IMPORTRANGE(""https://docs.google.com/spreadsheets/d/1IYY_tgx_IHuhSq3AJ5eI5OnqOPBNLWSHKh2a30DoXe8/edit?usp=sharing"",""กระบี่!J446"")"),0)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IFERROR(__xludf.DUMMYFUNCTION("IMPORTRANGE(""https://docs.google.com/spreadsheets/d/1IYY_tgx_IHuhSq3AJ5eI5OnqOPBNLWSHKh2a30DoXe8/edit?usp=sharing"",""กระบี่!L446"")"),0)</f>
        <v>0</v>
      </c>
      <c r="M551" s="395"/>
      <c r="N551" s="395">
        <f ca="1">IFERROR(__xludf.DUMMYFUNCTION("IMPORTRANGE(""https://docs.google.com/spreadsheets/d/1IYY_tgx_IHuhSq3AJ5eI5OnqOPBNLWSHKh2a30DoXe8/edit?usp=sharing"",""กระบี่!M446"")"),0)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IFERROR(__xludf.DUMMYFUNCTION("IMPORTRANGE(""https://docs.google.com/spreadsheets/d/1IYY_tgx_IHuhSq3AJ5eI5OnqOPBNLWSHKh2a30DoXe8/edit?usp=sharing"",""กระบี่!L447"")"),0)</f>
        <v>0</v>
      </c>
      <c r="M552" s="169"/>
      <c r="N552" s="171">
        <f ca="1">IFERROR(__xludf.DUMMYFUNCTION("IMPORTRANGE(""https://docs.google.com/spreadsheets/d/1IYY_tgx_IHuhSq3AJ5eI5OnqOPBNLWSHKh2a30DoXe8/edit?usp=sharing"",""กระบี่!M447"")"),0)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1">
        <f ca="1">IFERROR(__xludf.DUMMYFUNCTION("IMPORTRANGE(""https://docs.google.com/spreadsheets/d/1IYY_tgx_IHuhSq3AJ5eI5OnqOPBNLWSHKh2a30DoXe8/edit?usp=sharing"",""กระบี่!M448"")"),0)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IFERROR(__xludf.DUMMYFUNCTION("IMPORTRANGE(""https://docs.google.com/spreadsheets/d/1IYY_tgx_IHuhSq3AJ5eI5OnqOPBNLWSHKh2a30DoXe8/edit?usp=sharing"",""กระบี่!L449"")"),0)</f>
        <v>0</v>
      </c>
      <c r="M554" s="171"/>
      <c r="N554" s="171">
        <f ca="1">IFERROR(__xludf.DUMMYFUNCTION("IMPORTRANGE(""https://docs.google.com/spreadsheets/d/1IYY_tgx_IHuhSq3AJ5eI5OnqOPBNLWSHKh2a30DoXe8/edit?usp=sharing"",""กระบี่!M449"")"),0)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IFERROR(__xludf.DUMMYFUNCTION("IMPORTRANGE(""https://docs.google.com/spreadsheets/d/1IYY_tgx_IHuhSq3AJ5eI5OnqOPBNLWSHKh2a30DoXe8/edit?usp=sharing"",""กระบี่!L450"")"),0)</f>
        <v>0</v>
      </c>
      <c r="M555" s="171"/>
      <c r="N555" s="171">
        <f ca="1">IFERROR(__xludf.DUMMYFUNCTION("IMPORTRANGE(""https://docs.google.com/spreadsheets/d/1IYY_tgx_IHuhSq3AJ5eI5OnqOPBNLWSHKh2a30DoXe8/edit?usp=sharing"",""กระบี่!M450"")"),0)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IFERROR(__xludf.DUMMYFUNCTION("IMPORTRANGE(""https://docs.google.com/spreadsheets/d/1IYY_tgx_IHuhSq3AJ5eI5OnqOPBNLWSHKh2a30DoXe8/edit?usp=sharing"",""กระบี่!M451"")"),0)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IFERROR(__xludf.DUMMYFUNCTION("IMPORTRANGE(""https://docs.google.com/spreadsheets/d/1IYY_tgx_IHuhSq3AJ5eI5OnqOPBNLWSHKh2a30DoXe8/edit?usp=sharing"",""กระบี่!M452"")"),0)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IFERROR(__xludf.DUMMYFUNCTION("IMPORTRANGE(""https://docs.google.com/spreadsheets/d/1IYY_tgx_IHuhSq3AJ5eI5OnqOPBNLWSHKh2a30DoXe8/edit?usp=sharing"",""กระบี่!M453"")"),0)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IFERROR(__xludf.DUMMYFUNCTION("IMPORTRANGE(""https://docs.google.com/spreadsheets/d/1IYY_tgx_IHuhSq3AJ5eI5OnqOPBNLWSHKh2a30DoXe8/edit?usp=sharing"",""กระบี่!M454"")"),0)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IFERROR(__xludf.DUMMYFUNCTION("IMPORTRANGE(""https://docs.google.com/spreadsheets/d/1IYY_tgx_IHuhSq3AJ5eI5OnqOPBNLWSHKh2a30DoXe8/edit?usp=sharing"",""กระบี่!I455"")"),0)</f>
        <v>0</v>
      </c>
      <c r="J560" s="167">
        <f ca="1">IFERROR(__xludf.DUMMYFUNCTION("IMPORTRANGE(""https://docs.google.com/spreadsheets/d/1IYY_tgx_IHuhSq3AJ5eI5OnqOPBNLWSHKh2a30DoXe8/edit?usp=sharing"",""กระบี่!J455"")"),0)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IFERROR(__xludf.DUMMYFUNCTION("IMPORTRANGE(""https://docs.google.com/spreadsheets/d/1IYY_tgx_IHuhSq3AJ5eI5OnqOPBNLWSHKh2a30DoXe8/edit?usp=sharing"",""กระบี่!I456"")"),0)</f>
        <v>0</v>
      </c>
      <c r="J561" s="191">
        <f ca="1">IFERROR(__xludf.DUMMYFUNCTION("IMPORTRANGE(""https://docs.google.com/spreadsheets/d/1IYY_tgx_IHuhSq3AJ5eI5OnqOPBNLWSHKh2a30DoXe8/edit?usp=sharing"",""กระบี่!J456"")"),0)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IFERROR(__xludf.DUMMYFUNCTION("IMPORTRANGE(""https://docs.google.com/spreadsheets/d/1IYY_tgx_IHuhSq3AJ5eI5OnqOPBNLWSHKh2a30DoXe8/edit?usp=sharing"",""กระบี่!I457"")"),"")</f>
        <v/>
      </c>
      <c r="J562" s="191" t="str">
        <f ca="1">IFERROR(__xludf.DUMMYFUNCTION("IMPORTRANGE(""https://docs.google.com/spreadsheets/d/1IYY_tgx_IHuhSq3AJ5eI5OnqOPBNLWSHKh2a30DoXe8/edit?usp=sharing"",""กระบี่!J457"")"),"")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IFERROR(__xludf.DUMMYFUNCTION("IMPORTRANGE(""https://docs.google.com/spreadsheets/d/1IYY_tgx_IHuhSq3AJ5eI5OnqOPBNLWSHKh2a30DoXe8/edit?usp=sharing"",""กระบี่!I458"")"),"")</f>
        <v/>
      </c>
      <c r="J563" s="191" t="str">
        <f ca="1">IFERROR(__xludf.DUMMYFUNCTION("IMPORTRANGE(""https://docs.google.com/spreadsheets/d/1IYY_tgx_IHuhSq3AJ5eI5OnqOPBNLWSHKh2a30DoXe8/edit?usp=sharing"",""กระบี่!J458"")"),"")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IFERROR(__xludf.DUMMYFUNCTION("IMPORTRANGE(""https://docs.google.com/spreadsheets/d/1IYY_tgx_IHuhSq3AJ5eI5OnqOPBNLWSHKh2a30DoXe8/edit?usp=sharing"",""กระบี่!I459"")"),1100)</f>
        <v>1100</v>
      </c>
      <c r="J564" s="360">
        <f ca="1">IFERROR(__xludf.DUMMYFUNCTION("IMPORTRANGE(""https://docs.google.com/spreadsheets/d/1IYY_tgx_IHuhSq3AJ5eI5OnqOPBNLWSHKh2a30DoXe8/edit?usp=sharing"",""กระบี่!J459"")"),688)</f>
        <v>688</v>
      </c>
      <c r="K564" s="361">
        <f t="shared" ca="1" si="121"/>
        <v>62.545454545454547</v>
      </c>
      <c r="L564" s="362">
        <f ca="1">IFERROR(__xludf.DUMMYFUNCTION("IMPORTRANGE(""https://docs.google.com/spreadsheets/d/1IYY_tgx_IHuhSq3AJ5eI5OnqOPBNLWSHKh2a30DoXe8/edit?usp=sharing"",""กระบี่!L459"")"),122800)</f>
        <v>122800</v>
      </c>
      <c r="M564" s="362"/>
      <c r="N564" s="362">
        <f ca="1">IFERROR(__xludf.DUMMYFUNCTION("IMPORTRANGE(""https://docs.google.com/spreadsheets/d/1IYY_tgx_IHuhSq3AJ5eI5OnqOPBNLWSHKh2a30DoXe8/edit?usp=sharing"",""กระบี่!M459"")"),22000)</f>
        <v>22000</v>
      </c>
      <c r="O564" s="362">
        <f t="shared" ref="O564:O568" ca="1" si="122">+IF(L564&gt;0,N564*100/L564,0)</f>
        <v>17.915309446254071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IFERROR(__xludf.DUMMYFUNCTION("IMPORTRANGE(""https://docs.google.com/spreadsheets/d/1IYY_tgx_IHuhSq3AJ5eI5OnqOPBNLWSHKh2a30DoXe8/edit?usp=sharing"",""กระบี่!L460"")"),0)</f>
        <v>0</v>
      </c>
      <c r="M565" s="169"/>
      <c r="N565" s="171">
        <f ca="1">IFERROR(__xludf.DUMMYFUNCTION("IMPORTRANGE(""https://docs.google.com/spreadsheets/d/1IYY_tgx_IHuhSq3AJ5eI5OnqOPBNLWSHKh2a30DoXe8/edit?usp=sharing"",""กระบี่!M460"")"),0)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1">
        <f ca="1">IFERROR(__xludf.DUMMYFUNCTION("IMPORTRANGE(""https://docs.google.com/spreadsheets/d/1IYY_tgx_IHuhSq3AJ5eI5OnqOPBNLWSHKh2a30DoXe8/edit?usp=sharing"",""กระบี่!M461"")"),22000)</f>
        <v>22000</v>
      </c>
      <c r="O566" s="171">
        <f t="shared" ca="1" si="122"/>
        <v>17.915309446254071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IFERROR(__xludf.DUMMYFUNCTION("IMPORTRANGE(""https://docs.google.com/spreadsheets/d/1IYY_tgx_IHuhSq3AJ5eI5OnqOPBNLWSHKh2a30DoXe8/edit?usp=sharing"",""กระบี่!L462"")"),0)</f>
        <v>0</v>
      </c>
      <c r="M567" s="171"/>
      <c r="N567" s="171">
        <f ca="1">IFERROR(__xludf.DUMMYFUNCTION("IMPORTRANGE(""https://docs.google.com/spreadsheets/d/1IYY_tgx_IHuhSq3AJ5eI5OnqOPBNLWSHKh2a30DoXe8/edit?usp=sharing"",""กระบี่!M462"")"),0)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IFERROR(__xludf.DUMMYFUNCTION("IMPORTRANGE(""https://docs.google.com/spreadsheets/d/1IYY_tgx_IHuhSq3AJ5eI5OnqOPBNLWSHKh2a30DoXe8/edit?usp=sharing"",""กระบี่!L463"")"),122800)</f>
        <v>122800</v>
      </c>
      <c r="M568" s="171"/>
      <c r="N568" s="171">
        <f ca="1">IFERROR(__xludf.DUMMYFUNCTION("IMPORTRANGE(""https://docs.google.com/spreadsheets/d/1IYY_tgx_IHuhSq3AJ5eI5OnqOPBNLWSHKh2a30DoXe8/edit?usp=sharing"",""กระบี่!M463"")"),22000)</f>
        <v>22000</v>
      </c>
      <c r="O568" s="171">
        <f t="shared" ca="1" si="122"/>
        <v>17.915309446254071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IFERROR(__xludf.DUMMYFUNCTION("IMPORTRANGE(""https://docs.google.com/spreadsheets/d/1IYY_tgx_IHuhSq3AJ5eI5OnqOPBNLWSHKh2a30DoXe8/edit?usp=sharing"",""กระบี่!M464"")"),0)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IFERROR(__xludf.DUMMYFUNCTION("IMPORTRANGE(""https://docs.google.com/spreadsheets/d/1IYY_tgx_IHuhSq3AJ5eI5OnqOPBNLWSHKh2a30DoXe8/edit?usp=sharing"",""กระบี่!M465"")"),0)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IFERROR(__xludf.DUMMYFUNCTION("IMPORTRANGE(""https://docs.google.com/spreadsheets/d/1IYY_tgx_IHuhSq3AJ5eI5OnqOPBNLWSHKh2a30DoXe8/edit?usp=sharing"",""กระบี่!M466"")"),22000)</f>
        <v>22000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IFERROR(__xludf.DUMMYFUNCTION("IMPORTRANGE(""https://docs.google.com/spreadsheets/d/1IYY_tgx_IHuhSq3AJ5eI5OnqOPBNLWSHKh2a30DoXe8/edit?usp=sharing"",""กระบี่!M467"")"),0)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IFERROR(__xludf.DUMMYFUNCTION("IMPORTRANGE(""https://docs.google.com/spreadsheets/d/1IYY_tgx_IHuhSq3AJ5eI5OnqOPBNLWSHKh2a30DoXe8/edit?usp=sharing"",""กระบี่!I468"")"),1100)</f>
        <v>1100</v>
      </c>
      <c r="J573" s="401">
        <f ca="1">IFERROR(__xludf.DUMMYFUNCTION("IMPORTRANGE(""https://docs.google.com/spreadsheets/d/1IYY_tgx_IHuhSq3AJ5eI5OnqOPBNLWSHKh2a30DoXe8/edit?usp=sharing"",""กระบี่!J468"")"),688)</f>
        <v>688</v>
      </c>
      <c r="K573" s="204">
        <f ca="1">IF(I573&gt;0,J573*100/I573,0)</f>
        <v>62.545454545454547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IFERROR(__xludf.DUMMYFUNCTION("IMPORTRANGE(""https://docs.google.com/spreadsheets/d/1IYY_tgx_IHuhSq3AJ5eI5OnqOPBNLWSHKh2a30DoXe8/edit?usp=sharing"",""กระบี่!I470"")"),0)</f>
        <v>0</v>
      </c>
      <c r="J575" s="192">
        <f ca="1">IFERROR(__xludf.DUMMYFUNCTION("IMPORTRANGE(""https://docs.google.com/spreadsheets/d/1IYY_tgx_IHuhSq3AJ5eI5OnqOPBNLWSHKh2a30DoXe8/edit?usp=sharing"",""กระบี่!J470"")"),0)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IFERROR(__xludf.DUMMYFUNCTION("IMPORTRANGE(""https://docs.google.com/spreadsheets/d/1IYY_tgx_IHuhSq3AJ5eI5OnqOPBNLWSHKh2a30DoXe8/edit?usp=sharing"",""กระบี่!I471"")"),0)</f>
        <v>0</v>
      </c>
      <c r="J576" s="192">
        <f ca="1">IFERROR(__xludf.DUMMYFUNCTION("IMPORTRANGE(""https://docs.google.com/spreadsheets/d/1IYY_tgx_IHuhSq3AJ5eI5OnqOPBNLWSHKh2a30DoXe8/edit?usp=sharing"",""กระบี่!J471"")"),0)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IFERROR(__xludf.DUMMYFUNCTION("IMPORTRANGE(""https://docs.google.com/spreadsheets/d/1IYY_tgx_IHuhSq3AJ5eI5OnqOPBNLWSHKh2a30DoXe8/edit?usp=sharing"",""กระบี่!I472"")"),0)</f>
        <v>0</v>
      </c>
      <c r="J577" s="192">
        <f ca="1">IFERROR(__xludf.DUMMYFUNCTION("IMPORTRANGE(""https://docs.google.com/spreadsheets/d/1IYY_tgx_IHuhSq3AJ5eI5OnqOPBNLWSHKh2a30DoXe8/edit?usp=sharing"",""กระบี่!J472"")"),688)</f>
        <v>688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IFERROR(__xludf.DUMMYFUNCTION("IMPORTRANGE(""https://docs.google.com/spreadsheets/d/1IYY_tgx_IHuhSq3AJ5eI5OnqOPBNLWSHKh2a30DoXe8/edit?usp=sharing"",""กระบี่!I473"")"),0)</f>
        <v>0</v>
      </c>
      <c r="J578" s="192">
        <f ca="1">IFERROR(__xludf.DUMMYFUNCTION("IMPORTRANGE(""https://docs.google.com/spreadsheets/d/1IYY_tgx_IHuhSq3AJ5eI5OnqOPBNLWSHKh2a30DoXe8/edit?usp=sharing"",""กระบี่!J473"")"),0)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IFERROR(__xludf.DUMMYFUNCTION("IMPORTRANGE(""https://docs.google.com/spreadsheets/d/1IYY_tgx_IHuhSq3AJ5eI5OnqOPBNLWSHKh2a30DoXe8/edit?usp=sharing"",""กระบี่!I474"")"),0)</f>
        <v>0</v>
      </c>
      <c r="J579" s="192">
        <f ca="1">IFERROR(__xludf.DUMMYFUNCTION("IMPORTRANGE(""https://docs.google.com/spreadsheets/d/1IYY_tgx_IHuhSq3AJ5eI5OnqOPBNLWSHKh2a30DoXe8/edit?usp=sharing"",""กระบี่!J474"")"),0)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IFERROR(__xludf.DUMMYFUNCTION("IMPORTRANGE(""https://docs.google.com/spreadsheets/d/1IYY_tgx_IHuhSq3AJ5eI5OnqOPBNLWSHKh2a30DoXe8/edit?usp=sharing"",""กระบี่!I475"")"),0)</f>
        <v>0</v>
      </c>
      <c r="J580" s="360">
        <f ca="1">IFERROR(__xludf.DUMMYFUNCTION("IMPORTRANGE(""https://docs.google.com/spreadsheets/d/1IYY_tgx_IHuhSq3AJ5eI5OnqOPBNLWSHKh2a30DoXe8/edit?usp=sharing"",""กระบี่!J475"")"),0)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IFERROR(__xludf.DUMMYFUNCTION("IMPORTRANGE(""https://docs.google.com/spreadsheets/d/1IYY_tgx_IHuhSq3AJ5eI5OnqOPBNLWSHKh2a30DoXe8/edit?usp=sharing"",""กระบี่!L475"")"),0)</f>
        <v>0</v>
      </c>
      <c r="M580" s="362"/>
      <c r="N580" s="362">
        <f ca="1">IFERROR(__xludf.DUMMYFUNCTION("IMPORTRANGE(""https://docs.google.com/spreadsheets/d/1IYY_tgx_IHuhSq3AJ5eI5OnqOPBNLWSHKh2a30DoXe8/edit?usp=sharing"",""กระบี่!M475"")"),0)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IFERROR(__xludf.DUMMYFUNCTION("IMPORTRANGE(""https://docs.google.com/spreadsheets/d/1IYY_tgx_IHuhSq3AJ5eI5OnqOPBNLWSHKh2a30DoXe8/edit?usp=sharing"",""กระบี่!L476"")"),0)</f>
        <v>0</v>
      </c>
      <c r="M581" s="169"/>
      <c r="N581" s="171">
        <f ca="1">IFERROR(__xludf.DUMMYFUNCTION("IMPORTRANGE(""https://docs.google.com/spreadsheets/d/1IYY_tgx_IHuhSq3AJ5eI5OnqOPBNLWSHKh2a30DoXe8/edit?usp=sharing"",""กระบี่!M476"")"),0)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1">
        <f ca="1">IFERROR(__xludf.DUMMYFUNCTION("IMPORTRANGE(""https://docs.google.com/spreadsheets/d/1IYY_tgx_IHuhSq3AJ5eI5OnqOPBNLWSHKh2a30DoXe8/edit?usp=sharing"",""กระบี่!M477"")"),0)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IFERROR(__xludf.DUMMYFUNCTION("IMPORTRANGE(""https://docs.google.com/spreadsheets/d/1IYY_tgx_IHuhSq3AJ5eI5OnqOPBNLWSHKh2a30DoXe8/edit?usp=sharing"",""กระบี่!L478"")"),0)</f>
        <v>0</v>
      </c>
      <c r="M583" s="171"/>
      <c r="N583" s="171">
        <f ca="1">IFERROR(__xludf.DUMMYFUNCTION("IMPORTRANGE(""https://docs.google.com/spreadsheets/d/1IYY_tgx_IHuhSq3AJ5eI5OnqOPBNLWSHKh2a30DoXe8/edit?usp=sharing"",""กระบี่!M478"")"),0)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IFERROR(__xludf.DUMMYFUNCTION("IMPORTRANGE(""https://docs.google.com/spreadsheets/d/1IYY_tgx_IHuhSq3AJ5eI5OnqOPBNLWSHKh2a30DoXe8/edit?usp=sharing"",""กระบี่!L479"")"),0)</f>
        <v>0</v>
      </c>
      <c r="M584" s="171"/>
      <c r="N584" s="171">
        <f ca="1">IFERROR(__xludf.DUMMYFUNCTION("IMPORTRANGE(""https://docs.google.com/spreadsheets/d/1IYY_tgx_IHuhSq3AJ5eI5OnqOPBNLWSHKh2a30DoXe8/edit?usp=sharing"",""กระบี่!M479"")"),0)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IFERROR(__xludf.DUMMYFUNCTION("IMPORTRANGE(""https://docs.google.com/spreadsheets/d/1IYY_tgx_IHuhSq3AJ5eI5OnqOPBNLWSHKh2a30DoXe8/edit?usp=sharing"",""กระบี่!M480"")"),0)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IFERROR(__xludf.DUMMYFUNCTION("IMPORTRANGE(""https://docs.google.com/spreadsheets/d/1IYY_tgx_IHuhSq3AJ5eI5OnqOPBNLWSHKh2a30DoXe8/edit?usp=sharing"",""กระบี่!M481"")"),0)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IFERROR(__xludf.DUMMYFUNCTION("IMPORTRANGE(""https://docs.google.com/spreadsheets/d/1IYY_tgx_IHuhSq3AJ5eI5OnqOPBNLWSHKh2a30DoXe8/edit?usp=sharing"",""กระบี่!M482"")"),0)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IFERROR(__xludf.DUMMYFUNCTION("IMPORTRANGE(""https://docs.google.com/spreadsheets/d/1IYY_tgx_IHuhSq3AJ5eI5OnqOPBNLWSHKh2a30DoXe8/edit?usp=sharing"",""กระบี่!M483"")"),0)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IFERROR(__xludf.DUMMYFUNCTION("IMPORTRANGE(""https://docs.google.com/spreadsheets/d/1IYY_tgx_IHuhSq3AJ5eI5OnqOPBNLWSHKh2a30DoXe8/edit?usp=sharing"",""กระบี่!I484"")"),0)</f>
        <v>0</v>
      </c>
      <c r="J589" s="191">
        <f ca="1">IFERROR(__xludf.DUMMYFUNCTION("IMPORTRANGE(""https://docs.google.com/spreadsheets/d/1IYY_tgx_IHuhSq3AJ5eI5OnqOPBNLWSHKh2a30DoXe8/edit?usp=sharing"",""กระบี่!J484"")"),0)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IFERROR(__xludf.DUMMYFUNCTION("IMPORTRANGE(""https://docs.google.com/spreadsheets/d/1IYY_tgx_IHuhSq3AJ5eI5OnqOPBNLWSHKh2a30DoXe8/edit?usp=sharing"",""กระบี่!I485"")"),0)</f>
        <v>0</v>
      </c>
      <c r="J590" s="191">
        <f ca="1">IFERROR(__xludf.DUMMYFUNCTION("IMPORTRANGE(""https://docs.google.com/spreadsheets/d/1IYY_tgx_IHuhSq3AJ5eI5OnqOPBNLWSHKh2a30DoXe8/edit?usp=sharing"",""กระบี่!J485"")"),0)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IFERROR(__xludf.DUMMYFUNCTION("IMPORTRANGE(""https://docs.google.com/spreadsheets/d/1IYY_tgx_IHuhSq3AJ5eI5OnqOPBNLWSHKh2a30DoXe8/edit?usp=sharing"",""กระบี่!I486"")"),0)</f>
        <v>0</v>
      </c>
      <c r="J591" s="191">
        <f ca="1">IFERROR(__xludf.DUMMYFUNCTION("IMPORTRANGE(""https://docs.google.com/spreadsheets/d/1IYY_tgx_IHuhSq3AJ5eI5OnqOPBNLWSHKh2a30DoXe8/edit?usp=sharing"",""กระบี่!J486"")"),0)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IFERROR(__xludf.DUMMYFUNCTION("IMPORTRANGE(""https://docs.google.com/spreadsheets/d/1IYY_tgx_IHuhSq3AJ5eI5OnqOPBNLWSHKh2a30DoXe8/edit?usp=sharing"",""กระบี่!I487"")"),0)</f>
        <v>0</v>
      </c>
      <c r="J592" s="191">
        <f ca="1">IFERROR(__xludf.DUMMYFUNCTION("IMPORTRANGE(""https://docs.google.com/spreadsheets/d/1IYY_tgx_IHuhSq3AJ5eI5OnqOPBNLWSHKh2a30DoXe8/edit?usp=sharing"",""กระบี่!J487"")"),0)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IFERROR(__xludf.DUMMYFUNCTION("IMPORTRANGE(""https://docs.google.com/spreadsheets/d/1IYY_tgx_IHuhSq3AJ5eI5OnqOPBNLWSHKh2a30DoXe8/edit?usp=sharing"",""กระบี่!I488"")"),0)</f>
        <v>0</v>
      </c>
      <c r="J593" s="191">
        <f ca="1">IFERROR(__xludf.DUMMYFUNCTION("IMPORTRANGE(""https://docs.google.com/spreadsheets/d/1IYY_tgx_IHuhSq3AJ5eI5OnqOPBNLWSHKh2a30DoXe8/edit?usp=sharing"",""กระบี่!J488"")"),0)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IFERROR(__xludf.DUMMYFUNCTION("IMPORTRANGE(""https://docs.google.com/spreadsheets/d/1IYY_tgx_IHuhSq3AJ5eI5OnqOPBNLWSHKh2a30DoXe8/edit?usp=sharing"",""กระบี่!I489"")"),0)</f>
        <v>0</v>
      </c>
      <c r="J594" s="191">
        <f ca="1">IFERROR(__xludf.DUMMYFUNCTION("IMPORTRANGE(""https://docs.google.com/spreadsheets/d/1IYY_tgx_IHuhSq3AJ5eI5OnqOPBNLWSHKh2a30DoXe8/edit?usp=sharing"",""กระบี่!J489"")"),0)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IFERROR(__xludf.DUMMYFUNCTION("IMPORTRANGE(""https://docs.google.com/spreadsheets/d/1IYY_tgx_IHuhSq3AJ5eI5OnqOPBNLWSHKh2a30DoXe8/edit?usp=sharing"",""กระบี่!I490"")"),0)</f>
        <v>0</v>
      </c>
      <c r="J595" s="191">
        <f ca="1">IFERROR(__xludf.DUMMYFUNCTION("IMPORTRANGE(""https://docs.google.com/spreadsheets/d/1IYY_tgx_IHuhSq3AJ5eI5OnqOPBNLWSHKh2a30DoXe8/edit?usp=sharing"",""กระบี่!J490"")"),0)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IFERROR(__xludf.DUMMYFUNCTION("IMPORTRANGE(""https://docs.google.com/spreadsheets/d/1IYY_tgx_IHuhSq3AJ5eI5OnqOPBNLWSHKh2a30DoXe8/edit?usp=sharing"",""กระบี่!I491"")"),0)</f>
        <v>0</v>
      </c>
      <c r="J596" s="238">
        <f ca="1">IFERROR(__xludf.DUMMYFUNCTION("IMPORTRANGE(""https://docs.google.com/spreadsheets/d/1IYY_tgx_IHuhSq3AJ5eI5OnqOPBNLWSHKh2a30DoXe8/edit?usp=sharing"",""กระบี่!J491"")"),0)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IFERROR(__xludf.DUMMYFUNCTION("IMPORTRANGE(""https://docs.google.com/spreadsheets/d/1IYY_tgx_IHuhSq3AJ5eI5OnqOPBNLWSHKh2a30DoXe8/edit?usp=sharing"",""กระบี่!I492"")"),428)</f>
        <v>428</v>
      </c>
      <c r="J597" s="464">
        <f ca="1">IFERROR(__xludf.DUMMYFUNCTION("IMPORTRANGE(""https://docs.google.com/spreadsheets/d/1IYY_tgx_IHuhSq3AJ5eI5OnqOPBNLWSHKh2a30DoXe8/edit?usp=sharing"",""กระบี่!J492"")"),0)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IFERROR(__xludf.DUMMYFUNCTION("IMPORTRANGE(""https://docs.google.com/spreadsheets/d/1IYY_tgx_IHuhSq3AJ5eI5OnqOPBNLWSHKh2a30DoXe8/edit?usp=sharing"",""กระบี่!L492"")"),26140)</f>
        <v>26140</v>
      </c>
      <c r="M597" s="395"/>
      <c r="N597" s="395">
        <f ca="1">IFERROR(__xludf.DUMMYFUNCTION("IMPORTRANGE(""https://docs.google.com/spreadsheets/d/1IYY_tgx_IHuhSq3AJ5eI5OnqOPBNLWSHKh2a30DoXe8/edit?usp=sharing"",""กระบี่!M492"")"),2600)</f>
        <v>2600</v>
      </c>
      <c r="O597" s="395">
        <f t="shared" ref="O597:O601" ca="1" si="126">+IF(L597&gt;0,N597*100/L597,0)</f>
        <v>9.946442234123948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IFERROR(__xludf.DUMMYFUNCTION("IMPORTRANGE(""https://docs.google.com/spreadsheets/d/1IYY_tgx_IHuhSq3AJ5eI5OnqOPBNLWSHKh2a30DoXe8/edit?usp=sharing"",""กระบี่!L493"")"),0)</f>
        <v>0</v>
      </c>
      <c r="M598" s="169"/>
      <c r="N598" s="171">
        <f ca="1">IFERROR(__xludf.DUMMYFUNCTION("IMPORTRANGE(""https://docs.google.com/spreadsheets/d/1IYY_tgx_IHuhSq3AJ5eI5OnqOPBNLWSHKh2a30DoXe8/edit?usp=sharing"",""กระบี่!M493"")"),0)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1">
        <f ca="1">IFERROR(__xludf.DUMMYFUNCTION("IMPORTRANGE(""https://docs.google.com/spreadsheets/d/1IYY_tgx_IHuhSq3AJ5eI5OnqOPBNLWSHKh2a30DoXe8/edit?usp=sharing"",""กระบี่!M494"")"),2600)</f>
        <v>2600</v>
      </c>
      <c r="O599" s="171">
        <f t="shared" ca="1" si="126"/>
        <v>9.946442234123948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IFERROR(__xludf.DUMMYFUNCTION("IMPORTRANGE(""https://docs.google.com/spreadsheets/d/1IYY_tgx_IHuhSq3AJ5eI5OnqOPBNLWSHKh2a30DoXe8/edit?usp=sharing"",""กระบี่!L495"")"),0)</f>
        <v>0</v>
      </c>
      <c r="M600" s="171"/>
      <c r="N600" s="171">
        <f ca="1">IFERROR(__xludf.DUMMYFUNCTION("IMPORTRANGE(""https://docs.google.com/spreadsheets/d/1IYY_tgx_IHuhSq3AJ5eI5OnqOPBNLWSHKh2a30DoXe8/edit?usp=sharing"",""กระบี่!M495"")"),0)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IFERROR(__xludf.DUMMYFUNCTION("IMPORTRANGE(""https://docs.google.com/spreadsheets/d/1IYY_tgx_IHuhSq3AJ5eI5OnqOPBNLWSHKh2a30DoXe8/edit?usp=sharing"",""กระบี่!L496"")"),26140)</f>
        <v>26140</v>
      </c>
      <c r="M601" s="171"/>
      <c r="N601" s="171">
        <f ca="1">IFERROR(__xludf.DUMMYFUNCTION("IMPORTRANGE(""https://docs.google.com/spreadsheets/d/1IYY_tgx_IHuhSq3AJ5eI5OnqOPBNLWSHKh2a30DoXe8/edit?usp=sharing"",""กระบี่!M496"")"),2600)</f>
        <v>2600</v>
      </c>
      <c r="O601" s="171">
        <f t="shared" ca="1" si="126"/>
        <v>9.946442234123948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IFERROR(__xludf.DUMMYFUNCTION("IMPORTRANGE(""https://docs.google.com/spreadsheets/d/1IYY_tgx_IHuhSq3AJ5eI5OnqOPBNLWSHKh2a30DoXe8/edit?usp=sharing"",""กระบี่!M497"")"),0)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IFERROR(__xludf.DUMMYFUNCTION("IMPORTRANGE(""https://docs.google.com/spreadsheets/d/1IYY_tgx_IHuhSq3AJ5eI5OnqOPBNLWSHKh2a30DoXe8/edit?usp=sharing"",""กระบี่!M498"")"),0)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IFERROR(__xludf.DUMMYFUNCTION("IMPORTRANGE(""https://docs.google.com/spreadsheets/d/1IYY_tgx_IHuhSq3AJ5eI5OnqOPBNLWSHKh2a30DoXe8/edit?usp=sharing"",""กระบี่!M499"")"),0)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IFERROR(__xludf.DUMMYFUNCTION("IMPORTRANGE(""https://docs.google.com/spreadsheets/d/1IYY_tgx_IHuhSq3AJ5eI5OnqOPBNLWSHKh2a30DoXe8/edit?usp=sharing"",""กระบี่!M500"")"),2600)</f>
        <v>2600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IFERROR(__xludf.DUMMYFUNCTION("IMPORTRANGE(""https://docs.google.com/spreadsheets/d/1IYY_tgx_IHuhSq3AJ5eI5OnqOPBNLWSHKh2a30DoXe8/edit?usp=sharing"",""กระบี่!J502"")"),1)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IFERROR(__xludf.DUMMYFUNCTION("IMPORTRANGE(""https://docs.google.com/spreadsheets/d/1IYY_tgx_IHuhSq3AJ5eI5OnqOPBNLWSHKh2a30DoXe8/edit?usp=sharing"",""กระบี่!J503"")"),1)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IFERROR(__xludf.DUMMYFUNCTION("IMPORTRANGE(""https://docs.google.com/spreadsheets/d/1IYY_tgx_IHuhSq3AJ5eI5OnqOPBNLWSHKh2a30DoXe8/edit?usp=sharing"",""กระบี่!J166"")"),0)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IFERROR(__xludf.DUMMYFUNCTION("IMPORTRANGE(""https://docs.google.com/spreadsheets/d/1IYY_tgx_IHuhSq3AJ5eI5OnqOPBNLWSHKh2a30DoXe8/edit?usp=sharing"",""กระบี่!J166"")"),0)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IFERROR(__xludf.DUMMYFUNCTION("IMPORTRANGE(""https://docs.google.com/spreadsheets/d/1IYY_tgx_IHuhSq3AJ5eI5OnqOPBNLWSHKh2a30DoXe8/edit?usp=sharing"",""กระบี่!I506"")"),428)</f>
        <v>428</v>
      </c>
      <c r="J611" s="167">
        <f ca="1">IFERROR(__xludf.DUMMYFUNCTION("IMPORTRANGE(""https://docs.google.com/spreadsheets/d/1IYY_tgx_IHuhSq3AJ5eI5OnqOPBNLWSHKh2a30DoXe8/edit?usp=sharing"",""กระบี่!J506"")"),0)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IFERROR(__xludf.DUMMYFUNCTION("IMPORTRANGE(""https://docs.google.com/spreadsheets/d/1IYY_tgx_IHuhSq3AJ5eI5OnqOPBNLWSHKh2a30DoXe8/edit?usp=sharing"",""กระบี่!I507"")"),0)</f>
        <v>0</v>
      </c>
      <c r="J612" s="192">
        <f ca="1">IFERROR(__xludf.DUMMYFUNCTION("IMPORTRANGE(""https://docs.google.com/spreadsheets/d/1IYY_tgx_IHuhSq3AJ5eI5OnqOPBNLWSHKh2a30DoXe8/edit?usp=sharing"",""กระบี่!J507"")"),0)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IFERROR(__xludf.DUMMYFUNCTION("IMPORTRANGE(""https://docs.google.com/spreadsheets/d/1IYY_tgx_IHuhSq3AJ5eI5OnqOPBNLWSHKh2a30DoXe8/edit?usp=sharing"",""กระบี่!I508"")"),0)</f>
        <v>0</v>
      </c>
      <c r="J613" s="192">
        <f ca="1">IFERROR(__xludf.DUMMYFUNCTION("IMPORTRANGE(""https://docs.google.com/spreadsheets/d/1IYY_tgx_IHuhSq3AJ5eI5OnqOPBNLWSHKh2a30DoXe8/edit?usp=sharing"",""กระบี่!J508"")"),0)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IFERROR(__xludf.DUMMYFUNCTION("IMPORTRANGE(""https://docs.google.com/spreadsheets/d/1IYY_tgx_IHuhSq3AJ5eI5OnqOPBNLWSHKh2a30DoXe8/edit?usp=sharing"",""กระบี่!I509"")"),0)</f>
        <v>0</v>
      </c>
      <c r="J614" s="192">
        <f ca="1">IFERROR(__xludf.DUMMYFUNCTION("IMPORTRANGE(""https://docs.google.com/spreadsheets/d/1IYY_tgx_IHuhSq3AJ5eI5OnqOPBNLWSHKh2a30DoXe8/edit?usp=sharing"",""กระบี่!J509"")"),0)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IFERROR(__xludf.DUMMYFUNCTION("IMPORTRANGE(""https://docs.google.com/spreadsheets/d/1IYY_tgx_IHuhSq3AJ5eI5OnqOPBNLWSHKh2a30DoXe8/edit?usp=sharing"",""กระบี่!I510"")"),0)</f>
        <v>0</v>
      </c>
      <c r="J615" s="192">
        <f ca="1">IFERROR(__xludf.DUMMYFUNCTION("IMPORTRANGE(""https://docs.google.com/spreadsheets/d/1IYY_tgx_IHuhSq3AJ5eI5OnqOPBNLWSHKh2a30DoXe8/edit?usp=sharing"",""กระบี่!J510"")"),0)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IFERROR(__xludf.DUMMYFUNCTION("IMPORTRANGE(""https://docs.google.com/spreadsheets/d/1IYY_tgx_IHuhSq3AJ5eI5OnqOPBNLWSHKh2a30DoXe8/edit?usp=sharing"",""กระบี่!I511"")"),0)</f>
        <v>0</v>
      </c>
      <c r="J616" s="192">
        <f ca="1">IFERROR(__xludf.DUMMYFUNCTION("IMPORTRANGE(""https://docs.google.com/spreadsheets/d/1IYY_tgx_IHuhSq3AJ5eI5OnqOPBNLWSHKh2a30DoXe8/edit?usp=sharing"",""กระบี่!J511"")"),0)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IFERROR(__xludf.DUMMYFUNCTION("IMPORTRANGE(""https://docs.google.com/spreadsheets/d/1IYY_tgx_IHuhSq3AJ5eI5OnqOPBNLWSHKh2a30DoXe8/edit?usp=sharing"",""กระบี่!I512"")"),0)</f>
        <v>0</v>
      </c>
      <c r="J617" s="191">
        <f ca="1">IFERROR(__xludf.DUMMYFUNCTION("IMPORTRANGE(""https://docs.google.com/spreadsheets/d/1IYY_tgx_IHuhSq3AJ5eI5OnqOPBNLWSHKh2a30DoXe8/edit?usp=sharing"",""กระบี่!J512"")"),0)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IFERROR(__xludf.DUMMYFUNCTION("IMPORTRANGE(""https://docs.google.com/spreadsheets/d/1IYY_tgx_IHuhSq3AJ5eI5OnqOPBNLWSHKh2a30DoXe8/edit?usp=sharing"",""กระบี่!I513"")"),0)</f>
        <v>0</v>
      </c>
      <c r="J618" s="192">
        <f ca="1">IFERROR(__xludf.DUMMYFUNCTION("IMPORTRANGE(""https://docs.google.com/spreadsheets/d/1IYY_tgx_IHuhSq3AJ5eI5OnqOPBNLWSHKh2a30DoXe8/edit?usp=sharing"",""กระบี่!J513"")"),0)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IFERROR(__xludf.DUMMYFUNCTION("IMPORTRANGE(""https://docs.google.com/spreadsheets/d/1IYY_tgx_IHuhSq3AJ5eI5OnqOPBNLWSHKh2a30DoXe8/edit?usp=sharing"",""กระบี่!I514"")"),0)</f>
        <v>0</v>
      </c>
      <c r="J619" s="192">
        <f ca="1">IFERROR(__xludf.DUMMYFUNCTION("IMPORTRANGE(""https://docs.google.com/spreadsheets/d/1IYY_tgx_IHuhSq3AJ5eI5OnqOPBNLWSHKh2a30DoXe8/edit?usp=sharing"",""กระบี่!J514"")"),0)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IFERROR(__xludf.DUMMYFUNCTION("IMPORTRANGE(""https://docs.google.com/spreadsheets/d/1IYY_tgx_IHuhSq3AJ5eI5OnqOPBNLWSHKh2a30DoXe8/edit?usp=sharing"",""กระบี่!I515"")"),0)</f>
        <v>0</v>
      </c>
      <c r="J620" s="167">
        <f ca="1">IFERROR(__xludf.DUMMYFUNCTION("IMPORTRANGE(""https://docs.google.com/spreadsheets/d/1IYY_tgx_IHuhSq3AJ5eI5OnqOPBNLWSHKh2a30DoXe8/edit?usp=sharing"",""กระบี่!J515"")"),0)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IFERROR(__xludf.DUMMYFUNCTION("IMPORTRANGE(""https://docs.google.com/spreadsheets/d/1IYY_tgx_IHuhSq3AJ5eI5OnqOPBNLWSHKh2a30DoXe8/edit?usp=sharing"",""กระบี่!I516"")"),0)</f>
        <v>0</v>
      </c>
      <c r="J621" s="167">
        <f ca="1">IFERROR(__xludf.DUMMYFUNCTION("IMPORTRANGE(""https://docs.google.com/spreadsheets/d/1IYY_tgx_IHuhSq3AJ5eI5OnqOPBNLWSHKh2a30DoXe8/edit?usp=sharing"",""กระบี่!J516"")"),0)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IFERROR(__xludf.DUMMYFUNCTION("IMPORTRANGE(""https://docs.google.com/spreadsheets/d/1IYY_tgx_IHuhSq3AJ5eI5OnqOPBNLWSHKh2a30DoXe8/edit?usp=sharing"",""กระบี่!I517"")"),0)</f>
        <v>0</v>
      </c>
      <c r="J622" s="192">
        <f ca="1">IFERROR(__xludf.DUMMYFUNCTION("IMPORTRANGE(""https://docs.google.com/spreadsheets/d/1IYY_tgx_IHuhSq3AJ5eI5OnqOPBNLWSHKh2a30DoXe8/edit?usp=sharing"",""กระบี่!J517"")"),0)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IFERROR(__xludf.DUMMYFUNCTION("IMPORTRANGE(""https://docs.google.com/spreadsheets/d/1IYY_tgx_IHuhSq3AJ5eI5OnqOPBNLWSHKh2a30DoXe8/edit?usp=sharing"",""กระบี่!I518"")"),0)</f>
        <v>0</v>
      </c>
      <c r="J623" s="192">
        <f ca="1">IFERROR(__xludf.DUMMYFUNCTION("IMPORTRANGE(""https://docs.google.com/spreadsheets/d/1IYY_tgx_IHuhSq3AJ5eI5OnqOPBNLWSHKh2a30DoXe8/edit?usp=sharing"",""กระบี่!J518"")"),0)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IFERROR(__xludf.DUMMYFUNCTION("IMPORTRANGE(""https://docs.google.com/spreadsheets/d/1IYY_tgx_IHuhSq3AJ5eI5OnqOPBNLWSHKh2a30DoXe8/edit?usp=sharing"",""กระบี่!I519"")"),0)</f>
        <v>0</v>
      </c>
      <c r="J624" s="191">
        <f ca="1">IFERROR(__xludf.DUMMYFUNCTION("IMPORTRANGE(""https://docs.google.com/spreadsheets/d/1IYY_tgx_IHuhSq3AJ5eI5OnqOPBNLWSHKh2a30DoXe8/edit?usp=sharing"",""กระบี่!J519"")"),0)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IFERROR(__xludf.DUMMYFUNCTION("IMPORTRANGE(""https://docs.google.com/spreadsheets/d/1IYY_tgx_IHuhSq3AJ5eI5OnqOPBNLWSHKh2a30DoXe8/edit?usp=sharing"",""กระบี่!I520"")"),0)</f>
        <v>0</v>
      </c>
      <c r="J625" s="192">
        <f ca="1">IFERROR(__xludf.DUMMYFUNCTION("IMPORTRANGE(""https://docs.google.com/spreadsheets/d/1IYY_tgx_IHuhSq3AJ5eI5OnqOPBNLWSHKh2a30DoXe8/edit?usp=sharing"",""กระบี่!J520"")"),0)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IFERROR(__xludf.DUMMYFUNCTION("IMPORTRANGE(""https://docs.google.com/spreadsheets/d/1IYY_tgx_IHuhSq3AJ5eI5OnqOPBNLWSHKh2a30DoXe8/edit?usp=sharing"",""กระบี่!I521"")"),0)</f>
        <v>0</v>
      </c>
      <c r="J626" s="192">
        <f ca="1">IFERROR(__xludf.DUMMYFUNCTION("IMPORTRANGE(""https://docs.google.com/spreadsheets/d/1IYY_tgx_IHuhSq3AJ5eI5OnqOPBNLWSHKh2a30DoXe8/edit?usp=sharing"",""กระบี่!J521"")"),0)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IFERROR(__xludf.DUMMYFUNCTION("IMPORTRANGE(""https://docs.google.com/spreadsheets/d/1IYY_tgx_IHuhSq3AJ5eI5OnqOPBNLWSHKh2a30DoXe8/edit?usp=sharing"",""กระบี่!I523"")"),220041)</f>
        <v>220041</v>
      </c>
      <c r="J628" s="332">
        <f ca="1">IFERROR(__xludf.DUMMYFUNCTION("IMPORTRANGE(""https://docs.google.com/spreadsheets/d/1IYY_tgx_IHuhSq3AJ5eI5OnqOPBNLWSHKh2a30DoXe8/edit?usp=sharing"",""กระบี่!J523"")"),20917.14)</f>
        <v>20917.14</v>
      </c>
      <c r="K628" s="333">
        <f t="shared" ref="K628:K635" ca="1" si="129">IF(I628&gt;0,J628*100/I628,0)</f>
        <v>9.5060193327607134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IFERROR(__xludf.DUMMYFUNCTION("IMPORTRANGE(""https://docs.google.com/spreadsheets/d/1IYY_tgx_IHuhSq3AJ5eI5OnqOPBNLWSHKh2a30DoXe8/edit?usp=sharing"",""กระบี่!I524"")"),22)</f>
        <v>22</v>
      </c>
      <c r="J629" s="332">
        <f ca="1">IFERROR(__xludf.DUMMYFUNCTION("IMPORTRANGE(""https://docs.google.com/spreadsheets/d/1IYY_tgx_IHuhSq3AJ5eI5OnqOPBNLWSHKh2a30DoXe8/edit?usp=sharing"",""กระบี่!J524"")"),7)</f>
        <v>7</v>
      </c>
      <c r="K629" s="333">
        <f t="shared" ca="1" si="129"/>
        <v>31.818181818181817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32">
        <f ca="1">IFERROR(__xludf.DUMMYFUNCTION("IMPORTRANGE(""https://docs.google.com/spreadsheets/d/1IYY_tgx_IHuhSq3AJ5eI5OnqOPBNLWSHKh2a30DoXe8/edit?usp=sharing"",""กระบี่!J525"")"),495622.25)</f>
        <v>495622.25</v>
      </c>
      <c r="K630" s="333">
        <f t="shared" ca="1" si="129"/>
        <v>7.7482861618285366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IFERROR(__xludf.DUMMYFUNCTION("IMPORTRANGE(""https://docs.google.com/spreadsheets/d/1IYY_tgx_IHuhSq3AJ5eI5OnqOPBNLWSHKh2a30DoXe8/edit?usp=sharing"",""กระบี่!I526"")"),176)</f>
        <v>176</v>
      </c>
      <c r="J631" s="332">
        <f ca="1">IFERROR(__xludf.DUMMYFUNCTION("IMPORTRANGE(""https://docs.google.com/spreadsheets/d/1IYY_tgx_IHuhSq3AJ5eI5OnqOPBNLWSHKh2a30DoXe8/edit?usp=sharing"",""กระบี่!J526"")"),45)</f>
        <v>45</v>
      </c>
      <c r="K631" s="333">
        <f t="shared" ca="1" si="129"/>
        <v>25.568181818181817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IFERROR(__xludf.DUMMYFUNCTION("IMPORTRANGE(""https://docs.google.com/spreadsheets/d/1IYY_tgx_IHuhSq3AJ5eI5OnqOPBNLWSHKh2a30DoXe8/edit?usp=sharing"",""กระบี่!I527"")"),0)</f>
        <v>0</v>
      </c>
      <c r="J632" s="332">
        <f ca="1">IFERROR(__xludf.DUMMYFUNCTION("IMPORTRANGE(""https://docs.google.com/spreadsheets/d/1IYY_tgx_IHuhSq3AJ5eI5OnqOPBNLWSHKh2a30DoXe8/edit?usp=sharing"",""กระบี่!J527"")"),6266.39)</f>
        <v>6266.39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IFERROR(__xludf.DUMMYFUNCTION("IMPORTRANGE(""https://docs.google.com/spreadsheets/d/1IYY_tgx_IHuhSq3AJ5eI5OnqOPBNLWSHKh2a30DoXe8/edit?usp=sharing"",""กระบี่!I528"")"),0)</f>
        <v>0</v>
      </c>
      <c r="J633" s="332">
        <f ca="1">IFERROR(__xludf.DUMMYFUNCTION("IMPORTRANGE(""https://docs.google.com/spreadsheets/d/1IYY_tgx_IHuhSq3AJ5eI5OnqOPBNLWSHKh2a30DoXe8/edit?usp=sharing"",""กระบี่!J528"")"),3)</f>
        <v>3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IFERROR(__xludf.DUMMYFUNCTION("IMPORTRANGE(""https://docs.google.com/spreadsheets/d/1IYY_tgx_IHuhSq3AJ5eI5OnqOPBNLWSHKh2a30DoXe8/edit?usp=sharing"",""กระบี่!I529"")"),200000)</f>
        <v>200000</v>
      </c>
      <c r="J634" s="332">
        <f ca="1">IFERROR(__xludf.DUMMYFUNCTION("IMPORTRANGE(""https://docs.google.com/spreadsheets/d/1IYY_tgx_IHuhSq3AJ5eI5OnqOPBNLWSHKh2a30DoXe8/edit?usp=sharing"",""กระบี่!J529"")"),0)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IFERROR(__xludf.DUMMYFUNCTION("IMPORTRANGE(""https://docs.google.com/spreadsheets/d/1IYY_tgx_IHuhSq3AJ5eI5OnqOPBNLWSHKh2a30DoXe8/edit?usp=sharing"",""กระบี่!I530"")"),4)</f>
        <v>4</v>
      </c>
      <c r="J635" s="462">
        <f ca="1">IFERROR(__xludf.DUMMYFUNCTION("IMPORTRANGE(""https://docs.google.com/spreadsheets/d/1IYY_tgx_IHuhSq3AJ5eI5OnqOPBNLWSHKh2a30DoXe8/edit?usp=sharing"",""กระบี่!J530"")"),0)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workbookViewId="0">
      <pane ySplit="6" topLeftCell="A568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238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5718007</v>
      </c>
      <c r="M8" s="25">
        <f t="shared" ca="1" si="0"/>
        <v>1970770</v>
      </c>
      <c r="N8" s="25">
        <f t="shared" ca="1" si="0"/>
        <v>1018809</v>
      </c>
      <c r="O8" s="24">
        <f t="shared" ref="O8:O16" ca="1" si="1">IF(L8&gt;0,N8*100/L8,0)</f>
        <v>17.817554263224931</v>
      </c>
      <c r="P8" s="24">
        <f t="shared" ref="P8:P16" ca="1" si="2">IF(M8&gt;0,N8*100/M8,0)</f>
        <v>51.695986847780311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5718007</v>
      </c>
      <c r="M10" s="32">
        <f t="shared" ca="1" si="4"/>
        <v>1970770</v>
      </c>
      <c r="N10" s="32">
        <f t="shared" ca="1" si="4"/>
        <v>1018809</v>
      </c>
      <c r="O10" s="31">
        <f t="shared" ca="1" si="1"/>
        <v>17.817554263224931</v>
      </c>
      <c r="P10" s="31">
        <f t="shared" ca="1" si="2"/>
        <v>51.695986847780311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5625607</v>
      </c>
      <c r="M12" s="40">
        <f t="shared" ca="1" si="6"/>
        <v>1970770</v>
      </c>
      <c r="N12" s="40">
        <f t="shared" ca="1" si="6"/>
        <v>926409</v>
      </c>
      <c r="O12" s="40">
        <f t="shared" ca="1" si="1"/>
        <v>16.46771628377169</v>
      </c>
      <c r="P12" s="40">
        <f t="shared" ca="1" si="2"/>
        <v>47.007464087640869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1691300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3934307</v>
      </c>
      <c r="M14" s="40">
        <f t="shared" si="8"/>
        <v>0</v>
      </c>
      <c r="N14" s="40">
        <f t="shared" ca="1" si="8"/>
        <v>141436</v>
      </c>
      <c r="O14" s="43">
        <f t="shared" ca="1" si="1"/>
        <v>3.5949406083460187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92400</v>
      </c>
      <c r="M16" s="40">
        <f t="shared" si="10"/>
        <v>0</v>
      </c>
      <c r="N16" s="40">
        <f t="shared" ca="1" si="10"/>
        <v>92400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3657110</v>
      </c>
      <c r="M18" s="25">
        <f t="shared" ca="1" si="11"/>
        <v>1970770</v>
      </c>
      <c r="N18" s="25">
        <f t="shared" ca="1" si="11"/>
        <v>877373</v>
      </c>
      <c r="O18" s="24">
        <f t="shared" ref="O18:O20" ca="1" si="12">IF(L18&gt;0,N18*100/L18,0)</f>
        <v>23.99088351184405</v>
      </c>
      <c r="P18" s="24">
        <f t="shared" ref="P18:P26" ca="1" si="13">IF(M18&gt;0,N18*100/M18,0)</f>
        <v>44.519299563114927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3657110</v>
      </c>
      <c r="M20" s="32">
        <f t="shared" ca="1" si="15"/>
        <v>1970770</v>
      </c>
      <c r="N20" s="32">
        <f t="shared" ca="1" si="15"/>
        <v>877373</v>
      </c>
      <c r="O20" s="31">
        <f t="shared" ca="1" si="12"/>
        <v>23.99088351184405</v>
      </c>
      <c r="P20" s="31">
        <f t="shared" ca="1" si="13"/>
        <v>44.519299563114927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3564710</v>
      </c>
      <c r="M22" s="44">
        <f t="shared" ca="1" si="18"/>
        <v>1970770</v>
      </c>
      <c r="N22" s="43">
        <f t="shared" ca="1" si="18"/>
        <v>784973</v>
      </c>
      <c r="O22" s="43">
        <f t="shared" ca="1" si="17"/>
        <v>22.020669283055284</v>
      </c>
      <c r="P22" s="43">
        <f t="shared" ca="1" si="13"/>
        <v>39.830776802975485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1691300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1873410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92400</v>
      </c>
      <c r="M26" s="52">
        <f t="shared" si="22"/>
        <v>0</v>
      </c>
      <c r="N26" s="52">
        <f t="shared" ca="1" si="22"/>
        <v>92400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2060897</v>
      </c>
      <c r="M28" s="25">
        <f t="shared" si="23"/>
        <v>0</v>
      </c>
      <c r="N28" s="25">
        <f t="shared" ca="1" si="23"/>
        <v>141436</v>
      </c>
      <c r="O28" s="24">
        <f t="shared" ref="O28:O30" ca="1" si="24">IF(L28&gt;0,N28*100/L28,0)</f>
        <v>6.8628369103356448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2060897</v>
      </c>
      <c r="M30" s="32">
        <f t="shared" si="27"/>
        <v>0</v>
      </c>
      <c r="N30" s="32">
        <f t="shared" ca="1" si="27"/>
        <v>141436</v>
      </c>
      <c r="O30" s="31">
        <f t="shared" ca="1" si="24"/>
        <v>6.8628369103356448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2060897</v>
      </c>
      <c r="M32" s="43">
        <f t="shared" si="30"/>
        <v>0</v>
      </c>
      <c r="N32" s="43">
        <f t="shared" ca="1" si="30"/>
        <v>141436</v>
      </c>
      <c r="O32" s="43">
        <f t="shared" ca="1" si="29"/>
        <v>6.8628369103356448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2060897</v>
      </c>
      <c r="M34" s="43">
        <f t="shared" si="32"/>
        <v>0</v>
      </c>
      <c r="N34" s="43">
        <f t="shared" ca="1" si="32"/>
        <v>141436</v>
      </c>
      <c r="O34" s="43">
        <f t="shared" ca="1" si="29"/>
        <v>6.8628369103356448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1970770</v>
      </c>
      <c r="N37" s="55">
        <f t="shared" ca="1" si="33"/>
        <v>877373</v>
      </c>
      <c r="O37" s="56">
        <f t="shared" ca="1" si="29"/>
        <v>23.99088351184405</v>
      </c>
      <c r="P37" s="56">
        <f t="shared" ca="1" si="25"/>
        <v>44.519299563114927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352000</v>
      </c>
      <c r="N41" s="79">
        <f t="shared" ca="1" si="34"/>
        <v>258224</v>
      </c>
      <c r="O41" s="78">
        <f t="shared" ref="O41:O43" ca="1" si="35">IF(L41&gt;0,N41*100/L41,0)</f>
        <v>37.7465282853384</v>
      </c>
      <c r="P41" s="78">
        <f t="shared" ref="P41:P43" ca="1" si="36">IF(M41&gt;0,N41*100/M41,0)</f>
        <v>73.359090909090909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352000</v>
      </c>
      <c r="N43" s="79">
        <f t="shared" ca="1" si="38"/>
        <v>258224</v>
      </c>
      <c r="O43" s="78">
        <f t="shared" ca="1" si="35"/>
        <v>37.7465282853384</v>
      </c>
      <c r="P43" s="78">
        <f t="shared" ca="1" si="36"/>
        <v>73.359090909090909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684100</v>
      </c>
      <c r="M45" s="91">
        <f ca="1">IFERROR(__xludf.DUMMYFUNCTION("IMPORTRANGE(""https://docs.google.com/spreadsheets/d/1Yj_ptqi66GCucihVvJfMjLAmec39IyEx_6qawtMGysU/edit?usp=sharing"",""สบก!Q82"")"),352000)</f>
        <v>352000</v>
      </c>
      <c r="N45" s="91">
        <f ca="1">IFERROR(__xludf.DUMMYFUNCTION("IMPORTRANGE(""https://docs.google.com/spreadsheets/d/1Yj_ptqi66GCucihVvJfMjLAmec39IyEx_6qawtMGysU/edit?usp=sharing"",""สบก!R82"")"),258224)</f>
        <v>258224</v>
      </c>
      <c r="O45" s="92">
        <f ca="1">IF(L45&gt;0,N45*100/L45,0)</f>
        <v>37.7465282853384</v>
      </c>
      <c r="P45" s="92">
        <f ca="1">IF(M45&gt;0,N45*100/M45,0)</f>
        <v>73.359090909090909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268000</v>
      </c>
      <c r="N53" s="125">
        <f t="shared" ca="1" si="39"/>
        <v>198833</v>
      </c>
      <c r="O53" s="124">
        <f t="shared" ref="O53:O55" ca="1" si="40">IF(L53&gt;0,N53*100/L53,0)</f>
        <v>39.766599999999997</v>
      </c>
      <c r="P53" s="124">
        <f t="shared" ref="P53:P55" ca="1" si="41">IF(M53&gt;0,N53*100/M53,0)</f>
        <v>74.191417910447768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268000</v>
      </c>
      <c r="N55" s="125">
        <f t="shared" ca="1" si="43"/>
        <v>198833</v>
      </c>
      <c r="O55" s="124">
        <f t="shared" ca="1" si="40"/>
        <v>39.766599999999997</v>
      </c>
      <c r="P55" s="124">
        <f t="shared" ca="1" si="41"/>
        <v>74.191417910447768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500000</v>
      </c>
      <c r="M57" s="91">
        <f ca="1">IFERROR(__xludf.DUMMYFUNCTION("IMPORTRANGE(""https://docs.google.com/spreadsheets/d/1Yj_ptqi66GCucihVvJfMjLAmec39IyEx_6qawtMGysU/edit?usp=sharing"",""สบก!Z82"")"),268000)</f>
        <v>268000</v>
      </c>
      <c r="N57" s="91">
        <f ca="1">IFERROR(__xludf.DUMMYFUNCTION("IMPORTRANGE(""https://docs.google.com/spreadsheets/d/1Yj_ptqi66GCucihVvJfMjLAmec39IyEx_6qawtMGysU/edit?usp=sharing"",""สบก!AA82"")"),198833)</f>
        <v>198833</v>
      </c>
      <c r="O57" s="92">
        <f ca="1">IF(L57&gt;0,N57*100/L57,0)</f>
        <v>39.766599999999997</v>
      </c>
      <c r="P57" s="92">
        <f ca="1">IF(M57&gt;0,N57*100/M57,0)</f>
        <v>74.191417910447768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780800</v>
      </c>
      <c r="M66" s="155">
        <f t="shared" ca="1" si="45"/>
        <v>462900</v>
      </c>
      <c r="N66" s="155">
        <f t="shared" ca="1" si="45"/>
        <v>88263</v>
      </c>
      <c r="O66" s="154">
        <f t="shared" ref="O66:O68" ca="1" si="46">IF(L66&gt;0,N66*100/L66,0)</f>
        <v>11.304175204918034</v>
      </c>
      <c r="P66" s="154">
        <f t="shared" ref="P66:P68" ca="1" si="47">IF(M66&gt;0,N66*100/M66,0)</f>
        <v>19.067401166558653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780800</v>
      </c>
      <c r="M68" s="160">
        <f t="shared" ca="1" si="49"/>
        <v>462900</v>
      </c>
      <c r="N68" s="160">
        <f t="shared" ca="1" si="49"/>
        <v>88263</v>
      </c>
      <c r="O68" s="159">
        <f t="shared" ca="1" si="46"/>
        <v>11.304175204918034</v>
      </c>
      <c r="P68" s="159">
        <f t="shared" ca="1" si="47"/>
        <v>19.067401166558653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780800</v>
      </c>
      <c r="M70" s="172">
        <f ca="1">IFERROR(__xludf.DUMMYFUNCTION("IMPORTRANGE(""https://docs.google.com/spreadsheets/d/1Yj_ptqi66GCucihVvJfMjLAmec39IyEx_6qawtMGysU/edit?usp=sharing"",""สบก!AI82"")"),462900)</f>
        <v>462900</v>
      </c>
      <c r="N70" s="172">
        <f ca="1">IFERROR(__xludf.DUMMYFUNCTION("IMPORTRANGE(""https://docs.google.com/spreadsheets/d/1Yj_ptqi66GCucihVvJfMjLAmec39IyEx_6qawtMGysU/edit?usp=sharing"",""สบก!AJ82"")"),88263)</f>
        <v>88263</v>
      </c>
      <c r="O70" s="171">
        <f ca="1">IF(L70&gt;0,N70*100/L70,0)</f>
        <v>11.304175204918034</v>
      </c>
      <c r="P70" s="171">
        <f ca="1">IF(M70&gt;0,N70*100/M70,0)</f>
        <v>19.067401166558653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IFERROR(__xludf.DUMMYFUNCTION("IMPORTRANGE(""https://docs.google.com/spreadsheets/d/1Yj_ptqi66GCucihVvJfMjLAmec39IyEx_6qawtMGysU/edit?usp=sharing"",""สบก!AE82"")"),180800)</f>
        <v>180800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IFERROR(__xludf.DUMMYFUNCTION("IMPORTRANGE(""https://docs.google.com/spreadsheets/d/1Yj_ptqi66GCucihVvJfMjLAmec39IyEx_6qawtMGysU/edit?usp=sharing"",""สบก!AF82"")"),600000)</f>
        <v>600000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IFERROR(__xludf.DUMMYFUNCTION("IMPORTRANGE(""https://docs.google.com/spreadsheets/d/1IYY_tgx_IHuhSq3AJ5eI5OnqOPBNLWSHKh2a30DoXe8/edit?usp=sharing"",""ชุมพร!J16"")"),0)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IFERROR(__xludf.DUMMYFUNCTION("IMPORTRANGE(""https://docs.google.com/spreadsheets/d/1IYY_tgx_IHuhSq3AJ5eI5OnqOPBNLWSHKh2a30DoXe8/edit?usp=sharing"",""ชุมพร!J17"")"),1)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IFERROR(__xludf.DUMMYFUNCTION("IMPORTRANGE(""https://docs.google.com/spreadsheets/d/1IYY_tgx_IHuhSq3AJ5eI5OnqOPBNLWSHKh2a30DoXe8/edit?usp=sharing"",""ชุมพร!J18"")"),1)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IFERROR(__xludf.DUMMYFUNCTION("IMPORTRANGE(""https://docs.google.com/spreadsheets/d/1IYY_tgx_IHuhSq3AJ5eI5OnqOPBNLWSHKh2a30DoXe8/edit?usp=sharing"",""ชุมพร!J19"")"),1)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IFERROR(__xludf.DUMMYFUNCTION("IMPORTRANGE(""https://docs.google.com/spreadsheets/d/1IYY_tgx_IHuhSq3AJ5eI5OnqOPBNLWSHKh2a30DoXe8/edit?usp=sharing"",""ชุมพร!I20"")"),2)</f>
        <v>2</v>
      </c>
      <c r="J80" s="203">
        <f ca="1">IFERROR(__xludf.DUMMYFUNCTION("IMPORTRANGE(""https://docs.google.com/spreadsheets/d/1IYY_tgx_IHuhSq3AJ5eI5OnqOPBNLWSHKh2a30DoXe8/edit?usp=sharing"",""ชุมพร!J20"")"),0)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IFERROR(__xludf.DUMMYFUNCTION("IMPORTRANGE(""https://docs.google.com/spreadsheets/d/1IYY_tgx_IHuhSq3AJ5eI5OnqOPBNLWSHKh2a30DoXe8/edit?usp=sharing"",""ชุมพร!I21"")"),70)</f>
        <v>70</v>
      </c>
      <c r="J81" s="203">
        <f ca="1">IFERROR(__xludf.DUMMYFUNCTION("IMPORTRANGE(""https://docs.google.com/spreadsheets/d/1IYY_tgx_IHuhSq3AJ5eI5OnqOPBNLWSHKh2a30DoXe8/edit?usp=sharing"",""ชุมพร!J21"")"),0)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IFERROR(__xludf.DUMMYFUNCTION("IMPORTRANGE(""https://docs.google.com/spreadsheets/d/1IYY_tgx_IHuhSq3AJ5eI5OnqOPBNLWSHKh2a30DoXe8/edit?usp=sharing"",""ชุมพร!I22"")"),0)</f>
        <v>0</v>
      </c>
      <c r="J82" s="191">
        <f ca="1">IFERROR(__xludf.DUMMYFUNCTION("IMPORTRANGE(""https://docs.google.com/spreadsheets/d/1IYY_tgx_IHuhSq3AJ5eI5OnqOPBNLWSHKh2a30DoXe8/edit?usp=sharing"",""ชุมพร!J22"")"),0)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IFERROR(__xludf.DUMMYFUNCTION("IMPORTRANGE(""https://docs.google.com/spreadsheets/d/1IYY_tgx_IHuhSq3AJ5eI5OnqOPBNLWSHKh2a30DoXe8/edit?usp=sharing"",""ชุมพร!I23"")"),0)</f>
        <v>0</v>
      </c>
      <c r="J83" s="191">
        <f ca="1">IFERROR(__xludf.DUMMYFUNCTION("IMPORTRANGE(""https://docs.google.com/spreadsheets/d/1IYY_tgx_IHuhSq3AJ5eI5OnqOPBNLWSHKh2a30DoXe8/edit?usp=sharing"",""ชุมพร!J23"")"),0)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IFERROR(__xludf.DUMMYFUNCTION("IMPORTRANGE(""https://docs.google.com/spreadsheets/d/1IYY_tgx_IHuhSq3AJ5eI5OnqOPBNLWSHKh2a30DoXe8/edit?usp=sharing"",""ชุมพร!I24"")"),0)</f>
        <v>0</v>
      </c>
      <c r="J84" s="192">
        <f ca="1">IFERROR(__xludf.DUMMYFUNCTION("IMPORTRANGE(""https://docs.google.com/spreadsheets/d/1IYY_tgx_IHuhSq3AJ5eI5OnqOPBNLWSHKh2a30DoXe8/edit?usp=sharing"",""ชุมพร!J24"")"),0)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IFERROR(__xludf.DUMMYFUNCTION("IMPORTRANGE(""https://docs.google.com/spreadsheets/d/1IYY_tgx_IHuhSq3AJ5eI5OnqOPBNLWSHKh2a30DoXe8/edit?usp=sharing"",""ชุมพร!I25"")"),0)</f>
        <v>0</v>
      </c>
      <c r="J85" s="192">
        <f ca="1">IFERROR(__xludf.DUMMYFUNCTION("IMPORTRANGE(""https://docs.google.com/spreadsheets/d/1IYY_tgx_IHuhSq3AJ5eI5OnqOPBNLWSHKh2a30DoXe8/edit?usp=sharing"",""ชุมพร!J25"")"),0)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IFERROR(__xludf.DUMMYFUNCTION("IMPORTRANGE(""https://docs.google.com/spreadsheets/d/1IYY_tgx_IHuhSq3AJ5eI5OnqOPBNLWSHKh2a30DoXe8/edit?usp=sharing"",""ชุมพร!I26"")"),2)</f>
        <v>2</v>
      </c>
      <c r="J86" s="191">
        <f ca="1">IFERROR(__xludf.DUMMYFUNCTION("IMPORTRANGE(""https://docs.google.com/spreadsheets/d/1IYY_tgx_IHuhSq3AJ5eI5OnqOPBNLWSHKh2a30DoXe8/edit?usp=sharing"",""ชุมพร!J26"")"),0)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IFERROR(__xludf.DUMMYFUNCTION("IMPORTRANGE(""https://docs.google.com/spreadsheets/d/1IYY_tgx_IHuhSq3AJ5eI5OnqOPBNLWSHKh2a30DoXe8/edit?usp=sharing"",""ชุมพร!I27"")"),70)</f>
        <v>70</v>
      </c>
      <c r="J87" s="191">
        <f ca="1">IFERROR(__xludf.DUMMYFUNCTION("IMPORTRANGE(""https://docs.google.com/spreadsheets/d/1IYY_tgx_IHuhSq3AJ5eI5OnqOPBNLWSHKh2a30DoXe8/edit?usp=sharing"",""ชุมพร!J27"")"),0)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IFERROR(__xludf.DUMMYFUNCTION("IMPORTRANGE(""https://docs.google.com/spreadsheets/d/1IYY_tgx_IHuhSq3AJ5eI5OnqOPBNLWSHKh2a30DoXe8/edit?usp=sharing"",""ชุมพร!I28"")"),0)</f>
        <v>0</v>
      </c>
      <c r="J88" s="191">
        <f ca="1">IFERROR(__xludf.DUMMYFUNCTION("IMPORTRANGE(""https://docs.google.com/spreadsheets/d/1IYY_tgx_IHuhSq3AJ5eI5OnqOPBNLWSHKh2a30DoXe8/edit?usp=sharing"",""ชุมพร!J28"")"),0)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IFERROR(__xludf.DUMMYFUNCTION("IMPORTRANGE(""https://docs.google.com/spreadsheets/d/1IYY_tgx_IHuhSq3AJ5eI5OnqOPBNLWSHKh2a30DoXe8/edit?usp=sharing"",""ชุมพร!J29"")"),0)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IFERROR(__xludf.DUMMYFUNCTION("IMPORTRANGE(""https://docs.google.com/spreadsheets/d/1IYY_tgx_IHuhSq3AJ5eI5OnqOPBNLWSHKh2a30DoXe8/edit?usp=sharing"",""ชุมพร!J30"")"),0)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98590</v>
      </c>
      <c r="O94" s="154">
        <f t="shared" ref="O94:O96" ca="1" si="53">IF(L94&gt;0,N94*100/L94,0)</f>
        <v>45.962703962703962</v>
      </c>
      <c r="P94" s="154">
        <f t="shared" ref="P94:P96" ca="1" si="54">IF(M94&gt;0,N94*100/M94,0)</f>
        <v>143.44536592463263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98590</v>
      </c>
      <c r="O96" s="159">
        <f t="shared" ca="1" si="53"/>
        <v>45.962703962703962</v>
      </c>
      <c r="P96" s="159">
        <f t="shared" ca="1" si="54"/>
        <v>143.44536592463263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IFERROR(__xludf.DUMMYFUNCTION("IMPORTRANGE(""https://docs.google.com/spreadsheets/d/1Yj_ptqi66GCucihVvJfMjLAmec39IyEx_6qawtMGysU/edit?usp=sharing"",""สบก!AR82"")"),68730)</f>
        <v>68730</v>
      </c>
      <c r="N98" s="172">
        <f ca="1">IFERROR(__xludf.DUMMYFUNCTION("IMPORTRANGE(""https://docs.google.com/spreadsheets/d/1Yj_ptqi66GCucihVvJfMjLAmec39IyEx_6qawtMGysU/edit?usp=sharing"",""สบก!AS82"")"),6190)</f>
        <v>6190</v>
      </c>
      <c r="O98" s="171">
        <f ca="1">IF(L98&gt;0,N98*100/L98,0)</f>
        <v>5.0696150696150699</v>
      </c>
      <c r="P98" s="171">
        <f ca="1">IF(M98&gt;0,N98*100/M98,0)</f>
        <v>9.0062563654881416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IFERROR(__xludf.DUMMYFUNCTION("IMPORTRANGE(""https://docs.google.com/spreadsheets/d/1Yj_ptqi66GCucihVvJfMjLAmec39IyEx_6qawtMGysU/edit?usp=sharing"",""สบก!AN82"")"),0)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IFERROR(__xludf.DUMMYFUNCTION("IMPORTRANGE(""https://docs.google.com/spreadsheets/d/1Yj_ptqi66GCucihVvJfMjLAmec39IyEx_6qawtMGysU/edit?usp=sharing"",""สบก!AO82"")"),122100)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IFERROR(__xludf.DUMMYFUNCTION("IMPORTRANGE(""https://docs.google.com/spreadsheets/d/1IYY_tgx_IHuhSq3AJ5eI5OnqOPBNLWSHKh2a30DoXe8/edit?usp=sharing"",""ชุมพร!J39"")"),0)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IFERROR(__xludf.DUMMYFUNCTION("IMPORTRANGE(""https://docs.google.com/spreadsheets/d/1IYY_tgx_IHuhSq3AJ5eI5OnqOPBNLWSHKh2a30DoXe8/edit?usp=sharing"",""ชุมพร!J40"")"),1)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IFERROR(__xludf.DUMMYFUNCTION("IMPORTRANGE(""https://docs.google.com/spreadsheets/d/1IYY_tgx_IHuhSq3AJ5eI5OnqOPBNLWSHKh2a30DoXe8/edit?usp=sharing"",""ชุมพร!J41"")"),1)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IFERROR(__xludf.DUMMYFUNCTION("IMPORTRANGE(""https://docs.google.com/spreadsheets/d/1IYY_tgx_IHuhSq3AJ5eI5OnqOPBNLWSHKh2a30DoXe8/edit?usp=sharing"",""ชุมพร!J42"")"),1)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IFERROR(__xludf.DUMMYFUNCTION("IMPORTRANGE(""https://docs.google.com/spreadsheets/d/1IYY_tgx_IHuhSq3AJ5eI5OnqOPBNLWSHKh2a30DoXe8/edit?usp=sharing"",""ชุมพร!I43"")"),1)</f>
        <v>1</v>
      </c>
      <c r="J108" s="191">
        <f ca="1">IFERROR(__xludf.DUMMYFUNCTION("IMPORTRANGE(""https://docs.google.com/spreadsheets/d/1IYY_tgx_IHuhSq3AJ5eI5OnqOPBNLWSHKh2a30DoXe8/edit?usp=sharing"",""ชุมพร!J43"")"),0)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IFERROR(__xludf.DUMMYFUNCTION("IMPORTRANGE(""https://docs.google.com/spreadsheets/d/1IYY_tgx_IHuhSq3AJ5eI5OnqOPBNLWSHKh2a30DoXe8/edit?usp=sharing"",""ชุมพร!I44"")"),4)</f>
        <v>4</v>
      </c>
      <c r="J109" s="191">
        <f ca="1">IFERROR(__xludf.DUMMYFUNCTION("IMPORTRANGE(""https://docs.google.com/spreadsheets/d/1IYY_tgx_IHuhSq3AJ5eI5OnqOPBNLWSHKh2a30DoXe8/edit?usp=sharing"",""ชุมพร!J44"")"),0)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IFERROR(__xludf.DUMMYFUNCTION("IMPORTRANGE(""https://docs.google.com/spreadsheets/d/1IYY_tgx_IHuhSq3AJ5eI5OnqOPBNLWSHKh2a30DoXe8/edit?usp=sharing"",""ชุมพร!I45"")"),4)</f>
        <v>4</v>
      </c>
      <c r="J110" s="191">
        <f ca="1">IFERROR(__xludf.DUMMYFUNCTION("IMPORTRANGE(""https://docs.google.com/spreadsheets/d/1IYY_tgx_IHuhSq3AJ5eI5OnqOPBNLWSHKh2a30DoXe8/edit?usp=sharing"",""ชุมพร!J45"")"),4)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IFERROR(__xludf.DUMMYFUNCTION("IMPORTRANGE(""https://docs.google.com/spreadsheets/d/1IYY_tgx_IHuhSq3AJ5eI5OnqOPBNLWSHKh2a30DoXe8/edit?usp=sharing"",""ชุมพร!I46"")"),4)</f>
        <v>4</v>
      </c>
      <c r="J111" s="191">
        <f ca="1">IFERROR(__xludf.DUMMYFUNCTION("IMPORTRANGE(""https://docs.google.com/spreadsheets/d/1IYY_tgx_IHuhSq3AJ5eI5OnqOPBNLWSHKh2a30DoXe8/edit?usp=sharing"",""ชุมพร!J46"")"),0)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IFERROR(__xludf.DUMMYFUNCTION("IMPORTRANGE(""https://docs.google.com/spreadsheets/d/1IYY_tgx_IHuhSq3AJ5eI5OnqOPBNLWSHKh2a30DoXe8/edit?usp=sharing"",""ชุมพร!I47"")"),4)</f>
        <v>4</v>
      </c>
      <c r="J112" s="191">
        <f ca="1">IFERROR(__xludf.DUMMYFUNCTION("IMPORTRANGE(""https://docs.google.com/spreadsheets/d/1IYY_tgx_IHuhSq3AJ5eI5OnqOPBNLWSHKh2a30DoXe8/edit?usp=sharing"",""ชุมพร!J47"")"),0)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IFERROR(__xludf.DUMMYFUNCTION("IMPORTRANGE(""https://docs.google.com/spreadsheets/d/1IYY_tgx_IHuhSq3AJ5eI5OnqOPBNLWSHKh2a30DoXe8/edit?usp=sharing"",""ชุมพร!I48"")"),1)</f>
        <v>1</v>
      </c>
      <c r="J113" s="191">
        <f ca="1">IFERROR(__xludf.DUMMYFUNCTION("IMPORTRANGE(""https://docs.google.com/spreadsheets/d/1IYY_tgx_IHuhSq3AJ5eI5OnqOPBNLWSHKh2a30DoXe8/edit?usp=sharing"",""ชุมพร!J48"")"),1)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IFERROR(__xludf.DUMMYFUNCTION("IMPORTRANGE(""https://docs.google.com/spreadsheets/d/1IYY_tgx_IHuhSq3AJ5eI5OnqOPBNLWSHKh2a30DoXe8/edit?usp=sharing"",""ชุมพร!J49"")"),0)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IFERROR(__xludf.DUMMYFUNCTION("IMPORTRANGE(""https://docs.google.com/spreadsheets/d/1IYY_tgx_IHuhSq3AJ5eI5OnqOPBNLWSHKh2a30DoXe8/edit?usp=sharing"",""ชุมพร!J50"")"),0)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IFERROR(__xludf.DUMMYFUNCTION("IMPORTRANGE(""https://docs.google.com/spreadsheets/d/1Yj_ptqi66GCucihVvJfMjLAmec39IyEx_6qawtMGysU/edit?usp=sharing"",""สบก!BA82"")"),52890)</f>
        <v>52890</v>
      </c>
      <c r="N122" s="172">
        <f ca="1">IFERROR(__xludf.DUMMYFUNCTION("IMPORTRANGE(""https://docs.google.com/spreadsheets/d/1Yj_ptqi66GCucihVvJfMjLAmec39IyEx_6qawtMGysU/edit?usp=sharing"",""สบก!BB82"")"),0)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IFERROR(__xludf.DUMMYFUNCTION("IMPORTRANGE(""https://docs.google.com/spreadsheets/d/1Yj_ptqi66GCucihVvJfMjLAmec39IyEx_6qawtMGysU/edit?usp=sharing"",""สบก!AW82"")"),0)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IFERROR(__xludf.DUMMYFUNCTION("IMPORTRANGE(""https://docs.google.com/spreadsheets/d/1Yj_ptqi66GCucihVvJfMjLAmec39IyEx_6qawtMGysU/edit?usp=sharing"",""สบก!AX82"")"),64890)</f>
        <v>64890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IFERROR(__xludf.DUMMYFUNCTION("IMPORTRANGE(""https://docs.google.com/spreadsheets/d/1IYY_tgx_IHuhSq3AJ5eI5OnqOPBNLWSHKh2a30DoXe8/edit?usp=sharing"",""ชุมพร!J58"")"),0)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IFERROR(__xludf.DUMMYFUNCTION("IMPORTRANGE(""https://docs.google.com/spreadsheets/d/1IYY_tgx_IHuhSq3AJ5eI5OnqOPBNLWSHKh2a30DoXe8/edit?usp=sharing"",""ชุมพร!J59"")"),1)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IFERROR(__xludf.DUMMYFUNCTION("IMPORTRANGE(""https://docs.google.com/spreadsheets/d/1IYY_tgx_IHuhSq3AJ5eI5OnqOPBNLWSHKh2a30DoXe8/edit?usp=sharing"",""ชุมพร!J60"")"),1)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IFERROR(__xludf.DUMMYFUNCTION("IMPORTRANGE(""https://docs.google.com/spreadsheets/d/1IYY_tgx_IHuhSq3AJ5eI5OnqOPBNLWSHKh2a30DoXe8/edit?usp=sharing"",""ชุมพร!J61"")"),1)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IFERROR(__xludf.DUMMYFUNCTION("IMPORTRANGE(""https://docs.google.com/spreadsheets/d/1IYY_tgx_IHuhSq3AJ5eI5OnqOPBNLWSHKh2a30DoXe8/edit?usp=sharing"",""ชุมพร!I62"")"),15)</f>
        <v>15</v>
      </c>
      <c r="J132" s="191">
        <f ca="1">IFERROR(__xludf.DUMMYFUNCTION("IMPORTRANGE(""https://docs.google.com/spreadsheets/d/1IYY_tgx_IHuhSq3AJ5eI5OnqOPBNLWSHKh2a30DoXe8/edit?usp=sharing"",""ชุมพร!J62"")"),0)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IFERROR(__xludf.DUMMYFUNCTION("IMPORTRANGE(""https://docs.google.com/spreadsheets/d/1IYY_tgx_IHuhSq3AJ5eI5OnqOPBNLWSHKh2a30DoXe8/edit?usp=sharing"",""ชุมพร!I63"")"),15)</f>
        <v>15</v>
      </c>
      <c r="J133" s="191">
        <f ca="1">IFERROR(__xludf.DUMMYFUNCTION("IMPORTRANGE(""https://docs.google.com/spreadsheets/d/1IYY_tgx_IHuhSq3AJ5eI5OnqOPBNLWSHKh2a30DoXe8/edit?usp=sharing"",""ชุมพร!J63"")"),0)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IFERROR(__xludf.DUMMYFUNCTION("IMPORTRANGE(""https://docs.google.com/spreadsheets/d/1IYY_tgx_IHuhSq3AJ5eI5OnqOPBNLWSHKh2a30DoXe8/edit?usp=sharing"",""ชุมพร!J64"")"),0)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IFERROR(__xludf.DUMMYFUNCTION("IMPORTRANGE(""https://docs.google.com/spreadsheets/d/1IYY_tgx_IHuhSq3AJ5eI5OnqOPBNLWSHKh2a30DoXe8/edit?usp=sharing"",""ชุมพร!J65"")"),0)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IFERROR(__xludf.DUMMYFUNCTION("IMPORTRANGE(""https://docs.google.com/spreadsheets/d/1IYY_tgx_IHuhSq3AJ5eI5OnqOPBNLWSHKh2a30DoXe8/edit?usp=sharing"",""ชุมพร!I68"")"),15)</f>
        <v>15</v>
      </c>
      <c r="J138" s="264">
        <f ca="1">IFERROR(__xludf.DUMMYFUNCTION("IMPORTRANGE(""https://docs.google.com/spreadsheets/d/1IYY_tgx_IHuhSq3AJ5eI5OnqOPBNLWSHKh2a30DoXe8/edit?usp=sharing"",""ชุมพร!J68"")"),0)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206500</v>
      </c>
      <c r="M140" s="155">
        <f t="shared" ca="1" si="64"/>
        <v>122750</v>
      </c>
      <c r="N140" s="155">
        <f t="shared" ca="1" si="64"/>
        <v>42093</v>
      </c>
      <c r="O140" s="154">
        <f t="shared" ref="O140:O142" ca="1" si="65">IF(L140&gt;0,N140*100/L140,0)</f>
        <v>20.384019370460049</v>
      </c>
      <c r="P140" s="154">
        <f t="shared" ref="P140:P142" ca="1" si="66">IF(M140&gt;0,N140*100/M140,0)</f>
        <v>34.291649694501018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206500</v>
      </c>
      <c r="M142" s="160">
        <f t="shared" ca="1" si="68"/>
        <v>122750</v>
      </c>
      <c r="N142" s="160">
        <f t="shared" ca="1" si="68"/>
        <v>42093</v>
      </c>
      <c r="O142" s="159">
        <f t="shared" ca="1" si="65"/>
        <v>20.384019370460049</v>
      </c>
      <c r="P142" s="159">
        <f t="shared" ca="1" si="66"/>
        <v>34.291649694501018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206500</v>
      </c>
      <c r="M144" s="172">
        <f ca="1">IFERROR(__xludf.DUMMYFUNCTION("IMPORTRANGE(""https://docs.google.com/spreadsheets/d/1Yj_ptqi66GCucihVvJfMjLAmec39IyEx_6qawtMGysU/edit?usp=sharing"",""สบก!BJ82"")"),122750)</f>
        <v>122750</v>
      </c>
      <c r="N144" s="172">
        <f ca="1">IFERROR(__xludf.DUMMYFUNCTION("IMPORTRANGE(""https://docs.google.com/spreadsheets/d/1Yj_ptqi66GCucihVvJfMjLAmec39IyEx_6qawtMGysU/edit?usp=sharing"",""สบก!BK82"")"),42093)</f>
        <v>42093</v>
      </c>
      <c r="O144" s="171">
        <f ca="1">IF(L144&gt;0,N144*100/L144,0)</f>
        <v>20.384019370460049</v>
      </c>
      <c r="P144" s="171">
        <f ca="1">IF(M144&gt;0,N144*100/M144,0)</f>
        <v>34.291649694501018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IFERROR(__xludf.DUMMYFUNCTION("IMPORTRANGE(""https://docs.google.com/spreadsheets/d/1Yj_ptqi66GCucihVvJfMjLAmec39IyEx_6qawtMGysU/edit?usp=sharing"",""สบก!BF82"")"),132000)</f>
        <v>132000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IFERROR(__xludf.DUMMYFUNCTION("IMPORTRANGE(""https://docs.google.com/spreadsheets/d/1Yj_ptqi66GCucihVvJfMjLAmec39IyEx_6qawtMGysU/edit?usp=sharing"",""สบก!BG82"")"),74500)</f>
        <v>74500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IFERROR(__xludf.DUMMYFUNCTION("IMPORTRANGE(""https://docs.google.com/spreadsheets/d/1IYY_tgx_IHuhSq3AJ5eI5OnqOPBNLWSHKh2a30DoXe8/edit?usp=sharing"",""ชุมพร!I74"")"),4)</f>
        <v>4</v>
      </c>
      <c r="J149" s="272">
        <f ca="1">IFERROR(__xludf.DUMMYFUNCTION("IMPORTRANGE(""https://docs.google.com/spreadsheets/d/1IYY_tgx_IHuhSq3AJ5eI5OnqOPBNLWSHKh2a30DoXe8/edit?usp=sharing"",""ชุมพร!J74"")"),1)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IFERROR(__xludf.DUMMYFUNCTION("IMPORTRANGE(""https://docs.google.com/spreadsheets/d/1IYY_tgx_IHuhSq3AJ5eI5OnqOPBNLWSHKh2a30DoXe8/edit?usp=sharing"",""ชุมพร!J79"")"),0)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IFERROR(__xludf.DUMMYFUNCTION("IMPORTRANGE(""https://docs.google.com/spreadsheets/d/1IYY_tgx_IHuhSq3AJ5eI5OnqOPBNLWSHKh2a30DoXe8/edit?usp=sharing"",""ชุมพร!J80"")"),1)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IFERROR(__xludf.DUMMYFUNCTION("IMPORTRANGE(""https://docs.google.com/spreadsheets/d/1IYY_tgx_IHuhSq3AJ5eI5OnqOPBNLWSHKh2a30DoXe8/edit?usp=sharing"",""ชุมพร!J81"")"),1)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IFERROR(__xludf.DUMMYFUNCTION("IMPORTRANGE(""https://docs.google.com/spreadsheets/d/1IYY_tgx_IHuhSq3AJ5eI5OnqOPBNLWSHKh2a30DoXe8/edit?usp=sharing"",""ชุมพร!J82"")"),1)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IFERROR(__xludf.DUMMYFUNCTION("IMPORTRANGE(""https://docs.google.com/spreadsheets/d/1IYY_tgx_IHuhSq3AJ5eI5OnqOPBNLWSHKh2a30DoXe8/edit?usp=sharing"",""ชุมพร!I83"")"),4)</f>
        <v>4</v>
      </c>
      <c r="J158" s="192">
        <f ca="1">IFERROR(__xludf.DUMMYFUNCTION("IMPORTRANGE(""https://docs.google.com/spreadsheets/d/1IYY_tgx_IHuhSq3AJ5eI5OnqOPBNLWSHKh2a30DoXe8/edit?usp=sharing"",""ชุมพร!J83"")"),1)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IFERROR(__xludf.DUMMYFUNCTION("IMPORTRANGE(""https://docs.google.com/spreadsheets/d/1IYY_tgx_IHuhSq3AJ5eI5OnqOPBNLWSHKh2a30DoXe8/edit?usp=sharing"",""ชุมพร!J84"")"),0)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IFERROR(__xludf.DUMMYFUNCTION("IMPORTRANGE(""https://docs.google.com/spreadsheets/d/1IYY_tgx_IHuhSq3AJ5eI5OnqOPBNLWSHKh2a30DoXe8/edit?usp=sharing"",""ชุมพร!J85"")"),0)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IFERROR(__xludf.DUMMYFUNCTION("IMPORTRANGE(""https://docs.google.com/spreadsheets/d/1IYY_tgx_IHuhSq3AJ5eI5OnqOPBNLWSHKh2a30DoXe8/edit?usp=sharing"",""ชุมพร!J86"")"),0)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IFERROR(__xludf.DUMMYFUNCTION("IMPORTRANGE(""https://docs.google.com/spreadsheets/d/1IYY_tgx_IHuhSq3AJ5eI5OnqOPBNLWSHKh2a30DoXe8/edit?usp=sharing"",""ชุมพร!J87"")"),0)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IFERROR(__xludf.DUMMYFUNCTION("IMPORTRANGE(""https://docs.google.com/spreadsheets/d/1IYY_tgx_IHuhSq3AJ5eI5OnqOPBNLWSHKh2a30DoXe8/edit?usp=sharing"",""ชุมพร!J88"")"),0)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IFERROR(__xludf.DUMMYFUNCTION("IMPORTRANGE(""https://docs.google.com/spreadsheets/d/1IYY_tgx_IHuhSq3AJ5eI5OnqOPBNLWSHKh2a30DoXe8/edit?usp=sharing"",""ชุมพร!I89"")"),2)</f>
        <v>2</v>
      </c>
      <c r="J164" s="277">
        <f ca="1">IFERROR(__xludf.DUMMYFUNCTION("IMPORTRANGE(""https://docs.google.com/spreadsheets/d/1IYY_tgx_IHuhSq3AJ5eI5OnqOPBNLWSHKh2a30DoXe8/edit?usp=sharing"",""ชุมพร!J89"")"),0)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IFERROR(__xludf.DUMMYFUNCTION("IMPORTRANGE(""https://docs.google.com/spreadsheets/d/1IYY_tgx_IHuhSq3AJ5eI5OnqOPBNLWSHKh2a30DoXe8/edit?usp=sharing"",""ชุมพร!J94"")"),0)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IFERROR(__xludf.DUMMYFUNCTION("IMPORTRANGE(""https://docs.google.com/spreadsheets/d/1IYY_tgx_IHuhSq3AJ5eI5OnqOPBNLWSHKh2a30DoXe8/edit?usp=sharing"",""ชุมพร!J95"")"),1)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IFERROR(__xludf.DUMMYFUNCTION("IMPORTRANGE(""https://docs.google.com/spreadsheets/d/1IYY_tgx_IHuhSq3AJ5eI5OnqOPBNLWSHKh2a30DoXe8/edit?usp=sharing"",""ชุมพร!J96"")"),1)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IFERROR(__xludf.DUMMYFUNCTION("IMPORTRANGE(""https://docs.google.com/spreadsheets/d/1IYY_tgx_IHuhSq3AJ5eI5OnqOPBNLWSHKh2a30DoXe8/edit?usp=sharing"",""ชุมพร!J97"")"),1)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IFERROR(__xludf.DUMMYFUNCTION("IMPORTRANGE(""https://docs.google.com/spreadsheets/d/1IYY_tgx_IHuhSq3AJ5eI5OnqOPBNLWSHKh2a30DoXe8/edit?usp=sharing"",""ชุมพร!I98"")"),2)</f>
        <v>2</v>
      </c>
      <c r="J173" s="192">
        <f ca="1">IFERROR(__xludf.DUMMYFUNCTION("IMPORTRANGE(""https://docs.google.com/spreadsheets/d/1IYY_tgx_IHuhSq3AJ5eI5OnqOPBNLWSHKh2a30DoXe8/edit?usp=sharing"",""ชุมพร!J98"")"),0)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IFERROR(__xludf.DUMMYFUNCTION("IMPORTRANGE(""https://docs.google.com/spreadsheets/d/1IYY_tgx_IHuhSq3AJ5eI5OnqOPBNLWSHKh2a30DoXe8/edit?usp=sharing"",""ชุมพร!J99"")"),0)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IFERROR(__xludf.DUMMYFUNCTION("IMPORTRANGE(""https://docs.google.com/spreadsheets/d/1IYY_tgx_IHuhSq3AJ5eI5OnqOPBNLWSHKh2a30DoXe8/edit?usp=sharing"",""ชุมพร!J100"")"),0)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IFERROR(__xludf.DUMMYFUNCTION("IMPORTRANGE(""https://docs.google.com/spreadsheets/d/1IYY_tgx_IHuhSq3AJ5eI5OnqOPBNLWSHKh2a30DoXe8/edit?usp=sharing"",""ชุมพร!I101"")"),1)</f>
        <v>1</v>
      </c>
      <c r="J176" s="277">
        <f ca="1">IFERROR(__xludf.DUMMYFUNCTION("IMPORTRANGE(""https://docs.google.com/spreadsheets/d/1IYY_tgx_IHuhSq3AJ5eI5OnqOPBNLWSHKh2a30DoXe8/edit?usp=sharing"",""ชุมพร!J101"")"),0)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IFERROR(__xludf.DUMMYFUNCTION("IMPORTRANGE(""https://docs.google.com/spreadsheets/d/1IYY_tgx_IHuhSq3AJ5eI5OnqOPBNLWSHKh2a30DoXe8/edit?usp=sharing"",""ชุมพร!J106"")"),0)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IFERROR(__xludf.DUMMYFUNCTION("IMPORTRANGE(""https://docs.google.com/spreadsheets/d/1IYY_tgx_IHuhSq3AJ5eI5OnqOPBNLWSHKh2a30DoXe8/edit?usp=sharing"",""ชุมพร!J107"")"),1)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IFERROR(__xludf.DUMMYFUNCTION("IMPORTRANGE(""https://docs.google.com/spreadsheets/d/1IYY_tgx_IHuhSq3AJ5eI5OnqOPBNLWSHKh2a30DoXe8/edit?usp=sharing"",""ชุมพร!J108"")"),1)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IFERROR(__xludf.DUMMYFUNCTION("IMPORTRANGE(""https://docs.google.com/spreadsheets/d/1IYY_tgx_IHuhSq3AJ5eI5OnqOPBNLWSHKh2a30DoXe8/edit?usp=sharing"",""ชุมพร!J109"")"),1)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IFERROR(__xludf.DUMMYFUNCTION("IMPORTRANGE(""https://docs.google.com/spreadsheets/d/1IYY_tgx_IHuhSq3AJ5eI5OnqOPBNLWSHKh2a30DoXe8/edit?usp=sharing"",""ชุมพร!I110"")"),1)</f>
        <v>1</v>
      </c>
      <c r="J185" s="191">
        <f ca="1">IFERROR(__xludf.DUMMYFUNCTION("IMPORTRANGE(""https://docs.google.com/spreadsheets/d/1IYY_tgx_IHuhSq3AJ5eI5OnqOPBNLWSHKh2a30DoXe8/edit?usp=sharing"",""ชุมพร!J110"")"),0)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IFERROR(__xludf.DUMMYFUNCTION("IMPORTRANGE(""https://docs.google.com/spreadsheets/d/1IYY_tgx_IHuhSq3AJ5eI5OnqOPBNLWSHKh2a30DoXe8/edit?usp=sharing"",""ชุมพร!I111"")"),1)</f>
        <v>1</v>
      </c>
      <c r="J186" s="191">
        <f ca="1">IFERROR(__xludf.DUMMYFUNCTION("IMPORTRANGE(""https://docs.google.com/spreadsheets/d/1IYY_tgx_IHuhSq3AJ5eI5OnqOPBNLWSHKh2a30DoXe8/edit?usp=sharing"",""ชุมพร!J111"")"),0)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IFERROR(__xludf.DUMMYFUNCTION("IMPORTRANGE(""https://docs.google.com/spreadsheets/d/1IYY_tgx_IHuhSq3AJ5eI5OnqOPBNLWSHKh2a30DoXe8/edit?usp=sharing"",""ชุมพร!J112"")"),0)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IFERROR(__xludf.DUMMYFUNCTION("IMPORTRANGE(""https://docs.google.com/spreadsheets/d/1IYY_tgx_IHuhSq3AJ5eI5OnqOPBNLWSHKh2a30DoXe8/edit?usp=sharing"",""ชุมพร!J113"")"),0)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IFERROR(__xludf.DUMMYFUNCTION("IMPORTRANGE(""https://docs.google.com/spreadsheets/d/1IYY_tgx_IHuhSq3AJ5eI5OnqOPBNLWSHKh2a30DoXe8/edit?usp=sharing"",""ชุมพร!I114"")"),20000)</f>
        <v>20000</v>
      </c>
      <c r="J189" s="277">
        <f ca="1">IFERROR(__xludf.DUMMYFUNCTION("IMPORTRANGE(""https://docs.google.com/spreadsheets/d/1IYY_tgx_IHuhSq3AJ5eI5OnqOPBNLWSHKh2a30DoXe8/edit?usp=sharing"",""ชุมพร!J114"")"),0)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IFERROR(__xludf.DUMMYFUNCTION("IMPORTRANGE(""https://docs.google.com/spreadsheets/d/1IYY_tgx_IHuhSq3AJ5eI5OnqOPBNLWSHKh2a30DoXe8/edit?usp=sharing"",""ชุมพร!J119"")"),0)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IFERROR(__xludf.DUMMYFUNCTION("IMPORTRANGE(""https://docs.google.com/spreadsheets/d/1IYY_tgx_IHuhSq3AJ5eI5OnqOPBNLWSHKh2a30DoXe8/edit?usp=sharing"",""ชุมพร!J120"")"),1)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IFERROR(__xludf.DUMMYFUNCTION("IMPORTRANGE(""https://docs.google.com/spreadsheets/d/1IYY_tgx_IHuhSq3AJ5eI5OnqOPBNLWSHKh2a30DoXe8/edit?usp=sharing"",""ชุมพร!J121"")"),1)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IFERROR(__xludf.DUMMYFUNCTION("IMPORTRANGE(""https://docs.google.com/spreadsheets/d/1IYY_tgx_IHuhSq3AJ5eI5OnqOPBNLWSHKh2a30DoXe8/edit?usp=sharing"",""ชุมพร!J122"")"),1)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IFERROR(__xludf.DUMMYFUNCTION("IMPORTRANGE(""https://docs.google.com/spreadsheets/d/1IYY_tgx_IHuhSq3AJ5eI5OnqOPBNLWSHKh2a30DoXe8/edit?usp=sharing"",""ชุมพร!I124"")"),20000)</f>
        <v>20000</v>
      </c>
      <c r="J199" s="192">
        <f ca="1">IFERROR(__xludf.DUMMYFUNCTION("IMPORTRANGE(""https://docs.google.com/spreadsheets/d/1IYY_tgx_IHuhSq3AJ5eI5OnqOPBNLWSHKh2a30DoXe8/edit?usp=sharing"",""ชุมพร!J124"")"),0)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IFERROR(__xludf.DUMMYFUNCTION("IMPORTRANGE(""https://docs.google.com/spreadsheets/d/1IYY_tgx_IHuhSq3AJ5eI5OnqOPBNLWSHKh2a30DoXe8/edit?usp=sharing"",""ชุมพร!I125"")"),20000)</f>
        <v>20000</v>
      </c>
      <c r="J200" s="192">
        <f ca="1">IFERROR(__xludf.DUMMYFUNCTION("IMPORTRANGE(""https://docs.google.com/spreadsheets/d/1IYY_tgx_IHuhSq3AJ5eI5OnqOPBNLWSHKh2a30DoXe8/edit?usp=sharing"",""ชุมพร!J125"")"),0)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IFERROR(__xludf.DUMMYFUNCTION("IMPORTRANGE(""https://docs.google.com/spreadsheets/d/1IYY_tgx_IHuhSq3AJ5eI5OnqOPBNLWSHKh2a30DoXe8/edit?usp=sharing"",""ชุมพร!I126"")"),15)</f>
        <v>15</v>
      </c>
      <c r="J201" s="192">
        <f ca="1">IFERROR(__xludf.DUMMYFUNCTION("IMPORTRANGE(""https://docs.google.com/spreadsheets/d/1IYY_tgx_IHuhSq3AJ5eI5OnqOPBNLWSHKh2a30DoXe8/edit?usp=sharing"",""ชุมพร!J126"")"),0)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IFERROR(__xludf.DUMMYFUNCTION("IMPORTRANGE(""https://docs.google.com/spreadsheets/d/1IYY_tgx_IHuhSq3AJ5eI5OnqOPBNLWSHKh2a30DoXe8/edit?usp=sharing"",""ชุมพร!J127"")"),0)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IFERROR(__xludf.DUMMYFUNCTION("IMPORTRANGE(""https://docs.google.com/spreadsheets/d/1IYY_tgx_IHuhSq3AJ5eI5OnqOPBNLWSHKh2a30DoXe8/edit?usp=sharing"",""ชุมพร!J128"")"),0)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IFERROR(__xludf.DUMMYFUNCTION("IMPORTRANGE(""https://docs.google.com/spreadsheets/d/1IYY_tgx_IHuhSq3AJ5eI5OnqOPBNLWSHKh2a30DoXe8/edit?usp=sharing"",""ชุมพร!I129"")"),0)</f>
        <v>0</v>
      </c>
      <c r="J204" s="277">
        <f ca="1">IFERROR(__xludf.DUMMYFUNCTION("IMPORTRANGE(""https://docs.google.com/spreadsheets/d/1IYY_tgx_IHuhSq3AJ5eI5OnqOPBNLWSHKh2a30DoXe8/edit?usp=sharing"",""ชุมพร!J129"")"),0)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IFERROR(__xludf.DUMMYFUNCTION("IMPORTRANGE(""https://docs.google.com/spreadsheets/d/1IYY_tgx_IHuhSq3AJ5eI5OnqOPBNLWSHKh2a30DoXe8/edit?usp=sharing"",""ชุมพร!J134"")"),0)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IFERROR(__xludf.DUMMYFUNCTION("IMPORTRANGE(""https://docs.google.com/spreadsheets/d/1IYY_tgx_IHuhSq3AJ5eI5OnqOPBNLWSHKh2a30DoXe8/edit?usp=sharing"",""ชุมพร!J135"")"),0)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IFERROR(__xludf.DUMMYFUNCTION("IMPORTRANGE(""https://docs.google.com/spreadsheets/d/1IYY_tgx_IHuhSq3AJ5eI5OnqOPBNLWSHKh2a30DoXe8/edit?usp=sharing"",""ชุมพร!J136"")"),0)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IFERROR(__xludf.DUMMYFUNCTION("IMPORTRANGE(""https://docs.google.com/spreadsheets/d/1IYY_tgx_IHuhSq3AJ5eI5OnqOPBNLWSHKh2a30DoXe8/edit?usp=sharing"",""ชุมพร!J137"")"),0)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IFERROR(__xludf.DUMMYFUNCTION("IMPORTRANGE(""https://docs.google.com/spreadsheets/d/1IYY_tgx_IHuhSq3AJ5eI5OnqOPBNLWSHKh2a30DoXe8/edit?usp=sharing"",""ชุมพร!I138"")"),0)</f>
        <v>0</v>
      </c>
      <c r="J213" s="191">
        <f ca="1">IFERROR(__xludf.DUMMYFUNCTION("IMPORTRANGE(""https://docs.google.com/spreadsheets/d/1IYY_tgx_IHuhSq3AJ5eI5OnqOPBNLWSHKh2a30DoXe8/edit?usp=sharing"",""ชุมพร!J138"")"),0)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IFERROR(__xludf.DUMMYFUNCTION("IMPORTRANGE(""https://docs.google.com/spreadsheets/d/1IYY_tgx_IHuhSq3AJ5eI5OnqOPBNLWSHKh2a30DoXe8/edit?usp=sharing"",""ชุมพร!I140"")"),0)</f>
        <v>0</v>
      </c>
      <c r="J215" s="191">
        <f ca="1">IFERROR(__xludf.DUMMYFUNCTION("IMPORTRANGE(""https://docs.google.com/spreadsheets/d/1IYY_tgx_IHuhSq3AJ5eI5OnqOPBNLWSHKh2a30DoXe8/edit?usp=sharing"",""ชุมพร!J140"")"),0)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IFERROR(__xludf.DUMMYFUNCTION("IMPORTRANGE(""https://docs.google.com/spreadsheets/d/1IYY_tgx_IHuhSq3AJ5eI5OnqOPBNLWSHKh2a30DoXe8/edit?usp=sharing"",""ชุมพร!I141"")"),0)</f>
        <v>0</v>
      </c>
      <c r="J216" s="191">
        <f ca="1">IFERROR(__xludf.DUMMYFUNCTION("IMPORTRANGE(""https://docs.google.com/spreadsheets/d/1IYY_tgx_IHuhSq3AJ5eI5OnqOPBNLWSHKh2a30DoXe8/edit?usp=sharing"",""ชุมพร!J141"")"),0)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IFERROR(__xludf.DUMMYFUNCTION("IMPORTRANGE(""https://docs.google.com/spreadsheets/d/1IYY_tgx_IHuhSq3AJ5eI5OnqOPBNLWSHKh2a30DoXe8/edit?usp=sharing"",""ชุมพร!J142"")"),0)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IFERROR(__xludf.DUMMYFUNCTION("IMPORTRANGE(""https://docs.google.com/spreadsheets/d/1IYY_tgx_IHuhSq3AJ5eI5OnqOPBNLWSHKh2a30DoXe8/edit?usp=sharing"",""ชุมพร!J143"")"),0)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IFERROR(__xludf.DUMMYFUNCTION("IMPORTRANGE(""https://docs.google.com/spreadsheets/d/1IYY_tgx_IHuhSq3AJ5eI5OnqOPBNLWSHKh2a30DoXe8/edit?usp=sharing"",""ชุมพร!I144"")"),0)</f>
        <v>0</v>
      </c>
      <c r="J219" s="264">
        <f ca="1">IFERROR(__xludf.DUMMYFUNCTION("IMPORTRANGE(""https://docs.google.com/spreadsheets/d/1IYY_tgx_IHuhSq3AJ5eI5OnqOPBNLWSHKh2a30DoXe8/edit?usp=sharing"",""ชุมพร!J144"")"),0)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0</v>
      </c>
      <c r="M220" s="155">
        <f t="shared" ca="1" si="72"/>
        <v>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0</v>
      </c>
      <c r="M222" s="160">
        <f t="shared" ca="1" si="76"/>
        <v>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0</v>
      </c>
      <c r="M224" s="172">
        <f ca="1">IFERROR(__xludf.DUMMYFUNCTION("IMPORTRANGE(""https://docs.google.com/spreadsheets/d/1Yj_ptqi66GCucihVvJfMjLAmec39IyEx_6qawtMGysU/edit?usp=sharing"",""สบก!BS82"")"),0)</f>
        <v>0</v>
      </c>
      <c r="N224" s="172">
        <f ca="1">IFERROR(__xludf.DUMMYFUNCTION("IMPORTRANGE(""https://docs.google.com/spreadsheets/d/1Yj_ptqi66GCucihVvJfMjLAmec39IyEx_6qawtMGysU/edit?usp=sharing"",""สบก!BT82"")"),0)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IFERROR(__xludf.DUMMYFUNCTION("IMPORTRANGE(""https://docs.google.com/spreadsheets/d/1Yj_ptqi66GCucihVvJfMjLAmec39IyEx_6qawtMGysU/edit?usp=sharing"",""สบก!BO82"")"),0)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IFERROR(__xludf.DUMMYFUNCTION("IMPORTRANGE(""https://docs.google.com/spreadsheets/d/1Yj_ptqi66GCucihVvJfMjLAmec39IyEx_6qawtMGysU/edit?usp=sharing"",""สบก!BP82"")"),0)</f>
        <v>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IFERROR(__xludf.DUMMYFUNCTION("IMPORTRANGE(""https://docs.google.com/spreadsheets/d/1IYY_tgx_IHuhSq3AJ5eI5OnqOPBNLWSHKh2a30DoXe8/edit?usp=sharing"",""ชุมพร!I149"")"),0)</f>
        <v>0</v>
      </c>
      <c r="J229" s="264">
        <f ca="1">IFERROR(__xludf.DUMMYFUNCTION("IMPORTRANGE(""https://docs.google.com/spreadsheets/d/1IYY_tgx_IHuhSq3AJ5eI5OnqOPBNLWSHKh2a30DoXe8/edit?usp=sharing"",""ชุมพร!J149"")"),0)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IFERROR(__xludf.DUMMYFUNCTION("IMPORTRANGE(""https://docs.google.com/spreadsheets/d/1IYY_tgx_IHuhSq3AJ5eI5OnqOPBNLWSHKh2a30DoXe8/edit?usp=sharing"",""ชุมพร!J151"")"),0)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IFERROR(__xludf.DUMMYFUNCTION("IMPORTRANGE(""https://docs.google.com/spreadsheets/d/1IYY_tgx_IHuhSq3AJ5eI5OnqOPBNLWSHKh2a30DoXe8/edit?usp=sharing"",""ชุมพร!J152"")"),0)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IFERROR(__xludf.DUMMYFUNCTION("IMPORTRANGE(""https://docs.google.com/spreadsheets/d/1IYY_tgx_IHuhSq3AJ5eI5OnqOPBNLWSHKh2a30DoXe8/edit?usp=sharing"",""ชุมพร!J153"")"),0)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IFERROR(__xludf.DUMMYFUNCTION("IMPORTRANGE(""https://docs.google.com/spreadsheets/d/1IYY_tgx_IHuhSq3AJ5eI5OnqOPBNLWSHKh2a30DoXe8/edit?usp=sharing"",""ชุมพร!J154"")"),0)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IFERROR(__xludf.DUMMYFUNCTION("IMPORTRANGE(""https://docs.google.com/spreadsheets/d/1IYY_tgx_IHuhSq3AJ5eI5OnqOPBNLWSHKh2a30DoXe8/edit?usp=sharing"",""ชุมพร!I155"")"),0)</f>
        <v>0</v>
      </c>
      <c r="J235" s="192">
        <f ca="1">IFERROR(__xludf.DUMMYFUNCTION("IMPORTRANGE(""https://docs.google.com/spreadsheets/d/1IYY_tgx_IHuhSq3AJ5eI5OnqOPBNLWSHKh2a30DoXe8/edit?usp=sharing"",""ชุมพร!J155"")"),0)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IFERROR(__xludf.DUMMYFUNCTION("IMPORTRANGE(""https://docs.google.com/spreadsheets/d/1IYY_tgx_IHuhSq3AJ5eI5OnqOPBNLWSHKh2a30DoXe8/edit?usp=sharing"",""ชุมพร!J156"")"),0)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IFERROR(__xludf.DUMMYFUNCTION("IMPORTRANGE(""https://docs.google.com/spreadsheets/d/1IYY_tgx_IHuhSq3AJ5eI5OnqOPBNLWSHKh2a30DoXe8/edit?usp=sharing"",""ชุมพร!J157"")"),0)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IFERROR(__xludf.DUMMYFUNCTION("IMPORTRANGE(""https://docs.google.com/spreadsheets/d/1IYY_tgx_IHuhSq3AJ5eI5OnqOPBNLWSHKh2a30DoXe8/edit?usp=sharing"",""ชุมพร!I158"")"),0)</f>
        <v>0</v>
      </c>
      <c r="J238" s="264">
        <f ca="1">IFERROR(__xludf.DUMMYFUNCTION("IMPORTRANGE(""https://docs.google.com/spreadsheets/d/1IYY_tgx_IHuhSq3AJ5eI5OnqOPBNLWSHKh2a30DoXe8/edit?usp=sharing"",""ชุมพร!J158"")"),0)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IFERROR(__xludf.DUMMYFUNCTION("IMPORTRANGE(""https://docs.google.com/spreadsheets/d/1IYY_tgx_IHuhSq3AJ5eI5OnqOPBNLWSHKh2a30DoXe8/edit?usp=sharing"",""ชุมพร!J159"")"),"")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IFERROR(__xludf.DUMMYFUNCTION("IMPORTRANGE(""https://docs.google.com/spreadsheets/d/1IYY_tgx_IHuhSq3AJ5eI5OnqOPBNLWSHKh2a30DoXe8/edit?usp=sharing"",""ชุมพร!J161"")"),0)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IFERROR(__xludf.DUMMYFUNCTION("IMPORTRANGE(""https://docs.google.com/spreadsheets/d/1IYY_tgx_IHuhSq3AJ5eI5OnqOPBNLWSHKh2a30DoXe8/edit?usp=sharing"",""ชุมพร!J162"")"),0)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IFERROR(__xludf.DUMMYFUNCTION("IMPORTRANGE(""https://docs.google.com/spreadsheets/d/1IYY_tgx_IHuhSq3AJ5eI5OnqOPBNLWSHKh2a30DoXe8/edit?usp=sharing"",""ชุมพร!J163"")"),0)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IFERROR(__xludf.DUMMYFUNCTION("IMPORTRANGE(""https://docs.google.com/spreadsheets/d/1IYY_tgx_IHuhSq3AJ5eI5OnqOPBNLWSHKh2a30DoXe8/edit?usp=sharing"",""ชุมพร!I164"")"),0)</f>
        <v>0</v>
      </c>
      <c r="J244" s="191">
        <f ca="1">IFERROR(__xludf.DUMMYFUNCTION("IMPORTRANGE(""https://docs.google.com/spreadsheets/d/1IYY_tgx_IHuhSq3AJ5eI5OnqOPBNLWSHKh2a30DoXe8/edit?usp=sharing"",""ชุมพร!J164"")"),0)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IFERROR(__xludf.DUMMYFUNCTION("IMPORTRANGE(""https://docs.google.com/spreadsheets/d/1IYY_tgx_IHuhSq3AJ5eI5OnqOPBNLWSHKh2a30DoXe8/edit?usp=sharing"",""ชุมพร!J165"")"),0)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IFERROR(__xludf.DUMMYFUNCTION("IMPORTRANGE(""https://docs.google.com/spreadsheets/d/1IYY_tgx_IHuhSq3AJ5eI5OnqOPBNLWSHKh2a30DoXe8/edit?usp=sharing"",""ชุมพร!J166"")"),0)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IFERROR(__xludf.DUMMYFUNCTION("IMPORTRANGE(""https://docs.google.com/spreadsheets/d/1IYY_tgx_IHuhSq3AJ5eI5OnqOPBNLWSHKh2a30DoXe8/edit?usp=sharing"",""ชุมพร!I169"")"),20)</f>
        <v>20</v>
      </c>
      <c r="J249" s="308">
        <f ca="1">IFERROR(__xludf.DUMMYFUNCTION("IMPORTRANGE(""https://docs.google.com/spreadsheets/d/1IYY_tgx_IHuhSq3AJ5eI5OnqOPBNLWSHKh2a30DoXe8/edit?usp=sharing"",""ชุมพร!J169"")"),0)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IFERROR(__xludf.DUMMYFUNCTION("IMPORTRANGE(""https://docs.google.com/spreadsheets/d/1Yj_ptqi66GCucihVvJfMjLAmec39IyEx_6qawtMGysU/edit?usp=sharing"",""สบก!CB82"")"),37000)</f>
        <v>37000</v>
      </c>
      <c r="N254" s="172">
        <f ca="1">IFERROR(__xludf.DUMMYFUNCTION("IMPORTRANGE(""https://docs.google.com/spreadsheets/d/1Yj_ptqi66GCucihVvJfMjLAmec39IyEx_6qawtMGysU/edit?usp=sharing"",""สบก!CC82"")"),0)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IFERROR(__xludf.DUMMYFUNCTION("IMPORTRANGE(""https://docs.google.com/spreadsheets/d/1Yj_ptqi66GCucihVvJfMjLAmec39IyEx_6qawtMGysU/edit?usp=sharing"",""สบก!BX82"")"),0)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IFERROR(__xludf.DUMMYFUNCTION("IMPORTRANGE(""https://docs.google.com/spreadsheets/d/1Yj_ptqi66GCucihVvJfMjLAmec39IyEx_6qawtMGysU/edit?usp=sharing"",""สบก!BY82"")"),71400)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IFERROR(__xludf.DUMMYFUNCTION("IMPORTRANGE(""https://docs.google.com/spreadsheets/d/1IYY_tgx_IHuhSq3AJ5eI5OnqOPBNLWSHKh2a30DoXe8/edit?usp=sharing"",""ชุมพร!J175"")"),0)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IFERROR(__xludf.DUMMYFUNCTION("IMPORTRANGE(""https://docs.google.com/spreadsheets/d/1IYY_tgx_IHuhSq3AJ5eI5OnqOPBNLWSHKh2a30DoXe8/edit?usp=sharing"",""ชุมพร!J176"")"),1)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IFERROR(__xludf.DUMMYFUNCTION("IMPORTRANGE(""https://docs.google.com/spreadsheets/d/1IYY_tgx_IHuhSq3AJ5eI5OnqOPBNLWSHKh2a30DoXe8/edit?usp=sharing"",""ชุมพร!J177"")"),1)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IFERROR(__xludf.DUMMYFUNCTION("IMPORTRANGE(""https://docs.google.com/spreadsheets/d/1IYY_tgx_IHuhSq3AJ5eI5OnqOPBNLWSHKh2a30DoXe8/edit?usp=sharing"",""ชุมพร!J178"")"),1)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IFERROR(__xludf.DUMMYFUNCTION("IMPORTRANGE(""https://docs.google.com/spreadsheets/d/1IYY_tgx_IHuhSq3AJ5eI5OnqOPBNLWSHKh2a30DoXe8/edit?usp=sharing"",""ชุมพร!I179"")"),1)</f>
        <v>1</v>
      </c>
      <c r="J264" s="192">
        <f ca="1">IFERROR(__xludf.DUMMYFUNCTION("IMPORTRANGE(""https://docs.google.com/spreadsheets/d/1IYY_tgx_IHuhSq3AJ5eI5OnqOPBNLWSHKh2a30DoXe8/edit?usp=sharing"",""ชุมพร!J179"")"),0)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IFERROR(__xludf.DUMMYFUNCTION("IMPORTRANGE(""https://docs.google.com/spreadsheets/d/1IYY_tgx_IHuhSq3AJ5eI5OnqOPBNLWSHKh2a30DoXe8/edit?usp=sharing"",""ชุมพร!I180"")"),20)</f>
        <v>20</v>
      </c>
      <c r="J265" s="192">
        <f ca="1">IFERROR(__xludf.DUMMYFUNCTION("IMPORTRANGE(""https://docs.google.com/spreadsheets/d/1IYY_tgx_IHuhSq3AJ5eI5OnqOPBNLWSHKh2a30DoXe8/edit?usp=sharing"",""ชุมพร!J180"")"),0)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IFERROR(__xludf.DUMMYFUNCTION("IMPORTRANGE(""https://docs.google.com/spreadsheets/d/1IYY_tgx_IHuhSq3AJ5eI5OnqOPBNLWSHKh2a30DoXe8/edit?usp=sharing"",""ชุมพร!I181"")"),20)</f>
        <v>20</v>
      </c>
      <c r="J266" s="192">
        <f ca="1">IFERROR(__xludf.DUMMYFUNCTION("IMPORTRANGE(""https://docs.google.com/spreadsheets/d/1IYY_tgx_IHuhSq3AJ5eI5OnqOPBNLWSHKh2a30DoXe8/edit?usp=sharing"",""ชุมพร!J181"")"),0)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IFERROR(__xludf.DUMMYFUNCTION("IMPORTRANGE(""https://docs.google.com/spreadsheets/d/1IYY_tgx_IHuhSq3AJ5eI5OnqOPBNLWSHKh2a30DoXe8/edit?usp=sharing"",""ชุมพร!I182"")"),1)</f>
        <v>1</v>
      </c>
      <c r="J267" s="192">
        <f ca="1">IFERROR(__xludf.DUMMYFUNCTION("IMPORTRANGE(""https://docs.google.com/spreadsheets/d/1IYY_tgx_IHuhSq3AJ5eI5OnqOPBNLWSHKh2a30DoXe8/edit?usp=sharing"",""ชุมพร!J182"")"),0)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IFERROR(__xludf.DUMMYFUNCTION("IMPORTRANGE(""https://docs.google.com/spreadsheets/d/1IYY_tgx_IHuhSq3AJ5eI5OnqOPBNLWSHKh2a30DoXe8/edit?usp=sharing"",""ชุมพร!J183"")"),0)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IFERROR(__xludf.DUMMYFUNCTION("IMPORTRANGE(""https://docs.google.com/spreadsheets/d/1IYY_tgx_IHuhSq3AJ5eI5OnqOPBNLWSHKh2a30DoXe8/edit?usp=sharing"",""ชุมพร!J184"")"),0)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IFERROR(__xludf.DUMMYFUNCTION("IMPORTRANGE(""https://docs.google.com/spreadsheets/d/1IYY_tgx_IHuhSq3AJ5eI5OnqOPBNLWSHKh2a30DoXe8/edit?usp=sharing"",""ชุมพร!I185"")"),20)</f>
        <v>20</v>
      </c>
      <c r="J270" s="308">
        <f ca="1">IFERROR(__xludf.DUMMYFUNCTION("IMPORTRANGE(""https://docs.google.com/spreadsheets/d/1IYY_tgx_IHuhSq3AJ5eI5OnqOPBNLWSHKh2a30DoXe8/edit?usp=sharing"",""ชุมพร!J185"")"),0)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30813</v>
      </c>
      <c r="O271" s="154">
        <f t="shared" ref="O271:O273" ca="1" si="84">IF(L271&gt;0,N271*100/L271,0)</f>
        <v>16.782679738562091</v>
      </c>
      <c r="P271" s="154">
        <f t="shared" ref="P271:P273" ca="1" si="85">IF(M271&gt;0,N271*100/M271,0)</f>
        <v>33.13225806451613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30813</v>
      </c>
      <c r="O273" s="159">
        <f t="shared" ca="1" si="84"/>
        <v>16.782679738562091</v>
      </c>
      <c r="P273" s="159">
        <f t="shared" ca="1" si="85"/>
        <v>33.13225806451613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IFERROR(__xludf.DUMMYFUNCTION("IMPORTRANGE(""https://docs.google.com/spreadsheets/d/1Yj_ptqi66GCucihVvJfMjLAmec39IyEx_6qawtMGysU/edit?usp=sharing"",""สบก!CK82"")"),93000)</f>
        <v>93000</v>
      </c>
      <c r="N275" s="172">
        <f ca="1">IFERROR(__xludf.DUMMYFUNCTION("IMPORTRANGE(""https://docs.google.com/spreadsheets/d/1Yj_ptqi66GCucihVvJfMjLAmec39IyEx_6qawtMGysU/edit?usp=sharing"",""สบก!CL82"")"),30813)</f>
        <v>30813</v>
      </c>
      <c r="O275" s="171">
        <f ca="1">IF(L275&gt;0,N275*100/L275,0)</f>
        <v>16.782679738562091</v>
      </c>
      <c r="P275" s="171">
        <f ca="1">IF(M275&gt;0,N275*100/M275,0)</f>
        <v>33.13225806451613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IFERROR(__xludf.DUMMYFUNCTION("IMPORTRANGE(""https://docs.google.com/spreadsheets/d/1Yj_ptqi66GCucihVvJfMjLAmec39IyEx_6qawtMGysU/edit?usp=sharing"",""สบก!CG82"")"),0)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IFERROR(__xludf.DUMMYFUNCTION("IMPORTRANGE(""https://docs.google.com/spreadsheets/d/1Yj_ptqi66GCucihVvJfMjLAmec39IyEx_6qawtMGysU/edit?usp=sharing"",""สบก!CH82"")"),183600)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IFERROR(__xludf.DUMMYFUNCTION("IMPORTRANGE(""https://docs.google.com/spreadsheets/d/1IYY_tgx_IHuhSq3AJ5eI5OnqOPBNLWSHKh2a30DoXe8/edit?usp=sharing"",""ชุมพร!J191"")"),0)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IFERROR(__xludf.DUMMYFUNCTION("IMPORTRANGE(""https://docs.google.com/spreadsheets/d/1IYY_tgx_IHuhSq3AJ5eI5OnqOPBNLWSHKh2a30DoXe8/edit?usp=sharing"",""ชุมพร!J192"")"),1)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IFERROR(__xludf.DUMMYFUNCTION("IMPORTRANGE(""https://docs.google.com/spreadsheets/d/1IYY_tgx_IHuhSq3AJ5eI5OnqOPBNLWSHKh2a30DoXe8/edit?usp=sharing"",""ชุมพร!J193"")"),1)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IFERROR(__xludf.DUMMYFUNCTION("IMPORTRANGE(""https://docs.google.com/spreadsheets/d/1IYY_tgx_IHuhSq3AJ5eI5OnqOPBNLWSHKh2a30DoXe8/edit?usp=sharing"",""ชุมพร!J194"")"),1)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IFERROR(__xludf.DUMMYFUNCTION("IMPORTRANGE(""https://docs.google.com/spreadsheets/d/1IYY_tgx_IHuhSq3AJ5eI5OnqOPBNLWSHKh2a30DoXe8/edit?usp=sharing"",""ชุมพร!I195"")"),20)</f>
        <v>20</v>
      </c>
      <c r="J285" s="192">
        <f ca="1">IFERROR(__xludf.DUMMYFUNCTION("IMPORTRANGE(""https://docs.google.com/spreadsheets/d/1IYY_tgx_IHuhSq3AJ5eI5OnqOPBNLWSHKh2a30DoXe8/edit?usp=sharing"",""ชุมพร!J195"")"),0)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IFERROR(__xludf.DUMMYFUNCTION("IMPORTRANGE(""https://docs.google.com/spreadsheets/d/1IYY_tgx_IHuhSq3AJ5eI5OnqOPBNLWSHKh2a30DoXe8/edit?usp=sharing"",""ชุมพร!J196"")"),0)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IFERROR(__xludf.DUMMYFUNCTION("IMPORTRANGE(""https://docs.google.com/spreadsheets/d/1IYY_tgx_IHuhSq3AJ5eI5OnqOPBNLWSHKh2a30DoXe8/edit?usp=sharing"",""ชุมพร!J197"")"),0)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IFERROR(__xludf.DUMMYFUNCTION("IMPORTRANGE(""https://docs.google.com/spreadsheets/d/1IYY_tgx_IHuhSq3AJ5eI5OnqOPBNLWSHKh2a30DoXe8/edit?usp=sharing"",""ชุมพร!I199"")"),30)</f>
        <v>30</v>
      </c>
      <c r="J289" s="308">
        <f ca="1">IFERROR(__xludf.DUMMYFUNCTION("IMPORTRANGE(""https://docs.google.com/spreadsheets/d/1IYY_tgx_IHuhSq3AJ5eI5OnqOPBNLWSHKh2a30DoXe8/edit?usp=sharing"",""ชุมพร!J199"")"),30)</f>
        <v>30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95360</v>
      </c>
      <c r="M290" s="155">
        <f t="shared" ca="1" si="88"/>
        <v>45580</v>
      </c>
      <c r="N290" s="155">
        <f t="shared" ca="1" si="88"/>
        <v>20280</v>
      </c>
      <c r="O290" s="154">
        <f t="shared" ref="O290:O292" ca="1" si="89">IF(L290&gt;0,N290*100/L290,0)</f>
        <v>21.266778523489933</v>
      </c>
      <c r="P290" s="154">
        <f t="shared" ref="P290:P292" ca="1" si="90">IF(M290&gt;0,N290*100/M290,0)</f>
        <v>44.493198771390958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95360</v>
      </c>
      <c r="M292" s="160">
        <f t="shared" ca="1" si="92"/>
        <v>45580</v>
      </c>
      <c r="N292" s="160">
        <f t="shared" ca="1" si="92"/>
        <v>20280</v>
      </c>
      <c r="O292" s="159">
        <f t="shared" ca="1" si="89"/>
        <v>21.266778523489933</v>
      </c>
      <c r="P292" s="159">
        <f t="shared" ca="1" si="90"/>
        <v>44.493198771390958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95360</v>
      </c>
      <c r="M294" s="172">
        <f ca="1">IFERROR(__xludf.DUMMYFUNCTION("IMPORTRANGE(""https://docs.google.com/spreadsheets/d/1Yj_ptqi66GCucihVvJfMjLAmec39IyEx_6qawtMGysU/edit?usp=sharing"",""สบก!CT82"")"),45580)</f>
        <v>45580</v>
      </c>
      <c r="N294" s="172">
        <f ca="1">IFERROR(__xludf.DUMMYFUNCTION("IMPORTRANGE(""https://docs.google.com/spreadsheets/d/1Yj_ptqi66GCucihVvJfMjLAmec39IyEx_6qawtMGysU/edit?usp=sharing"",""สบก!CU82"")"),20280)</f>
        <v>20280</v>
      </c>
      <c r="O294" s="171">
        <f ca="1">IF(L294&gt;0,N294*100/L294,0)</f>
        <v>21.266778523489933</v>
      </c>
      <c r="P294" s="171">
        <f ca="1">IF(M294&gt;0,N294*100/M294,0)</f>
        <v>44.493198771390958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IFERROR(__xludf.DUMMYFUNCTION("IMPORTRANGE(""https://docs.google.com/spreadsheets/d/1Yj_ptqi66GCucihVvJfMjLAmec39IyEx_6qawtMGysU/edit?usp=sharing"",""สบก!CP82"")"),0)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IFERROR(__xludf.DUMMYFUNCTION("IMPORTRANGE(""https://docs.google.com/spreadsheets/d/1Yj_ptqi66GCucihVvJfMjLAmec39IyEx_6qawtMGysU/edit?usp=sharing"",""สบก!CQ82"")"),95360)</f>
        <v>95360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IFERROR(__xludf.DUMMYFUNCTION("IMPORTRANGE(""https://docs.google.com/spreadsheets/d/1IYY_tgx_IHuhSq3AJ5eI5OnqOPBNLWSHKh2a30DoXe8/edit?usp=sharing"",""ชุมพร!J205"")"),0)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IFERROR(__xludf.DUMMYFUNCTION("IMPORTRANGE(""https://docs.google.com/spreadsheets/d/1IYY_tgx_IHuhSq3AJ5eI5OnqOPBNLWSHKh2a30DoXe8/edit?usp=sharing"",""ชุมพร!J206"")"),1)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IFERROR(__xludf.DUMMYFUNCTION("IMPORTRANGE(""https://docs.google.com/spreadsheets/d/1IYY_tgx_IHuhSq3AJ5eI5OnqOPBNLWSHKh2a30DoXe8/edit?usp=sharing"",""ชุมพร!J207"")"),1)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IFERROR(__xludf.DUMMYFUNCTION("IMPORTRANGE(""https://docs.google.com/spreadsheets/d/1IYY_tgx_IHuhSq3AJ5eI5OnqOPBNLWSHKh2a30DoXe8/edit?usp=sharing"",""ชุมพร!J208"")"),1)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IFERROR(__xludf.DUMMYFUNCTION("IMPORTRANGE(""https://docs.google.com/spreadsheets/d/1IYY_tgx_IHuhSq3AJ5eI5OnqOPBNLWSHKh2a30DoXe8/edit?usp=sharing"",""ชุมพร!I209"")"),30)</f>
        <v>30</v>
      </c>
      <c r="J304" s="191">
        <f ca="1">IFERROR(__xludf.DUMMYFUNCTION("IMPORTRANGE(""https://docs.google.com/spreadsheets/d/1IYY_tgx_IHuhSq3AJ5eI5OnqOPBNLWSHKh2a30DoXe8/edit?usp=sharing"",""ชุมพร!J209"")"),30)</f>
        <v>30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IFERROR(__xludf.DUMMYFUNCTION("IMPORTRANGE(""https://docs.google.com/spreadsheets/d/1IYY_tgx_IHuhSq3AJ5eI5OnqOPBNLWSHKh2a30DoXe8/edit?usp=sharing"",""ชุมพร!I211"")"),30)</f>
        <v>30</v>
      </c>
      <c r="J306" s="191">
        <f ca="1">IFERROR(__xludf.DUMMYFUNCTION("IMPORTRANGE(""https://docs.google.com/spreadsheets/d/1IYY_tgx_IHuhSq3AJ5eI5OnqOPBNLWSHKh2a30DoXe8/edit?usp=sharing"",""ชุมพร!J211"")"),0)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IFERROR(__xludf.DUMMYFUNCTION("IMPORTRANGE(""https://docs.google.com/spreadsheets/d/1IYY_tgx_IHuhSq3AJ5eI5OnqOPBNLWSHKh2a30DoXe8/edit?usp=sharing"",""ชุมพร!J212"")"),0)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IFERROR(__xludf.DUMMYFUNCTION("IMPORTRANGE(""https://docs.google.com/spreadsheets/d/1IYY_tgx_IHuhSq3AJ5eI5OnqOPBNLWSHKh2a30DoXe8/edit?usp=sharing"",""ชุมพร!J213"")"),0)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IFERROR(__xludf.DUMMYFUNCTION("IMPORTRANGE(""https://docs.google.com/spreadsheets/d/1IYY_tgx_IHuhSq3AJ5eI5OnqOPBNLWSHKh2a30DoXe8/edit?usp=sharing"",""ชุมพร!I214"")"),1)</f>
        <v>1</v>
      </c>
      <c r="J309" s="325">
        <f ca="1">IFERROR(__xludf.DUMMYFUNCTION("IMPORTRANGE(""https://docs.google.com/spreadsheets/d/1IYY_tgx_IHuhSq3AJ5eI5OnqOPBNLWSHKh2a30DoXe8/edit?usp=sharing"",""ชุมพร!J214"")"),1)</f>
        <v>1</v>
      </c>
      <c r="K309" s="326">
        <f ca="1">IF(I309&gt;0,J309*100/I309,0)</f>
        <v>100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231600</v>
      </c>
      <c r="M310" s="155">
        <f t="shared" ca="1" si="93"/>
        <v>115800</v>
      </c>
      <c r="N310" s="155">
        <f t="shared" ca="1" si="93"/>
        <v>49294</v>
      </c>
      <c r="O310" s="154">
        <f t="shared" ref="O310:O312" ca="1" si="94">IF(L310&gt;0,N310*100/L310,0)</f>
        <v>21.284110535405873</v>
      </c>
      <c r="P310" s="154">
        <f t="shared" ref="P310:P312" ca="1" si="95">IF(M310&gt;0,N310*100/M310,0)</f>
        <v>42.568221070811745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231600</v>
      </c>
      <c r="M312" s="160">
        <f t="shared" ca="1" si="97"/>
        <v>115800</v>
      </c>
      <c r="N312" s="160">
        <f t="shared" ca="1" si="97"/>
        <v>49294</v>
      </c>
      <c r="O312" s="159">
        <f t="shared" ca="1" si="94"/>
        <v>21.284110535405873</v>
      </c>
      <c r="P312" s="159">
        <f t="shared" ca="1" si="95"/>
        <v>42.568221070811745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231600</v>
      </c>
      <c r="M314" s="172">
        <f ca="1">IFERROR(__xludf.DUMMYFUNCTION("IMPORTRANGE(""https://docs.google.com/spreadsheets/d/1Yj_ptqi66GCucihVvJfMjLAmec39IyEx_6qawtMGysU/edit?usp=sharing"",""สบก!DC82"")"),115800)</f>
        <v>115800</v>
      </c>
      <c r="N314" s="172">
        <f ca="1">IFERROR(__xludf.DUMMYFUNCTION("IMPORTRANGE(""https://docs.google.com/spreadsheets/d/1Yj_ptqi66GCucihVvJfMjLAmec39IyEx_6qawtMGysU/edit?usp=sharing"",""สบก!DD82"")"),49294)</f>
        <v>49294</v>
      </c>
      <c r="O314" s="171">
        <f ca="1">IF(L314&gt;0,N314*100/L314,0)</f>
        <v>21.284110535405873</v>
      </c>
      <c r="P314" s="171">
        <f ca="1">IF(M314&gt;0,N314*100/M314,0)</f>
        <v>42.568221070811745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IFERROR(__xludf.DUMMYFUNCTION("IMPORTRANGE(""https://docs.google.com/spreadsheets/d/1Yj_ptqi66GCucihVvJfMjLAmec39IyEx_6qawtMGysU/edit?usp=sharing"",""สบก!CY82"")"),0)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IFERROR(__xludf.DUMMYFUNCTION("IMPORTRANGE(""https://docs.google.com/spreadsheets/d/1Yj_ptqi66GCucihVvJfMjLAmec39IyEx_6qawtMGysU/edit?usp=sharing"",""สบก!CZ82"")"),231600)</f>
        <v>231600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IFERROR(__xludf.DUMMYFUNCTION("IMPORTRANGE(""https://docs.google.com/spreadsheets/d/1IYY_tgx_IHuhSq3AJ5eI5OnqOPBNLWSHKh2a30DoXe8/edit?usp=sharing"",""ชุมพร!J220"")"),0)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IFERROR(__xludf.DUMMYFUNCTION("IMPORTRANGE(""https://docs.google.com/spreadsheets/d/1IYY_tgx_IHuhSq3AJ5eI5OnqOPBNLWSHKh2a30DoXe8/edit?usp=sharing"",""ชุมพร!J221"")"),1)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IFERROR(__xludf.DUMMYFUNCTION("IMPORTRANGE(""https://docs.google.com/spreadsheets/d/1IYY_tgx_IHuhSq3AJ5eI5OnqOPBNLWSHKh2a30DoXe8/edit?usp=sharing"",""ชุมพร!J222"")"),1)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IFERROR(__xludf.DUMMYFUNCTION("IMPORTRANGE(""https://docs.google.com/spreadsheets/d/1IYY_tgx_IHuhSq3AJ5eI5OnqOPBNLWSHKh2a30DoXe8/edit?usp=sharing"",""ชุมพร!J223"")"),1)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IFERROR(__xludf.DUMMYFUNCTION("IMPORTRANGE(""https://docs.google.com/spreadsheets/d/1IYY_tgx_IHuhSq3AJ5eI5OnqOPBNLWSHKh2a30DoXe8/edit?usp=sharing"",""ชุมพร!I224"")"),1)</f>
        <v>1</v>
      </c>
      <c r="J324" s="191">
        <f ca="1">IFERROR(__xludf.DUMMYFUNCTION("IMPORTRANGE(""https://docs.google.com/spreadsheets/d/1IYY_tgx_IHuhSq3AJ5eI5OnqOPBNLWSHKh2a30DoXe8/edit?usp=sharing"",""ชุมพร!J224"")"),1)</f>
        <v>1</v>
      </c>
      <c r="K324" s="222">
        <f ca="1">IF(I324&gt;0,J324*100/I324,0)</f>
        <v>100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IFERROR(__xludf.DUMMYFUNCTION("IMPORTRANGE(""https://docs.google.com/spreadsheets/d/1IYY_tgx_IHuhSq3AJ5eI5OnqOPBNLWSHKh2a30DoXe8/edit?usp=sharing"",""ชุมพร!J225"")"),0)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IFERROR(__xludf.DUMMYFUNCTION("IMPORTRANGE(""https://docs.google.com/spreadsheets/d/1IYY_tgx_IHuhSq3AJ5eI5OnqOPBNLWSHKh2a30DoXe8/edit?usp=sharing"",""ชุมพร!J226"")"),0)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IFERROR(__xludf.DUMMYFUNCTION("IMPORTRANGE(""https://docs.google.com/spreadsheets/d/1IYY_tgx_IHuhSq3AJ5eI5OnqOPBNLWSHKh2a30DoXe8/edit?usp=sharing"",""ชุมพร!I228"")"),240)</f>
        <v>240</v>
      </c>
      <c r="J328" s="330">
        <f ca="1">IFERROR(__xludf.DUMMYFUNCTION("IMPORTRANGE(""https://docs.google.com/spreadsheets/d/1IYY_tgx_IHuhSq3AJ5eI5OnqOPBNLWSHKh2a30DoXe8/edit?usp=sharing"",""ชุมพร!J228"")"),23)</f>
        <v>23</v>
      </c>
      <c r="K328" s="309">
        <f ca="1">IF(I328&gt;0,J328*100/I328,0)</f>
        <v>9.5833333333333339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624360</v>
      </c>
      <c r="M329" s="155">
        <f t="shared" ca="1" si="98"/>
        <v>352120</v>
      </c>
      <c r="N329" s="155">
        <f t="shared" ca="1" si="98"/>
        <v>90983</v>
      </c>
      <c r="O329" s="154">
        <f t="shared" ref="O329:O331" ca="1" si="99">IF(L329&gt;0,N329*100/L329,0)</f>
        <v>14.572201934781216</v>
      </c>
      <c r="P329" s="154">
        <f t="shared" ref="P329:P331" ca="1" si="100">IF(M329&gt;0,N329*100/M329,0)</f>
        <v>25.838634556401228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624360</v>
      </c>
      <c r="M331" s="160">
        <f t="shared" ca="1" si="102"/>
        <v>352120</v>
      </c>
      <c r="N331" s="160">
        <f t="shared" ca="1" si="102"/>
        <v>90983</v>
      </c>
      <c r="O331" s="159">
        <f t="shared" ca="1" si="99"/>
        <v>14.572201934781216</v>
      </c>
      <c r="P331" s="159">
        <f t="shared" ca="1" si="100"/>
        <v>25.838634556401228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624360</v>
      </c>
      <c r="M333" s="172">
        <f ca="1">IFERROR(__xludf.DUMMYFUNCTION("IMPORTRANGE(""https://docs.google.com/spreadsheets/d/1Yj_ptqi66GCucihVvJfMjLAmec39IyEx_6qawtMGysU/edit?usp=sharing"",""สบก!DL82"")"),352120)</f>
        <v>352120</v>
      </c>
      <c r="N333" s="172">
        <f ca="1">IFERROR(__xludf.DUMMYFUNCTION("IMPORTRANGE(""https://docs.google.com/spreadsheets/d/1Yj_ptqi66GCucihVvJfMjLAmec39IyEx_6qawtMGysU/edit?usp=sharing"",""สบก!DM82"")"),90983)</f>
        <v>90983</v>
      </c>
      <c r="O333" s="171">
        <f ca="1">IF(L333&gt;0,N333*100/L333,0)</f>
        <v>14.572201934781216</v>
      </c>
      <c r="P333" s="171">
        <f ca="1">IF(M333&gt;0,N333*100/M333,0)</f>
        <v>25.838634556401228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IFERROR(__xludf.DUMMYFUNCTION("IMPORTRANGE(""https://docs.google.com/spreadsheets/d/1Yj_ptqi66GCucihVvJfMjLAmec39IyEx_6qawtMGysU/edit?usp=sharing"",""สบก!DH82"")"),194400)</f>
        <v>194400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IFERROR(__xludf.DUMMYFUNCTION("IMPORTRANGE(""https://docs.google.com/spreadsheets/d/1Yj_ptqi66GCucihVvJfMjLAmec39IyEx_6qawtMGysU/edit?usp=sharing"",""สบก!DI82"")"),429960)</f>
        <v>429960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IFERROR(__xludf.DUMMYFUNCTION("IMPORTRANGE(""https://docs.google.com/spreadsheets/d/1IYY_tgx_IHuhSq3AJ5eI5OnqOPBNLWSHKh2a30DoXe8/edit?usp=sharing"",""ชุมพร!I234"")"),0)</f>
        <v>0</v>
      </c>
      <c r="J339" s="191">
        <f ca="1">IFERROR(__xludf.DUMMYFUNCTION("IMPORTRANGE(""https://docs.google.com/spreadsheets/d/1IYY_tgx_IHuhSq3AJ5eI5OnqOPBNLWSHKh2a30DoXe8/edit?usp=sharing"",""ชุมพร!J234"")"),30)</f>
        <v>30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IFERROR(__xludf.DUMMYFUNCTION("IMPORTRANGE(""https://docs.google.com/spreadsheets/d/1IYY_tgx_IHuhSq3AJ5eI5OnqOPBNLWSHKh2a30DoXe8/edit?usp=sharing"",""ชุมพร!I235"")"),2510)</f>
        <v>2510</v>
      </c>
      <c r="J340" s="191">
        <f ca="1">IFERROR(__xludf.DUMMYFUNCTION("IMPORTRANGE(""https://docs.google.com/spreadsheets/d/1IYY_tgx_IHuhSq3AJ5eI5OnqOPBNLWSHKh2a30DoXe8/edit?usp=sharing"",""ชุมพร!J235"")"),429.1)</f>
        <v>429.1</v>
      </c>
      <c r="K340" s="333">
        <f t="shared" ca="1" si="103"/>
        <v>17.095617529880478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IFERROR(__xludf.DUMMYFUNCTION("IMPORTRANGE(""https://docs.google.com/spreadsheets/d/1IYY_tgx_IHuhSq3AJ5eI5OnqOPBNLWSHKh2a30DoXe8/edit?usp=sharing"",""ชุมพร!I236"")"),240)</f>
        <v>240</v>
      </c>
      <c r="J341" s="191">
        <f ca="1">IFERROR(__xludf.DUMMYFUNCTION("IMPORTRANGE(""https://docs.google.com/spreadsheets/d/1IYY_tgx_IHuhSq3AJ5eI5OnqOPBNLWSHKh2a30DoXe8/edit?usp=sharing"",""ชุมพร!J236"")"),23)</f>
        <v>23</v>
      </c>
      <c r="K341" s="333">
        <f t="shared" ca="1" si="103"/>
        <v>9.5833333333333339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IFERROR(__xludf.DUMMYFUNCTION("IMPORTRANGE(""https://docs.google.com/spreadsheets/d/1IYY_tgx_IHuhSq3AJ5eI5OnqOPBNLWSHKh2a30DoXe8/edit?usp=sharing"",""ชุมพร!I237"")"),0)</f>
        <v>0</v>
      </c>
      <c r="J342" s="191">
        <f ca="1">IFERROR(__xludf.DUMMYFUNCTION("IMPORTRANGE(""https://docs.google.com/spreadsheets/d/1IYY_tgx_IHuhSq3AJ5eI5OnqOPBNLWSHKh2a30DoXe8/edit?usp=sharing"",""ชุมพร!J237"")"),297.31)</f>
        <v>297.31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IFERROR(__xludf.DUMMYFUNCTION("IMPORTRANGE(""https://docs.google.com/spreadsheets/d/1IYY_tgx_IHuhSq3AJ5eI5OnqOPBNLWSHKh2a30DoXe8/edit?usp=sharing"",""ชุมพร!I238"")"),240)</f>
        <v>240</v>
      </c>
      <c r="J343" s="191">
        <f ca="1">IFERROR(__xludf.DUMMYFUNCTION("IMPORTRANGE(""https://docs.google.com/spreadsheets/d/1IYY_tgx_IHuhSq3AJ5eI5OnqOPBNLWSHKh2a30DoXe8/edit?usp=sharing"",""ชุมพร!J238"")"),7)</f>
        <v>7</v>
      </c>
      <c r="K343" s="333">
        <f t="shared" ca="1" si="103"/>
        <v>2.9166666666666665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IFERROR(__xludf.DUMMYFUNCTION("IMPORTRANGE(""https://docs.google.com/spreadsheets/d/1IYY_tgx_IHuhSq3AJ5eI5OnqOPBNLWSHKh2a30DoXe8/edit?usp=sharing"",""ชุมพร!I239"")"),0)</f>
        <v>0</v>
      </c>
      <c r="J344" s="191">
        <f ca="1">IFERROR(__xludf.DUMMYFUNCTION("IMPORTRANGE(""https://docs.google.com/spreadsheets/d/1IYY_tgx_IHuhSq3AJ5eI5OnqOPBNLWSHKh2a30DoXe8/edit?usp=sharing"",""ชุมพร!J239"")"),102.9)</f>
        <v>102.9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IFERROR(__xludf.DUMMYFUNCTION("IMPORTRANGE(""https://docs.google.com/spreadsheets/d/1IYY_tgx_IHuhSq3AJ5eI5OnqOPBNLWSHKh2a30DoXe8/edit?usp=sharing"",""ชุมพร!I240"")"),240)</f>
        <v>240</v>
      </c>
      <c r="J345" s="191">
        <f ca="1">IFERROR(__xludf.DUMMYFUNCTION("IMPORTRANGE(""https://docs.google.com/spreadsheets/d/1IYY_tgx_IHuhSq3AJ5eI5OnqOPBNLWSHKh2a30DoXe8/edit?usp=sharing"",""ชุมพร!J240"")"),23)</f>
        <v>23</v>
      </c>
      <c r="K345" s="333">
        <f t="shared" ca="1" si="103"/>
        <v>9.5833333333333339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IFERROR(__xludf.DUMMYFUNCTION("IMPORTRANGE(""https://docs.google.com/spreadsheets/d/1IYY_tgx_IHuhSq3AJ5eI5OnqOPBNLWSHKh2a30DoXe8/edit?usp=sharing"",""ชุมพร!I241"")"),0)</f>
        <v>0</v>
      </c>
      <c r="J346" s="191">
        <f ca="1">IFERROR(__xludf.DUMMYFUNCTION("IMPORTRANGE(""https://docs.google.com/spreadsheets/d/1IYY_tgx_IHuhSq3AJ5eI5OnqOPBNLWSHKh2a30DoXe8/edit?usp=sharing"",""ชุมพร!J241"")"),286.82)</f>
        <v>286.82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IFERROR(__xludf.DUMMYFUNCTION("IMPORTRANGE(""https://docs.google.com/spreadsheets/d/1IYY_tgx_IHuhSq3AJ5eI5OnqOPBNLWSHKh2a30DoXe8/edit?usp=sharing"",""ชุมพร!L242"")"),2060897)</f>
        <v>2060897</v>
      </c>
      <c r="M347" s="347"/>
      <c r="N347" s="347">
        <f ca="1">IFERROR(__xludf.DUMMYFUNCTION("IMPORTRANGE(""https://docs.google.com/spreadsheets/d/1IYY_tgx_IHuhSq3AJ5eI5OnqOPBNLWSHKh2a30DoXe8/edit?usp=sharing"",""ชุมพร!M242"")"),141436)</f>
        <v>141436</v>
      </c>
      <c r="O347" s="347">
        <f ca="1">+IF(L347&gt;0,N347*100/L347,0)</f>
        <v>6.8628369103356448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IFERROR(__xludf.DUMMYFUNCTION("IMPORTRANGE(""https://docs.google.com/spreadsheets/d/1IYY_tgx_IHuhSq3AJ5eI5OnqOPBNLWSHKh2a30DoXe8/edit?usp=sharing"",""ชุมพร!I244"")"),175)</f>
        <v>175</v>
      </c>
      <c r="J349" s="360">
        <f ca="1">IFERROR(__xludf.DUMMYFUNCTION("IMPORTRANGE(""https://docs.google.com/spreadsheets/d/1IYY_tgx_IHuhSq3AJ5eI5OnqOPBNLWSHKh2a30DoXe8/edit?usp=sharing"",""ชุมพร!J244"")"),0)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IFERROR(__xludf.DUMMYFUNCTION("IMPORTRANGE(""https://docs.google.com/spreadsheets/d/1IYY_tgx_IHuhSq3AJ5eI5OnqOPBNLWSHKh2a30DoXe8/edit?usp=sharing"",""ชุมพร!L244"")"),369210)</f>
        <v>369210</v>
      </c>
      <c r="M349" s="362"/>
      <c r="N349" s="362">
        <f ca="1">IFERROR(__xludf.DUMMYFUNCTION("IMPORTRANGE(""https://docs.google.com/spreadsheets/d/1IYY_tgx_IHuhSq3AJ5eI5OnqOPBNLWSHKh2a30DoXe8/edit?usp=sharing"",""ชุมพร!M244"")"),9902)</f>
        <v>9902</v>
      </c>
      <c r="O349" s="362">
        <f ca="1">+IF(L349&gt;0,N349*100/L349,0)</f>
        <v>2.6819425259337506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IFERROR(__xludf.DUMMYFUNCTION("IMPORTRANGE(""https://docs.google.com/spreadsheets/d/1IYY_tgx_IHuhSq3AJ5eI5OnqOPBNLWSHKh2a30DoXe8/edit?usp=sharing"",""ชุมพร!I245"")"),35)</f>
        <v>35</v>
      </c>
      <c r="J350" s="360">
        <f ca="1">IFERROR(__xludf.DUMMYFUNCTION("IMPORTRANGE(""https://docs.google.com/spreadsheets/d/1IYY_tgx_IHuhSq3AJ5eI5OnqOPBNLWSHKh2a30DoXe8/edit?usp=sharing"",""ชุมพร!J245"")"),0)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IFERROR(__xludf.DUMMYFUNCTION("IMPORTRANGE(""https://docs.google.com/spreadsheets/d/1IYY_tgx_IHuhSq3AJ5eI5OnqOPBNLWSHKh2a30DoXe8/edit?usp=sharing"",""ชุมพร!L246"")"),0)</f>
        <v>0</v>
      </c>
      <c r="M351" s="169"/>
      <c r="N351" s="169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9">
        <f ca="1">IFERROR(__xludf.DUMMYFUNCTION("IMPORTRANGE(""https://docs.google.com/spreadsheets/d/1IYY_tgx_IHuhSq3AJ5eI5OnqOPBNLWSHKh2a30DoXe8/edit?usp=sharing"",""ชุมพร!M247"")"),9902)</f>
        <v>9902</v>
      </c>
      <c r="O352" s="169">
        <f t="shared" ca="1" si="105"/>
        <v>2.6819425259337506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IFERROR(__xludf.DUMMYFUNCTION("IMPORTRANGE(""https://docs.google.com/spreadsheets/d/1IYY_tgx_IHuhSq3AJ5eI5OnqOPBNLWSHKh2a30DoXe8/edit?usp=sharing"",""ชุมพร!L248"")"),0)</f>
        <v>0</v>
      </c>
      <c r="M353" s="171"/>
      <c r="N353" s="171">
        <f ca="1">IFERROR(__xludf.DUMMYFUNCTION("IMPORTRANGE(""https://docs.google.com/spreadsheets/d/1IYY_tgx_IHuhSq3AJ5eI5OnqOPBNLWSHKh2a30DoXe8/edit?usp=sharing"",""ชุมพร!M248"")"),0)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IFERROR(__xludf.DUMMYFUNCTION("IMPORTRANGE(""https://docs.google.com/spreadsheets/d/1IYY_tgx_IHuhSq3AJ5eI5OnqOPBNLWSHKh2a30DoXe8/edit?usp=sharing"",""ชุมพร!L249"")"),369210)</f>
        <v>369210</v>
      </c>
      <c r="M354" s="171"/>
      <c r="N354" s="171">
        <f ca="1">IFERROR(__xludf.DUMMYFUNCTION("IMPORTRANGE(""https://docs.google.com/spreadsheets/d/1IYY_tgx_IHuhSq3AJ5eI5OnqOPBNLWSHKh2a30DoXe8/edit?usp=sharing"",""ชุมพร!M249"")"),9902)</f>
        <v>9902</v>
      </c>
      <c r="O354" s="171">
        <f t="shared" ca="1" si="105"/>
        <v>2.6819425259337506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IFERROR(__xludf.DUMMYFUNCTION("IMPORTRANGE(""https://docs.google.com/spreadsheets/d/1IYY_tgx_IHuhSq3AJ5eI5OnqOPBNLWSHKh2a30DoXe8/edit?usp=sharing"",""ชุมพร!M250"")"),0)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IFERROR(__xludf.DUMMYFUNCTION("IMPORTRANGE(""https://docs.google.com/spreadsheets/d/1IYY_tgx_IHuhSq3AJ5eI5OnqOPBNLWSHKh2a30DoXe8/edit?usp=sharing"",""ชุมพร!M251"")"),0)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IFERROR(__xludf.DUMMYFUNCTION("IMPORTRANGE(""https://docs.google.com/spreadsheets/d/1IYY_tgx_IHuhSq3AJ5eI5OnqOPBNLWSHKh2a30DoXe8/edit?usp=sharing"",""ชุมพร!M252"")"),9902)</f>
        <v>9902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IFERROR(__xludf.DUMMYFUNCTION("IMPORTRANGE(""https://docs.google.com/spreadsheets/d/1IYY_tgx_IHuhSq3AJ5eI5OnqOPBNLWSHKh2a30DoXe8/edit?usp=sharing"",""ชุมพร!M253"")"),0)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IFERROR(__xludf.DUMMYFUNCTION("IMPORTRANGE(""https://docs.google.com/spreadsheets/d/1IYY_tgx_IHuhSq3AJ5eI5OnqOPBNLWSHKh2a30DoXe8/edit?usp=sharing"",""ชุมพร!J255"")"),0)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IFERROR(__xludf.DUMMYFUNCTION("IMPORTRANGE(""https://docs.google.com/spreadsheets/d/1IYY_tgx_IHuhSq3AJ5eI5OnqOPBNLWSHKh2a30DoXe8/edit?usp=sharing"",""ชุมพร!J256"")"),1)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IFERROR(__xludf.DUMMYFUNCTION("IMPORTRANGE(""https://docs.google.com/spreadsheets/d/1IYY_tgx_IHuhSq3AJ5eI5OnqOPBNLWSHKh2a30DoXe8/edit?usp=sharing"",""ชุมพร!J257"")"),1)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IFERROR(__xludf.DUMMYFUNCTION("IMPORTRANGE(""https://docs.google.com/spreadsheets/d/1IYY_tgx_IHuhSq3AJ5eI5OnqOPBNLWSHKh2a30DoXe8/edit?usp=sharing"",""ชุมพร!J258"")"),1)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IFERROR(__xludf.DUMMYFUNCTION("IMPORTRANGE(""https://docs.google.com/spreadsheets/d/1IYY_tgx_IHuhSq3AJ5eI5OnqOPBNLWSHKh2a30DoXe8/edit?usp=sharing"",""ชุมพร!J166"")"),0)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IFERROR(__xludf.DUMMYFUNCTION("IMPORTRANGE(""https://docs.google.com/spreadsheets/d/1IYY_tgx_IHuhSq3AJ5eI5OnqOPBNLWSHKh2a30DoXe8/edit?usp=sharing"",""ชุมพร!J166"")"),0)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IFERROR(__xludf.DUMMYFUNCTION("IMPORTRANGE(""https://docs.google.com/spreadsheets/d/1IYY_tgx_IHuhSq3AJ5eI5OnqOPBNLWSHKh2a30DoXe8/edit?usp=sharing"",""ชุมพร!J166"")"),0)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IFERROR(__xludf.DUMMYFUNCTION("IMPORTRANGE(""https://docs.google.com/spreadsheets/d/1IYY_tgx_IHuhSq3AJ5eI5OnqOPBNLWSHKh2a30DoXe8/edit?usp=sharing"",""ชุมพร!J166"")"),0)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IFERROR(__xludf.DUMMYFUNCTION("IMPORTRANGE(""https://docs.google.com/spreadsheets/d/1IYY_tgx_IHuhSq3AJ5eI5OnqOPBNLWSHKh2a30DoXe8/edit?usp=sharing"",""ชุมพร!I263"")"),35)</f>
        <v>35</v>
      </c>
      <c r="J368" s="191">
        <f ca="1">IFERROR(__xludf.DUMMYFUNCTION("IMPORTRANGE(""https://docs.google.com/spreadsheets/d/1IYY_tgx_IHuhSq3AJ5eI5OnqOPBNLWSHKh2a30DoXe8/edit?usp=sharing"",""ชุมพร!J263"")"),0)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IFERROR(__xludf.DUMMYFUNCTION("IMPORTRANGE(""https://docs.google.com/spreadsheets/d/1IYY_tgx_IHuhSq3AJ5eI5OnqOPBNLWSHKh2a30DoXe8/edit?usp=sharing"",""ชุมพร!I164"")"),0)</f>
        <v>0</v>
      </c>
      <c r="J369" s="191">
        <f ca="1">IFERROR(__xludf.DUMMYFUNCTION("IMPORTRANGE(""https://docs.google.com/spreadsheets/d/1IYY_tgx_IHuhSq3AJ5eI5OnqOPBNLWSHKh2a30DoXe8/edit?usp=sharing"",""ชุมพร!J164"")"),0)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IFERROR(__xludf.DUMMYFUNCTION("IMPORTRANGE(""https://docs.google.com/spreadsheets/d/1IYY_tgx_IHuhSq3AJ5eI5OnqOPBNLWSHKh2a30DoXe8/edit?usp=sharing"",""ชุมพร!I265"")"),35)</f>
        <v>35</v>
      </c>
      <c r="J370" s="191">
        <f ca="1">IFERROR(__xludf.DUMMYFUNCTION("IMPORTRANGE(""https://docs.google.com/spreadsheets/d/1IYY_tgx_IHuhSq3AJ5eI5OnqOPBNLWSHKh2a30DoXe8/edit?usp=sharing"",""ชุมพร!J265"")"),0)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IFERROR(__xludf.DUMMYFUNCTION("IMPORTRANGE(""https://docs.google.com/spreadsheets/d/1IYY_tgx_IHuhSq3AJ5eI5OnqOPBNLWSHKh2a30DoXe8/edit?usp=sharing"",""ชุมพร!I164"")"),0)</f>
        <v>0</v>
      </c>
      <c r="J371" s="192">
        <f ca="1">IFERROR(__xludf.DUMMYFUNCTION("IMPORTRANGE(""https://docs.google.com/spreadsheets/d/1IYY_tgx_IHuhSq3AJ5eI5OnqOPBNLWSHKh2a30DoXe8/edit?usp=sharing"",""ชุมพร!J164"")"),0)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IFERROR(__xludf.DUMMYFUNCTION("IMPORTRANGE(""https://docs.google.com/spreadsheets/d/1IYY_tgx_IHuhSq3AJ5eI5OnqOPBNLWSHKh2a30DoXe8/edit?usp=sharing"",""ชุมพร!I267"")"),35)</f>
        <v>35</v>
      </c>
      <c r="J372" s="192">
        <f ca="1">IFERROR(__xludf.DUMMYFUNCTION("IMPORTRANGE(""https://docs.google.com/spreadsheets/d/1IYY_tgx_IHuhSq3AJ5eI5OnqOPBNLWSHKh2a30DoXe8/edit?usp=sharing"",""ชุมพร!J267"")"),0)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IFERROR(__xludf.DUMMYFUNCTION("IMPORTRANGE(""https://docs.google.com/spreadsheets/d/1IYY_tgx_IHuhSq3AJ5eI5OnqOPBNLWSHKh2a30DoXe8/edit?usp=sharing"",""ชุมพร!I164"")"),0)</f>
        <v>0</v>
      </c>
      <c r="J373" s="191">
        <f ca="1">IFERROR(__xludf.DUMMYFUNCTION("IMPORTRANGE(""https://docs.google.com/spreadsheets/d/1IYY_tgx_IHuhSq3AJ5eI5OnqOPBNLWSHKh2a30DoXe8/edit?usp=sharing"",""ชุมพร!J164"")"),0)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IFERROR(__xludf.DUMMYFUNCTION("IMPORTRANGE(""https://docs.google.com/spreadsheets/d/1IYY_tgx_IHuhSq3AJ5eI5OnqOPBNLWSHKh2a30DoXe8/edit?usp=sharing"",""ชุมพร!I164"")"),0)</f>
        <v>0</v>
      </c>
      <c r="J374" s="191">
        <f ca="1">IFERROR(__xludf.DUMMYFUNCTION("IMPORTRANGE(""https://docs.google.com/spreadsheets/d/1IYY_tgx_IHuhSq3AJ5eI5OnqOPBNLWSHKh2a30DoXe8/edit?usp=sharing"",""ชุมพร!J164"")"),0)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IFERROR(__xludf.DUMMYFUNCTION("IMPORTRANGE(""https://docs.google.com/spreadsheets/d/1IYY_tgx_IHuhSq3AJ5eI5OnqOPBNLWSHKh2a30DoXe8/edit?usp=sharing"",""ชุมพร!I270"")"),175)</f>
        <v>175</v>
      </c>
      <c r="J375" s="191">
        <f ca="1">IFERROR(__xludf.DUMMYFUNCTION("IMPORTRANGE(""https://docs.google.com/spreadsheets/d/1IYY_tgx_IHuhSq3AJ5eI5OnqOPBNLWSHKh2a30DoXe8/edit?usp=sharing"",""ชุมพร!J270"")"),0)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IFERROR(__xludf.DUMMYFUNCTION("IMPORTRANGE(""https://docs.google.com/spreadsheets/d/1IYY_tgx_IHuhSq3AJ5eI5OnqOPBNLWSHKh2a30DoXe8/edit?usp=sharing"",""ชุมพร!I271"")"),50)</f>
        <v>50</v>
      </c>
      <c r="J376" s="192">
        <f ca="1">IFERROR(__xludf.DUMMYFUNCTION("IMPORTRANGE(""https://docs.google.com/spreadsheets/d/1IYY_tgx_IHuhSq3AJ5eI5OnqOPBNLWSHKh2a30DoXe8/edit?usp=sharing"",""ชุมพร!J271"")"),0)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IFERROR(__xludf.DUMMYFUNCTION("IMPORTRANGE(""https://docs.google.com/spreadsheets/d/1IYY_tgx_IHuhSq3AJ5eI5OnqOPBNLWSHKh2a30DoXe8/edit?usp=sharing"",""ชุมพร!I272"")"),125)</f>
        <v>125</v>
      </c>
      <c r="J377" s="191">
        <f ca="1">IFERROR(__xludf.DUMMYFUNCTION("IMPORTRANGE(""https://docs.google.com/spreadsheets/d/1IYY_tgx_IHuhSq3AJ5eI5OnqOPBNLWSHKh2a30DoXe8/edit?usp=sharing"",""ชุมพร!J272"")"),0)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IFERROR(__xludf.DUMMYFUNCTION("IMPORTRANGE(""https://docs.google.com/spreadsheets/d/1IYY_tgx_IHuhSq3AJ5eI5OnqOPBNLWSHKh2a30DoXe8/edit?usp=sharing"",""ชุมพร!J273"")"),0)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IFERROR(__xludf.DUMMYFUNCTION("IMPORTRANGE(""https://docs.google.com/spreadsheets/d/1IYY_tgx_IHuhSq3AJ5eI5OnqOPBNLWSHKh2a30DoXe8/edit?usp=sharing"",""ชุมพร!J274"")"),0)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IFERROR(__xludf.DUMMYFUNCTION("IMPORTRANGE(""https://docs.google.com/spreadsheets/d/1IYY_tgx_IHuhSq3AJ5eI5OnqOPBNLWSHKh2a30DoXe8/edit?usp=sharing"",""ชุมพร!I275"")"),500)</f>
        <v>500</v>
      </c>
      <c r="J380" s="360">
        <f ca="1">IFERROR(__xludf.DUMMYFUNCTION("IMPORTRANGE(""https://docs.google.com/spreadsheets/d/1IYY_tgx_IHuhSq3AJ5eI5OnqOPBNLWSHKh2a30DoXe8/edit?usp=sharing"",""ชุมพร!J275"")"),0)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IFERROR(__xludf.DUMMYFUNCTION("IMPORTRANGE(""https://docs.google.com/spreadsheets/d/1IYY_tgx_IHuhSq3AJ5eI5OnqOPBNLWSHKh2a30DoXe8/edit?usp=sharing"",""ชุมพร!L275"")"),460140)</f>
        <v>460140</v>
      </c>
      <c r="M380" s="362"/>
      <c r="N380" s="362">
        <f ca="1">IFERROR(__xludf.DUMMYFUNCTION("IMPORTRANGE(""https://docs.google.com/spreadsheets/d/1IYY_tgx_IHuhSq3AJ5eI5OnqOPBNLWSHKh2a30DoXe8/edit?usp=sharing"",""ชุมพร!M275"")"),51080)</f>
        <v>51080</v>
      </c>
      <c r="O380" s="362">
        <f ca="1">+IF(L380&gt;0,N380*100/L380,0)</f>
        <v>11.100969270222107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IFERROR(__xludf.DUMMYFUNCTION("IMPORTRANGE(""https://docs.google.com/spreadsheets/d/1IYY_tgx_IHuhSq3AJ5eI5OnqOPBNLWSHKh2a30DoXe8/edit?usp=sharing"",""ชุมพร!I276"")"),50)</f>
        <v>50</v>
      </c>
      <c r="J381" s="360">
        <f ca="1">IFERROR(__xludf.DUMMYFUNCTION("IMPORTRANGE(""https://docs.google.com/spreadsheets/d/1IYY_tgx_IHuhSq3AJ5eI5OnqOPBNLWSHKh2a30DoXe8/edit?usp=sharing"",""ชุมพร!J276"")"),50)</f>
        <v>50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IFERROR(__xludf.DUMMYFUNCTION("IMPORTRANGE(""https://docs.google.com/spreadsheets/d/1IYY_tgx_IHuhSq3AJ5eI5OnqOPBNLWSHKh2a30DoXe8/edit?usp=sharing"",""ชุมพร!L277"")"),0)</f>
        <v>0</v>
      </c>
      <c r="M382" s="169"/>
      <c r="N382" s="169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IFERROR(__xludf.DUMMYFUNCTION("IMPORTRANGE(""https://docs.google.com/spreadsheets/d/1IYY_tgx_IHuhSq3AJ5eI5OnqOPBNLWSHKh2a30DoXe8/edit?usp=sharing"",""ชุมพร!M278"")"),51080)</f>
        <v>51080</v>
      </c>
      <c r="O383" s="169">
        <f t="shared" ca="1" si="109"/>
        <v>11.100969270222107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IFERROR(__xludf.DUMMYFUNCTION("IMPORTRANGE(""https://docs.google.com/spreadsheets/d/1IYY_tgx_IHuhSq3AJ5eI5OnqOPBNLWSHKh2a30DoXe8/edit?usp=sharing"",""ชุมพร!L279"")"),0)</f>
        <v>0</v>
      </c>
      <c r="M384" s="171"/>
      <c r="N384" s="171">
        <f ca="1">IFERROR(__xludf.DUMMYFUNCTION("IMPORTRANGE(""https://docs.google.com/spreadsheets/d/1IYY_tgx_IHuhSq3AJ5eI5OnqOPBNLWSHKh2a30DoXe8/edit?usp=sharing"",""ชุมพร!M279"")"),0)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IFERROR(__xludf.DUMMYFUNCTION("IMPORTRANGE(""https://docs.google.com/spreadsheets/d/1IYY_tgx_IHuhSq3AJ5eI5OnqOPBNLWSHKh2a30DoXe8/edit?usp=sharing"",""ชุมพร!L280"")"),460140)</f>
        <v>460140</v>
      </c>
      <c r="M385" s="171"/>
      <c r="N385" s="171">
        <f ca="1">IFERROR(__xludf.DUMMYFUNCTION("IMPORTRANGE(""https://docs.google.com/spreadsheets/d/1IYY_tgx_IHuhSq3AJ5eI5OnqOPBNLWSHKh2a30DoXe8/edit?usp=sharing"",""ชุมพร!M280"")"),51080)</f>
        <v>51080</v>
      </c>
      <c r="O385" s="171">
        <f t="shared" ca="1" si="109"/>
        <v>11.100969270222107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IFERROR(__xludf.DUMMYFUNCTION("IMPORTRANGE(""https://docs.google.com/spreadsheets/d/1IYY_tgx_IHuhSq3AJ5eI5OnqOPBNLWSHKh2a30DoXe8/edit?usp=sharing"",""ชุมพร!M281"")"),51080)</f>
        <v>51080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IFERROR(__xludf.DUMMYFUNCTION("IMPORTRANGE(""https://docs.google.com/spreadsheets/d/1IYY_tgx_IHuhSq3AJ5eI5OnqOPBNLWSHKh2a30DoXe8/edit?usp=sharing"",""ชุมพร!M282"")"),0)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IFERROR(__xludf.DUMMYFUNCTION("IMPORTRANGE(""https://docs.google.com/spreadsheets/d/1IYY_tgx_IHuhSq3AJ5eI5OnqOPBNLWSHKh2a30DoXe8/edit?usp=sharing"",""ชุมพร!M283"")"),0)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IFERROR(__xludf.DUMMYFUNCTION("IMPORTRANGE(""https://docs.google.com/spreadsheets/d/1IYY_tgx_IHuhSq3AJ5eI5OnqOPBNLWSHKh2a30DoXe8/edit?usp=sharing"",""ชุมพร!M284"")"),0)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IFERROR(__xludf.DUMMYFUNCTION("IMPORTRANGE(""https://docs.google.com/spreadsheets/d/1IYY_tgx_IHuhSq3AJ5eI5OnqOPBNLWSHKh2a30DoXe8/edit?usp=sharing"",""ชุมพร!J286"")"),0)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IFERROR(__xludf.DUMMYFUNCTION("IMPORTRANGE(""https://docs.google.com/spreadsheets/d/1IYY_tgx_IHuhSq3AJ5eI5OnqOPBNLWSHKh2a30DoXe8/edit?usp=sharing"",""ชุมพร!J287"")"),1)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IFERROR(__xludf.DUMMYFUNCTION("IMPORTRANGE(""https://docs.google.com/spreadsheets/d/1IYY_tgx_IHuhSq3AJ5eI5OnqOPBNLWSHKh2a30DoXe8/edit?usp=sharing"",""ชุมพร!J288"")"),1)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IFERROR(__xludf.DUMMYFUNCTION("IMPORTRANGE(""https://docs.google.com/spreadsheets/d/1IYY_tgx_IHuhSq3AJ5eI5OnqOPBNLWSHKh2a30DoXe8/edit?usp=sharing"",""ชุมพร!J289"")"),1)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IFERROR(__xludf.DUMMYFUNCTION("IMPORTRANGE(""https://docs.google.com/spreadsheets/d/1IYY_tgx_IHuhSq3AJ5eI5OnqOPBNLWSHKh2a30DoXe8/edit?usp=sharing"",""ชุมพร!I291"")"),50)</f>
        <v>50</v>
      </c>
      <c r="J396" s="192">
        <f ca="1">IFERROR(__xludf.DUMMYFUNCTION("IMPORTRANGE(""https://docs.google.com/spreadsheets/d/1IYY_tgx_IHuhSq3AJ5eI5OnqOPBNLWSHKh2a30DoXe8/edit?usp=sharing"",""ชุมพร!J291"")"),50)</f>
        <v>50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IFERROR(__xludf.DUMMYFUNCTION("IMPORTRANGE(""https://docs.google.com/spreadsheets/d/1IYY_tgx_IHuhSq3AJ5eI5OnqOPBNLWSHKh2a30DoXe8/edit?usp=sharing"",""ชุมพร!I292"")"),500)</f>
        <v>500</v>
      </c>
      <c r="J397" s="192">
        <f ca="1">IFERROR(__xludf.DUMMYFUNCTION("IMPORTRANGE(""https://docs.google.com/spreadsheets/d/1IYY_tgx_IHuhSq3AJ5eI5OnqOPBNLWSHKh2a30DoXe8/edit?usp=sharing"",""ชุมพร!J292"")"),0)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IFERROR(__xludf.DUMMYFUNCTION("IMPORTRANGE(""https://docs.google.com/spreadsheets/d/1IYY_tgx_IHuhSq3AJ5eI5OnqOPBNLWSHKh2a30DoXe8/edit?usp=sharing"",""ชุมพร!I293"")"),50)</f>
        <v>50</v>
      </c>
      <c r="J398" s="192">
        <f ca="1">IFERROR(__xludf.DUMMYFUNCTION("IMPORTRANGE(""https://docs.google.com/spreadsheets/d/1IYY_tgx_IHuhSq3AJ5eI5OnqOPBNLWSHKh2a30DoXe8/edit?usp=sharing"",""ชุมพร!J293"")"),0)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IFERROR(__xludf.DUMMYFUNCTION("IMPORTRANGE(""https://docs.google.com/spreadsheets/d/1IYY_tgx_IHuhSq3AJ5eI5OnqOPBNLWSHKh2a30DoXe8/edit?usp=sharing"",""ชุมพร!J294"")"),0)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IFERROR(__xludf.DUMMYFUNCTION("IMPORTRANGE(""https://docs.google.com/spreadsheets/d/1IYY_tgx_IHuhSq3AJ5eI5OnqOPBNLWSHKh2a30DoXe8/edit?usp=sharing"",""ชุมพร!J295"")"),0)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IFERROR(__xludf.DUMMYFUNCTION("IMPORTRANGE(""https://docs.google.com/spreadsheets/d/1IYY_tgx_IHuhSq3AJ5eI5OnqOPBNLWSHKh2a30DoXe8/edit?usp=sharing"",""ชุมพร!I296"")"),135)</f>
        <v>135</v>
      </c>
      <c r="J401" s="360">
        <f ca="1">IFERROR(__xludf.DUMMYFUNCTION("IMPORTRANGE(""https://docs.google.com/spreadsheets/d/1IYY_tgx_IHuhSq3AJ5eI5OnqOPBNLWSHKh2a30DoXe8/edit?usp=sharing"",""ชุมพร!J296"")"),0)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IFERROR(__xludf.DUMMYFUNCTION("IMPORTRANGE(""https://docs.google.com/spreadsheets/d/1IYY_tgx_IHuhSq3AJ5eI5OnqOPBNLWSHKh2a30DoXe8/edit?usp=sharing"",""ชุมพร!L296"")"),159950)</f>
        <v>159950</v>
      </c>
      <c r="M401" s="362"/>
      <c r="N401" s="362">
        <f ca="1">IFERROR(__xludf.DUMMYFUNCTION("IMPORTRANGE(""https://docs.google.com/spreadsheets/d/1IYY_tgx_IHuhSq3AJ5eI5OnqOPBNLWSHKh2a30DoXe8/edit?usp=sharing"",""ชุมพร!M296"")"),0)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IFERROR(__xludf.DUMMYFUNCTION("IMPORTRANGE(""https://docs.google.com/spreadsheets/d/1IYY_tgx_IHuhSq3AJ5eI5OnqOPBNLWSHKh2a30DoXe8/edit?usp=sharing"",""ชุมพร!I297"")"),45)</f>
        <v>45</v>
      </c>
      <c r="J402" s="360">
        <f ca="1">IFERROR(__xludf.DUMMYFUNCTION("IMPORTRANGE(""https://docs.google.com/spreadsheets/d/1IYY_tgx_IHuhSq3AJ5eI5OnqOPBNLWSHKh2a30DoXe8/edit?usp=sharing"",""ชุมพร!J297"")"),0)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IFERROR(__xludf.DUMMYFUNCTION("IMPORTRANGE(""https://docs.google.com/spreadsheets/d/1IYY_tgx_IHuhSq3AJ5eI5OnqOPBNLWSHKh2a30DoXe8/edit?usp=sharing"",""ชุมพร!L298"")"),0)</f>
        <v>0</v>
      </c>
      <c r="M403" s="169"/>
      <c r="N403" s="171">
        <f ca="1">IFERROR(__xludf.DUMMYFUNCTION("IMPORTRANGE(""https://docs.google.com/spreadsheets/d/1IYY_tgx_IHuhSq3AJ5eI5OnqOPBNLWSHKh2a30DoXe8/edit?usp=sharing"",""ชุมพร!M298"")"),0)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1">
        <f ca="1">IFERROR(__xludf.DUMMYFUNCTION("IMPORTRANGE(""https://docs.google.com/spreadsheets/d/1IYY_tgx_IHuhSq3AJ5eI5OnqOPBNLWSHKh2a30DoXe8/edit?usp=sharing"",""ชุมพร!M299"")"),0)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IFERROR(__xludf.DUMMYFUNCTION("IMPORTRANGE(""https://docs.google.com/spreadsheets/d/1IYY_tgx_IHuhSq3AJ5eI5OnqOPBNLWSHKh2a30DoXe8/edit?usp=sharing"",""ชุมพร!L300"")"),0)</f>
        <v>0</v>
      </c>
      <c r="M405" s="171"/>
      <c r="N405" s="171">
        <f ca="1">IFERROR(__xludf.DUMMYFUNCTION("IMPORTRANGE(""https://docs.google.com/spreadsheets/d/1IYY_tgx_IHuhSq3AJ5eI5OnqOPBNLWSHKh2a30DoXe8/edit?usp=sharing"",""ชุมพร!M300"")"),0)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IFERROR(__xludf.DUMMYFUNCTION("IMPORTRANGE(""https://docs.google.com/spreadsheets/d/1IYY_tgx_IHuhSq3AJ5eI5OnqOPBNLWSHKh2a30DoXe8/edit?usp=sharing"",""ชุมพร!L301"")"),159950)</f>
        <v>159950</v>
      </c>
      <c r="M406" s="171"/>
      <c r="N406" s="171">
        <f ca="1">IFERROR(__xludf.DUMMYFUNCTION("IMPORTRANGE(""https://docs.google.com/spreadsheets/d/1IYY_tgx_IHuhSq3AJ5eI5OnqOPBNLWSHKh2a30DoXe8/edit?usp=sharing"",""ชุมพร!M301"")"),0)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IFERROR(__xludf.DUMMYFUNCTION("IMPORTRANGE(""https://docs.google.com/spreadsheets/d/1IYY_tgx_IHuhSq3AJ5eI5OnqOPBNLWSHKh2a30DoXe8/edit?usp=sharing"",""ชุมพร!M302"")"),0)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IFERROR(__xludf.DUMMYFUNCTION("IMPORTRANGE(""https://docs.google.com/spreadsheets/d/1IYY_tgx_IHuhSq3AJ5eI5OnqOPBNLWSHKh2a30DoXe8/edit?usp=sharing"",""ชุมพร!M303"")"),0)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IFERROR(__xludf.DUMMYFUNCTION("IMPORTRANGE(""https://docs.google.com/spreadsheets/d/1IYY_tgx_IHuhSq3AJ5eI5OnqOPBNLWSHKh2a30DoXe8/edit?usp=sharing"",""ชุมพร!M304"")"),0)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IFERROR(__xludf.DUMMYFUNCTION("IMPORTRANGE(""https://docs.google.com/spreadsheets/d/1IYY_tgx_IHuhSq3AJ5eI5OnqOPBNLWSHKh2a30DoXe8/edit?usp=sharing"",""ชุมพร!M305"")"),0)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IFERROR(__xludf.DUMMYFUNCTION("IMPORTRANGE(""https://docs.google.com/spreadsheets/d/1IYY_tgx_IHuhSq3AJ5eI5OnqOPBNLWSHKh2a30DoXe8/edit?usp=sharing"",""ชุมพร!J307"")"),0)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IFERROR(__xludf.DUMMYFUNCTION("IMPORTRANGE(""https://docs.google.com/spreadsheets/d/1IYY_tgx_IHuhSq3AJ5eI5OnqOPBNLWSHKh2a30DoXe8/edit?usp=sharing"",""ชุมพร!J308"")"),1)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IFERROR(__xludf.DUMMYFUNCTION("IMPORTRANGE(""https://docs.google.com/spreadsheets/d/1IYY_tgx_IHuhSq3AJ5eI5OnqOPBNLWSHKh2a30DoXe8/edit?usp=sharing"",""ชุมพร!J309"")"),1)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IFERROR(__xludf.DUMMYFUNCTION("IMPORTRANGE(""https://docs.google.com/spreadsheets/d/1IYY_tgx_IHuhSq3AJ5eI5OnqOPBNLWSHKh2a30DoXe8/edit?usp=sharing"",""ชุมพร!J310"")"),1)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IFERROR(__xludf.DUMMYFUNCTION("IMPORTRANGE(""https://docs.google.com/spreadsheets/d/1IYY_tgx_IHuhSq3AJ5eI5OnqOPBNLWSHKh2a30DoXe8/edit?usp=sharing"",""ชุมพร!I311"")"),45)</f>
        <v>45</v>
      </c>
      <c r="J416" s="203">
        <f ca="1">IFERROR(__xludf.DUMMYFUNCTION("IMPORTRANGE(""https://docs.google.com/spreadsheets/d/1IYY_tgx_IHuhSq3AJ5eI5OnqOPBNLWSHKh2a30DoXe8/edit?usp=sharing"",""ชุมพร!J311"")"),0)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IFERROR(__xludf.DUMMYFUNCTION("IMPORTRANGE(""https://docs.google.com/spreadsheets/d/1IYY_tgx_IHuhSq3AJ5eI5OnqOPBNLWSHKh2a30DoXe8/edit?usp=sharing"",""ชุมพร!I312"")"),10)</f>
        <v>10</v>
      </c>
      <c r="J417" s="379">
        <f ca="1">IFERROR(__xludf.DUMMYFUNCTION("IMPORTRANGE(""https://docs.google.com/spreadsheets/d/1IYY_tgx_IHuhSq3AJ5eI5OnqOPBNLWSHKh2a30DoXe8/edit?usp=sharing"",""ชุมพร!J312"")"),0)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IFERROR(__xludf.DUMMYFUNCTION("IMPORTRANGE(""https://docs.google.com/spreadsheets/d/1IYY_tgx_IHuhSq3AJ5eI5OnqOPBNLWSHKh2a30DoXe8/edit?usp=sharing"",""ชุมพร!I313"")"),30)</f>
        <v>30</v>
      </c>
      <c r="J418" s="380">
        <f ca="1">IFERROR(__xludf.DUMMYFUNCTION("IMPORTRANGE(""https://docs.google.com/spreadsheets/d/1IYY_tgx_IHuhSq3AJ5eI5OnqOPBNLWSHKh2a30DoXe8/edit?usp=sharing"",""ชุมพร!J313"")"),0)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IFERROR(__xludf.DUMMYFUNCTION("IMPORTRANGE(""https://docs.google.com/spreadsheets/d/1IYY_tgx_IHuhSq3AJ5eI5OnqOPBNLWSHKh2a30DoXe8/edit?usp=sharing"",""ชุมพร!I314"")"),10)</f>
        <v>10</v>
      </c>
      <c r="J419" s="275">
        <f ca="1">IFERROR(__xludf.DUMMYFUNCTION("IMPORTRANGE(""https://docs.google.com/spreadsheets/d/1IYY_tgx_IHuhSq3AJ5eI5OnqOPBNLWSHKh2a30DoXe8/edit?usp=sharing"",""ชุมพร!J314"")"),0)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IFERROR(__xludf.DUMMYFUNCTION("IMPORTRANGE(""https://docs.google.com/spreadsheets/d/1IYY_tgx_IHuhSq3AJ5eI5OnqOPBNLWSHKh2a30DoXe8/edit?usp=sharing"",""ชุมพร!I315"")"),10)</f>
        <v>10</v>
      </c>
      <c r="J420" s="275">
        <f ca="1">IFERROR(__xludf.DUMMYFUNCTION("IMPORTRANGE(""https://docs.google.com/spreadsheets/d/1IYY_tgx_IHuhSq3AJ5eI5OnqOPBNLWSHKh2a30DoXe8/edit?usp=sharing"",""ชุมพร!J315"")"),0)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IFERROR(__xludf.DUMMYFUNCTION("IMPORTRANGE(""https://docs.google.com/spreadsheets/d/1IYY_tgx_IHuhSq3AJ5eI5OnqOPBNLWSHKh2a30DoXe8/edit?usp=sharing"",""ชุมพร!I316"")"),25)</f>
        <v>25</v>
      </c>
      <c r="J421" s="379">
        <f ca="1">IFERROR(__xludf.DUMMYFUNCTION("IMPORTRANGE(""https://docs.google.com/spreadsheets/d/1IYY_tgx_IHuhSq3AJ5eI5OnqOPBNLWSHKh2a30DoXe8/edit?usp=sharing"",""ชุมพร!J316"")"),0)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IFERROR(__xludf.DUMMYFUNCTION("IMPORTRANGE(""https://docs.google.com/spreadsheets/d/1IYY_tgx_IHuhSq3AJ5eI5OnqOPBNLWSHKh2a30DoXe8/edit?usp=sharing"",""ชุมพร!I317"")"),75)</f>
        <v>75</v>
      </c>
      <c r="J422" s="380">
        <f ca="1">IFERROR(__xludf.DUMMYFUNCTION("IMPORTRANGE(""https://docs.google.com/spreadsheets/d/1IYY_tgx_IHuhSq3AJ5eI5OnqOPBNLWSHKh2a30DoXe8/edit?usp=sharing"",""ชุมพร!J317"")"),0)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IFERROR(__xludf.DUMMYFUNCTION("IMPORTRANGE(""https://docs.google.com/spreadsheets/d/1IYY_tgx_IHuhSq3AJ5eI5OnqOPBNLWSHKh2a30DoXe8/edit?usp=sharing"",""ชุมพร!I318"")"),25)</f>
        <v>25</v>
      </c>
      <c r="J423" s="275">
        <f ca="1">IFERROR(__xludf.DUMMYFUNCTION("IMPORTRANGE(""https://docs.google.com/spreadsheets/d/1IYY_tgx_IHuhSq3AJ5eI5OnqOPBNLWSHKh2a30DoXe8/edit?usp=sharing"",""ชุมพร!J318"")"),0)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IFERROR(__xludf.DUMMYFUNCTION("IMPORTRANGE(""https://docs.google.com/spreadsheets/d/1IYY_tgx_IHuhSq3AJ5eI5OnqOPBNLWSHKh2a30DoXe8/edit?usp=sharing"",""ชุมพร!I319"")"),25)</f>
        <v>25</v>
      </c>
      <c r="J424" s="275">
        <f ca="1">IFERROR(__xludf.DUMMYFUNCTION("IMPORTRANGE(""https://docs.google.com/spreadsheets/d/1IYY_tgx_IHuhSq3AJ5eI5OnqOPBNLWSHKh2a30DoXe8/edit?usp=sharing"",""ชุมพร!J319"")"),0)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IFERROR(__xludf.DUMMYFUNCTION("IMPORTRANGE(""https://docs.google.com/spreadsheets/d/1IYY_tgx_IHuhSq3AJ5eI5OnqOPBNLWSHKh2a30DoXe8/edit?usp=sharing"",""ชุมพร!I320"")"),25)</f>
        <v>25</v>
      </c>
      <c r="J425" s="275">
        <f ca="1">IFERROR(__xludf.DUMMYFUNCTION("IMPORTRANGE(""https://docs.google.com/spreadsheets/d/1IYY_tgx_IHuhSq3AJ5eI5OnqOPBNLWSHKh2a30DoXe8/edit?usp=sharing"",""ชุมพร!J320"")"),0)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IFERROR(__xludf.DUMMYFUNCTION("IMPORTRANGE(""https://docs.google.com/spreadsheets/d/1IYY_tgx_IHuhSq3AJ5eI5OnqOPBNLWSHKh2a30DoXe8/edit?usp=sharing"",""ชุมพร!I321"")"),10)</f>
        <v>10</v>
      </c>
      <c r="J426" s="379">
        <f ca="1">IFERROR(__xludf.DUMMYFUNCTION("IMPORTRANGE(""https://docs.google.com/spreadsheets/d/1IYY_tgx_IHuhSq3AJ5eI5OnqOPBNLWSHKh2a30DoXe8/edit?usp=sharing"",""ชุมพร!J321"")"),0)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IFERROR(__xludf.DUMMYFUNCTION("IMPORTRANGE(""https://docs.google.com/spreadsheets/d/1IYY_tgx_IHuhSq3AJ5eI5OnqOPBNLWSHKh2a30DoXe8/edit?usp=sharing"",""ชุมพร!I322"")"),30)</f>
        <v>30</v>
      </c>
      <c r="J427" s="380">
        <f ca="1">IFERROR(__xludf.DUMMYFUNCTION("IMPORTRANGE(""https://docs.google.com/spreadsheets/d/1IYY_tgx_IHuhSq3AJ5eI5OnqOPBNLWSHKh2a30DoXe8/edit?usp=sharing"",""ชุมพร!J322"")"),0)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IFERROR(__xludf.DUMMYFUNCTION("IMPORTRANGE(""https://docs.google.com/spreadsheets/d/1IYY_tgx_IHuhSq3AJ5eI5OnqOPBNLWSHKh2a30DoXe8/edit?usp=sharing"",""ชุมพร!I323"")"),10)</f>
        <v>10</v>
      </c>
      <c r="J428" s="275">
        <f ca="1">IFERROR(__xludf.DUMMYFUNCTION("IMPORTRANGE(""https://docs.google.com/spreadsheets/d/1IYY_tgx_IHuhSq3AJ5eI5OnqOPBNLWSHKh2a30DoXe8/edit?usp=sharing"",""ชุมพร!J323"")"),0)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IFERROR(__xludf.DUMMYFUNCTION("IMPORTRANGE(""https://docs.google.com/spreadsheets/d/1IYY_tgx_IHuhSq3AJ5eI5OnqOPBNLWSHKh2a30DoXe8/edit?usp=sharing"",""ชุมพร!I324"")"),10)</f>
        <v>10</v>
      </c>
      <c r="J429" s="275">
        <f ca="1">IFERROR(__xludf.DUMMYFUNCTION("IMPORTRANGE(""https://docs.google.com/spreadsheets/d/1IYY_tgx_IHuhSq3AJ5eI5OnqOPBNLWSHKh2a30DoXe8/edit?usp=sharing"",""ชุมพร!J324"")"),0)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IFERROR(__xludf.DUMMYFUNCTION("IMPORTRANGE(""https://docs.google.com/spreadsheets/d/1IYY_tgx_IHuhSq3AJ5eI5OnqOPBNLWSHKh2a30DoXe8/edit?usp=sharing"",""ชุมพร!I325"")"),35)</f>
        <v>35</v>
      </c>
      <c r="J430" s="379">
        <f ca="1">IFERROR(__xludf.DUMMYFUNCTION("IMPORTRANGE(""https://docs.google.com/spreadsheets/d/1IYY_tgx_IHuhSq3AJ5eI5OnqOPBNLWSHKh2a30DoXe8/edit?usp=sharing"",""ชุมพร!J325"")"),0)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IFERROR(__xludf.DUMMYFUNCTION("IMPORTRANGE(""https://docs.google.com/spreadsheets/d/1IYY_tgx_IHuhSq3AJ5eI5OnqOPBNLWSHKh2a30DoXe8/edit?usp=sharing"",""ชุมพร!I326"")"),10)</f>
        <v>10</v>
      </c>
      <c r="J431" s="275">
        <f ca="1">IFERROR(__xludf.DUMMYFUNCTION("IMPORTRANGE(""https://docs.google.com/spreadsheets/d/1IYY_tgx_IHuhSq3AJ5eI5OnqOPBNLWSHKh2a30DoXe8/edit?usp=sharing"",""ชุมพร!J326"")"),0)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IFERROR(__xludf.DUMMYFUNCTION("IMPORTRANGE(""https://docs.google.com/spreadsheets/d/1IYY_tgx_IHuhSq3AJ5eI5OnqOPBNLWSHKh2a30DoXe8/edit?usp=sharing"",""ชุมพร!I327"")"),25)</f>
        <v>25</v>
      </c>
      <c r="J432" s="275">
        <f ca="1">IFERROR(__xludf.DUMMYFUNCTION("IMPORTRANGE(""https://docs.google.com/spreadsheets/d/1IYY_tgx_IHuhSq3AJ5eI5OnqOPBNLWSHKh2a30DoXe8/edit?usp=sharing"",""ชุมพร!J327"")"),0)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IFERROR(__xludf.DUMMYFUNCTION("IMPORTRANGE(""https://docs.google.com/spreadsheets/d/1IYY_tgx_IHuhSq3AJ5eI5OnqOPBNLWSHKh2a30DoXe8/edit?usp=sharing"",""ชุมพร!J328"")"),0)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IFERROR(__xludf.DUMMYFUNCTION("IMPORTRANGE(""https://docs.google.com/spreadsheets/d/1IYY_tgx_IHuhSq3AJ5eI5OnqOPBNLWSHKh2a30DoXe8/edit?usp=sharing"",""ชุมพร!J329"")"),0)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IFERROR(__xludf.DUMMYFUNCTION("IMPORTRANGE(""https://docs.google.com/spreadsheets/d/1IYY_tgx_IHuhSq3AJ5eI5OnqOPBNLWSHKh2a30DoXe8/edit?usp=sharing"",""ชุมพร!I330"")"),60)</f>
        <v>60</v>
      </c>
      <c r="J435" s="393">
        <f ca="1">IFERROR(__xludf.DUMMYFUNCTION("IMPORTRANGE(""https://docs.google.com/spreadsheets/d/1IYY_tgx_IHuhSq3AJ5eI5OnqOPBNLWSHKh2a30DoXe8/edit?usp=sharing"",""ชุมพร!J330"")"),20)</f>
        <v>20</v>
      </c>
      <c r="K435" s="394">
        <f ca="1">IF(I435&gt;0,J435*100/I435,0)</f>
        <v>33.333333333333336</v>
      </c>
      <c r="L435" s="395">
        <f ca="1">IFERROR(__xludf.DUMMYFUNCTION("IMPORTRANGE(""https://docs.google.com/spreadsheets/d/1IYY_tgx_IHuhSq3AJ5eI5OnqOPBNLWSHKh2a30DoXe8/edit?usp=sharing"",""ชุมพร!L330"")"),174600)</f>
        <v>174600</v>
      </c>
      <c r="M435" s="395"/>
      <c r="N435" s="395">
        <f ca="1">IFERROR(__xludf.DUMMYFUNCTION("IMPORTRANGE(""https://docs.google.com/spreadsheets/d/1IYY_tgx_IHuhSq3AJ5eI5OnqOPBNLWSHKh2a30DoXe8/edit?usp=sharing"",""ชุมพร!M330"")"),38460)</f>
        <v>38460</v>
      </c>
      <c r="O435" s="395">
        <f t="shared" ref="O435:O439" ca="1" si="114">+IF(L435&gt;0,N435*100/L435,0)</f>
        <v>22.027491408934708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IFERROR(__xludf.DUMMYFUNCTION("IMPORTRANGE(""https://docs.google.com/spreadsheets/d/1IYY_tgx_IHuhSq3AJ5eI5OnqOPBNLWSHKh2a30DoXe8/edit?usp=sharing"",""ชุมพร!L331"")"),0)</f>
        <v>0</v>
      </c>
      <c r="M436" s="169"/>
      <c r="N436" s="171">
        <f ca="1">IFERROR(__xludf.DUMMYFUNCTION("IMPORTRANGE(""https://docs.google.com/spreadsheets/d/1IYY_tgx_IHuhSq3AJ5eI5OnqOPBNLWSHKh2a30DoXe8/edit?usp=sharing"",""ชุมพร!M331"")"),0)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IFERROR(__xludf.DUMMYFUNCTION("IMPORTRANGE(""https://docs.google.com/spreadsheets/d/1IYY_tgx_IHuhSq3AJ5eI5OnqOPBNLWSHKh2a30DoXe8/edit?usp=sharing"",""ชุมพร!L332"")"),174600)</f>
        <v>174600</v>
      </c>
      <c r="M437" s="169"/>
      <c r="N437" s="171">
        <f ca="1">IFERROR(__xludf.DUMMYFUNCTION("IMPORTRANGE(""https://docs.google.com/spreadsheets/d/1IYY_tgx_IHuhSq3AJ5eI5OnqOPBNLWSHKh2a30DoXe8/edit?usp=sharing"",""ชุมพร!M332"")"),38460)</f>
        <v>38460</v>
      </c>
      <c r="O437" s="171">
        <f t="shared" ca="1" si="114"/>
        <v>22.027491408934708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IFERROR(__xludf.DUMMYFUNCTION("IMPORTRANGE(""https://docs.google.com/spreadsheets/d/1IYY_tgx_IHuhSq3AJ5eI5OnqOPBNLWSHKh2a30DoXe8/edit?usp=sharing"",""ชุมพร!L333"")"),0)</f>
        <v>0</v>
      </c>
      <c r="M438" s="171"/>
      <c r="N438" s="171">
        <f ca="1">IFERROR(__xludf.DUMMYFUNCTION("IMPORTRANGE(""https://docs.google.com/spreadsheets/d/1IYY_tgx_IHuhSq3AJ5eI5OnqOPBNLWSHKh2a30DoXe8/edit?usp=sharing"",""ชุมพร!M333"")"),0)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IFERROR(__xludf.DUMMYFUNCTION("IMPORTRANGE(""https://docs.google.com/spreadsheets/d/1IYY_tgx_IHuhSq3AJ5eI5OnqOPBNLWSHKh2a30DoXe8/edit?usp=sharing"",""ชุมพร!L334"")"),174600)</f>
        <v>174600</v>
      </c>
      <c r="M439" s="171"/>
      <c r="N439" s="171">
        <f ca="1">IFERROR(__xludf.DUMMYFUNCTION("IMPORTRANGE(""https://docs.google.com/spreadsheets/d/1IYY_tgx_IHuhSq3AJ5eI5OnqOPBNLWSHKh2a30DoXe8/edit?usp=sharing"",""ชุมพร!M334"")"),38460)</f>
        <v>38460</v>
      </c>
      <c r="O439" s="171">
        <f t="shared" ca="1" si="114"/>
        <v>22.027491408934708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IFERROR(__xludf.DUMMYFUNCTION("IMPORTRANGE(""https://docs.google.com/spreadsheets/d/1IYY_tgx_IHuhSq3AJ5eI5OnqOPBNLWSHKh2a30DoXe8/edit?usp=sharing"",""ชุมพร!M335"")"),37460)</f>
        <v>37460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IFERROR(__xludf.DUMMYFUNCTION("IMPORTRANGE(""https://docs.google.com/spreadsheets/d/1IYY_tgx_IHuhSq3AJ5eI5OnqOPBNLWSHKh2a30DoXe8/edit?usp=sharing"",""ชุมพร!M336"")"),0)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IFERROR(__xludf.DUMMYFUNCTION("IMPORTRANGE(""https://docs.google.com/spreadsheets/d/1IYY_tgx_IHuhSq3AJ5eI5OnqOPBNLWSHKh2a30DoXe8/edit?usp=sharing"",""ชุมพร!M337"")"),0)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IFERROR(__xludf.DUMMYFUNCTION("IMPORTRANGE(""https://docs.google.com/spreadsheets/d/1IYY_tgx_IHuhSq3AJ5eI5OnqOPBNLWSHKh2a30DoXe8/edit?usp=sharing"",""ชุมพร!M338"")"),1000)</f>
        <v>1000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IFERROR(__xludf.DUMMYFUNCTION("IMPORTRANGE(""https://docs.google.com/spreadsheets/d/1IYY_tgx_IHuhSq3AJ5eI5OnqOPBNLWSHKh2a30DoXe8/edit?usp=sharing"",""ชุมพร!J340"")"),0)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IFERROR(__xludf.DUMMYFUNCTION("IMPORTRANGE(""https://docs.google.com/spreadsheets/d/1IYY_tgx_IHuhSq3AJ5eI5OnqOPBNLWSHKh2a30DoXe8/edit?usp=sharing"",""ชุมพร!J341"")"),1)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IFERROR(__xludf.DUMMYFUNCTION("IMPORTRANGE(""https://docs.google.com/spreadsheets/d/1IYY_tgx_IHuhSq3AJ5eI5OnqOPBNLWSHKh2a30DoXe8/edit?usp=sharing"",""ชุมพร!J342"")"),1)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IFERROR(__xludf.DUMMYFUNCTION("IMPORTRANGE(""https://docs.google.com/spreadsheets/d/1IYY_tgx_IHuhSq3AJ5eI5OnqOPBNLWSHKh2a30DoXe8/edit?usp=sharing"",""ชุมพร!J343"")"),1)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IFERROR(__xludf.DUMMYFUNCTION("IMPORTRANGE(""https://docs.google.com/spreadsheets/d/1IYY_tgx_IHuhSq3AJ5eI5OnqOPBNLWSHKh2a30DoXe8/edit?usp=sharing"",""ชุมพร!I344"")"),60)</f>
        <v>60</v>
      </c>
      <c r="J449" s="203">
        <f ca="1">IFERROR(__xludf.DUMMYFUNCTION("IMPORTRANGE(""https://docs.google.com/spreadsheets/d/1IYY_tgx_IHuhSq3AJ5eI5OnqOPBNLWSHKh2a30DoXe8/edit?usp=sharing"",""ชุมพร!J344"")"),20)</f>
        <v>20</v>
      </c>
      <c r="K449" s="168">
        <f t="shared" ref="K449:K452" ca="1" si="115">IF(I449&gt;0,J449*100/I449,0)</f>
        <v>33.333333333333336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IFERROR(__xludf.DUMMYFUNCTION("IMPORTRANGE(""https://docs.google.com/spreadsheets/d/1IYY_tgx_IHuhSq3AJ5eI5OnqOPBNLWSHKh2a30DoXe8/edit?usp=sharing"",""ชุมพร!I345"")"),20)</f>
        <v>20</v>
      </c>
      <c r="J450" s="192">
        <f ca="1">IFERROR(__xludf.DUMMYFUNCTION("IMPORTRANGE(""https://docs.google.com/spreadsheets/d/1IYY_tgx_IHuhSq3AJ5eI5OnqOPBNLWSHKh2a30DoXe8/edit?usp=sharing"",""ชุมพร!J345"")"),20)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IFERROR(__xludf.DUMMYFUNCTION("IMPORTRANGE(""https://docs.google.com/spreadsheets/d/1IYY_tgx_IHuhSq3AJ5eI5OnqOPBNLWSHKh2a30DoXe8/edit?usp=sharing"",""ชุมพร!I346"")"),40)</f>
        <v>40</v>
      </c>
      <c r="J451" s="191">
        <f ca="1">IFERROR(__xludf.DUMMYFUNCTION("IMPORTRANGE(""https://docs.google.com/spreadsheets/d/1IYY_tgx_IHuhSq3AJ5eI5OnqOPBNLWSHKh2a30DoXe8/edit?usp=sharing"",""ชุมพร!J346"")"),0)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IFERROR(__xludf.DUMMYFUNCTION("IMPORTRANGE(""https://docs.google.com/spreadsheets/d/1IYY_tgx_IHuhSq3AJ5eI5OnqOPBNLWSHKh2a30DoXe8/edit?usp=sharing"",""ชุมพร!I347"")"),0)</f>
        <v>0</v>
      </c>
      <c r="J452" s="191">
        <f ca="1">IFERROR(__xludf.DUMMYFUNCTION("IMPORTRANGE(""https://docs.google.com/spreadsheets/d/1IYY_tgx_IHuhSq3AJ5eI5OnqOPBNLWSHKh2a30DoXe8/edit?usp=sharing"",""ชุมพร!J347"")"),0)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IFERROR(__xludf.DUMMYFUNCTION("IMPORTRANGE(""https://docs.google.com/spreadsheets/d/1IYY_tgx_IHuhSq3AJ5eI5OnqOPBNLWSHKh2a30DoXe8/edit?usp=sharing"",""ชุมพร!J348"")"),0)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IFERROR(__xludf.DUMMYFUNCTION("IMPORTRANGE(""https://docs.google.com/spreadsheets/d/1IYY_tgx_IHuhSq3AJ5eI5OnqOPBNLWSHKh2a30DoXe8/edit?usp=sharing"",""ชุมพร!J349"")"),0)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IFERROR(__xludf.DUMMYFUNCTION("IMPORTRANGE(""https://docs.google.com/spreadsheets/d/1IYY_tgx_IHuhSq3AJ5eI5OnqOPBNLWSHKh2a30DoXe8/edit?usp=sharing"",""ชุมพร!I350"")"),103036)</f>
        <v>103036</v>
      </c>
      <c r="J455" s="360">
        <f ca="1">IFERROR(__xludf.DUMMYFUNCTION("IMPORTRANGE(""https://docs.google.com/spreadsheets/d/1IYY_tgx_IHuhSq3AJ5eI5OnqOPBNLWSHKh2a30DoXe8/edit?usp=sharing"",""ชุมพร!J350"")"),0)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IFERROR(__xludf.DUMMYFUNCTION("IMPORTRANGE(""https://docs.google.com/spreadsheets/d/1IYY_tgx_IHuhSq3AJ5eI5OnqOPBNLWSHKh2a30DoXe8/edit?usp=sharing"",""ชุมพร!L350"")"),710357)</f>
        <v>710357</v>
      </c>
      <c r="M455" s="362"/>
      <c r="N455" s="362">
        <f ca="1">IFERROR(__xludf.DUMMYFUNCTION("IMPORTRANGE(""https://docs.google.com/spreadsheets/d/1IYY_tgx_IHuhSq3AJ5eI5OnqOPBNLWSHKh2a30DoXe8/edit?usp=sharing"",""ชุมพร!M350"")"),29252)</f>
        <v>29252</v>
      </c>
      <c r="O455" s="362">
        <f t="shared" ref="O455:O459" ca="1" si="116">+IF(L455&gt;0,N455*100/L455,0)</f>
        <v>4.1179294354810327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IFERROR(__xludf.DUMMYFUNCTION("IMPORTRANGE(""https://docs.google.com/spreadsheets/d/1IYY_tgx_IHuhSq3AJ5eI5OnqOPBNLWSHKh2a30DoXe8/edit?usp=sharing"",""ชุมพร!L351"")"),0)</f>
        <v>0</v>
      </c>
      <c r="M456" s="169"/>
      <c r="N456" s="171">
        <f ca="1">IFERROR(__xludf.DUMMYFUNCTION("IMPORTRANGE(""https://docs.google.com/spreadsheets/d/1IYY_tgx_IHuhSq3AJ5eI5OnqOPBNLWSHKh2a30DoXe8/edit?usp=sharing"",""ชุมพร!M351"")"),0)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1">
        <f ca="1">IFERROR(__xludf.DUMMYFUNCTION("IMPORTRANGE(""https://docs.google.com/spreadsheets/d/1IYY_tgx_IHuhSq3AJ5eI5OnqOPBNLWSHKh2a30DoXe8/edit?usp=sharing"",""ชุมพร!M352"")"),29252)</f>
        <v>29252</v>
      </c>
      <c r="O457" s="171">
        <f t="shared" ca="1" si="116"/>
        <v>4.1179294354810327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IFERROR(__xludf.DUMMYFUNCTION("IMPORTRANGE(""https://docs.google.com/spreadsheets/d/1IYY_tgx_IHuhSq3AJ5eI5OnqOPBNLWSHKh2a30DoXe8/edit?usp=sharing"",""ชุมพร!L353"")"),0)</f>
        <v>0</v>
      </c>
      <c r="M458" s="171"/>
      <c r="N458" s="171">
        <f ca="1">IFERROR(__xludf.DUMMYFUNCTION("IMPORTRANGE(""https://docs.google.com/spreadsheets/d/1IYY_tgx_IHuhSq3AJ5eI5OnqOPBNLWSHKh2a30DoXe8/edit?usp=sharing"",""ชุมพร!M353"")"),0)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IFERROR(__xludf.DUMMYFUNCTION("IMPORTRANGE(""https://docs.google.com/spreadsheets/d/1IYY_tgx_IHuhSq3AJ5eI5OnqOPBNLWSHKh2a30DoXe8/edit?usp=sharing"",""ชุมพร!L354"")"),710357)</f>
        <v>710357</v>
      </c>
      <c r="M459" s="171"/>
      <c r="N459" s="171">
        <f ca="1">IFERROR(__xludf.DUMMYFUNCTION("IMPORTRANGE(""https://docs.google.com/spreadsheets/d/1IYY_tgx_IHuhSq3AJ5eI5OnqOPBNLWSHKh2a30DoXe8/edit?usp=sharing"",""ชุมพร!M354"")"),29252)</f>
        <v>29252</v>
      </c>
      <c r="O459" s="171">
        <f t="shared" ca="1" si="116"/>
        <v>4.1179294354810327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IFERROR(__xludf.DUMMYFUNCTION("IMPORTRANGE(""https://docs.google.com/spreadsheets/d/1IYY_tgx_IHuhSq3AJ5eI5OnqOPBNLWSHKh2a30DoXe8/edit?usp=sharing"",""ชุมพร!M355"")"),0)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IFERROR(__xludf.DUMMYFUNCTION("IMPORTRANGE(""https://docs.google.com/spreadsheets/d/1IYY_tgx_IHuhSq3AJ5eI5OnqOPBNLWSHKh2a30DoXe8/edit?usp=sharing"",""ชุมพร!M356"")"),0)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IFERROR(__xludf.DUMMYFUNCTION("IMPORTRANGE(""https://docs.google.com/spreadsheets/d/1IYY_tgx_IHuhSq3AJ5eI5OnqOPBNLWSHKh2a30DoXe8/edit?usp=sharing"",""ชุมพร!M357"")"),9542)</f>
        <v>9542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IFERROR(__xludf.DUMMYFUNCTION("IMPORTRANGE(""https://docs.google.com/spreadsheets/d/1IYY_tgx_IHuhSq3AJ5eI5OnqOPBNLWSHKh2a30DoXe8/edit?usp=sharing"",""ชุมพร!M358"")"),19710)</f>
        <v>19710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IFERROR(__xludf.DUMMYFUNCTION("IMPORTRANGE(""https://docs.google.com/spreadsheets/d/1IYY_tgx_IHuhSq3AJ5eI5OnqOPBNLWSHKh2a30DoXe8/edit?usp=sharing"",""ชุมพร!I359"")"),103036)</f>
        <v>103036</v>
      </c>
      <c r="J464" s="264">
        <f ca="1">IFERROR(__xludf.DUMMYFUNCTION("IMPORTRANGE(""https://docs.google.com/spreadsheets/d/1IYY_tgx_IHuhSq3AJ5eI5OnqOPBNLWSHKh2a30DoXe8/edit?usp=sharing"",""ชุมพร!J359"")"),0)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IFERROR(__xludf.DUMMYFUNCTION("IMPORTRANGE(""https://docs.google.com/spreadsheets/d/1IYY_tgx_IHuhSq3AJ5eI5OnqOPBNLWSHKh2a30DoXe8/edit?usp=sharing"",""ชุมพร!I360"")"),103036)</f>
        <v>103036</v>
      </c>
      <c r="J465" s="401">
        <f ca="1">IFERROR(__xludf.DUMMYFUNCTION("IMPORTRANGE(""https://docs.google.com/spreadsheets/d/1IYY_tgx_IHuhSq3AJ5eI5OnqOPBNLWSHKh2a30DoXe8/edit?usp=sharing"",""ชุมพร!J360"")"),0)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IFERROR(__xludf.DUMMYFUNCTION("IMPORTRANGE(""https://docs.google.com/spreadsheets/d/1IYY_tgx_IHuhSq3AJ5eI5OnqOPBNLWSHKh2a30DoXe8/edit?usp=sharing"",""ชุมพร!I361"")"),10641)</f>
        <v>10641</v>
      </c>
      <c r="J466" s="401">
        <f ca="1">IFERROR(__xludf.DUMMYFUNCTION("IMPORTRANGE(""https://docs.google.com/spreadsheets/d/1IYY_tgx_IHuhSq3AJ5eI5OnqOPBNLWSHKh2a30DoXe8/edit?usp=sharing"",""ชุมพร!J361"")"),0)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IFERROR(__xludf.DUMMYFUNCTION("IMPORTRANGE(""https://docs.google.com/spreadsheets/d/1IYY_tgx_IHuhSq3AJ5eI5OnqOPBNLWSHKh2a30DoXe8/edit?usp=sharing"",""ชุมพร!I362"")"),0)</f>
        <v>0</v>
      </c>
      <c r="J467" s="192">
        <f ca="1">IFERROR(__xludf.DUMMYFUNCTION("IMPORTRANGE(""https://docs.google.com/spreadsheets/d/1IYY_tgx_IHuhSq3AJ5eI5OnqOPBNLWSHKh2a30DoXe8/edit?usp=sharing"",""ชุมพร!J362"")"),0)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IFERROR(__xludf.DUMMYFUNCTION("IMPORTRANGE(""https://docs.google.com/spreadsheets/d/1IYY_tgx_IHuhSq3AJ5eI5OnqOPBNLWSHKh2a30DoXe8/edit?usp=sharing"",""ชุมพร!I363"")"),0)</f>
        <v>0</v>
      </c>
      <c r="J468" s="192">
        <f ca="1">IFERROR(__xludf.DUMMYFUNCTION("IMPORTRANGE(""https://docs.google.com/spreadsheets/d/1IYY_tgx_IHuhSq3AJ5eI5OnqOPBNLWSHKh2a30DoXe8/edit?usp=sharing"",""ชุมพร!J363"")"),0)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IFERROR(__xludf.DUMMYFUNCTION("IMPORTRANGE(""https://docs.google.com/spreadsheets/d/1IYY_tgx_IHuhSq3AJ5eI5OnqOPBNLWSHKh2a30DoXe8/edit?usp=sharing"",""ชุมพร!I364"")"),0)</f>
        <v>0</v>
      </c>
      <c r="J469" s="192">
        <f ca="1">IFERROR(__xludf.DUMMYFUNCTION("IMPORTRANGE(""https://docs.google.com/spreadsheets/d/1IYY_tgx_IHuhSq3AJ5eI5OnqOPBNLWSHKh2a30DoXe8/edit?usp=sharing"",""ชุมพร!J364"")"),0)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IFERROR(__xludf.DUMMYFUNCTION("IMPORTRANGE(""https://docs.google.com/spreadsheets/d/1IYY_tgx_IHuhSq3AJ5eI5OnqOPBNLWSHKh2a30DoXe8/edit?usp=sharing"",""ชุมพร!I365"")"),0)</f>
        <v>0</v>
      </c>
      <c r="J470" s="192">
        <f ca="1">IFERROR(__xludf.DUMMYFUNCTION("IMPORTRANGE(""https://docs.google.com/spreadsheets/d/1IYY_tgx_IHuhSq3AJ5eI5OnqOPBNLWSHKh2a30DoXe8/edit?usp=sharing"",""ชุมพร!J365"")"),0)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IFERROR(__xludf.DUMMYFUNCTION("IMPORTRANGE(""https://docs.google.com/spreadsheets/d/1IYY_tgx_IHuhSq3AJ5eI5OnqOPBNLWSHKh2a30DoXe8/edit?usp=sharing"",""ชุมพร!I366"")"),0)</f>
        <v>0</v>
      </c>
      <c r="J471" s="192">
        <f ca="1">IFERROR(__xludf.DUMMYFUNCTION("IMPORTRANGE(""https://docs.google.com/spreadsheets/d/1IYY_tgx_IHuhSq3AJ5eI5OnqOPBNLWSHKh2a30DoXe8/edit?usp=sharing"",""ชุมพร!J366"")"),0)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IFERROR(__xludf.DUMMYFUNCTION("IMPORTRANGE(""https://docs.google.com/spreadsheets/d/1IYY_tgx_IHuhSq3AJ5eI5OnqOPBNLWSHKh2a30DoXe8/edit?usp=sharing"",""ชุมพร!I367"")"),0)</f>
        <v>0</v>
      </c>
      <c r="J472" s="192">
        <f ca="1">IFERROR(__xludf.DUMMYFUNCTION("IMPORTRANGE(""https://docs.google.com/spreadsheets/d/1IYY_tgx_IHuhSq3AJ5eI5OnqOPBNLWSHKh2a30DoXe8/edit?usp=sharing"",""ชุมพร!J367"")"),0)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IFERROR(__xludf.DUMMYFUNCTION("IMPORTRANGE(""https://docs.google.com/spreadsheets/d/1IYY_tgx_IHuhSq3AJ5eI5OnqOPBNLWSHKh2a30DoXe8/edit?usp=sharing"",""ชุมพร!I368"")"),103036)</f>
        <v>103036</v>
      </c>
      <c r="J473" s="401">
        <f ca="1">IFERROR(__xludf.DUMMYFUNCTION("IMPORTRANGE(""https://docs.google.com/spreadsheets/d/1IYY_tgx_IHuhSq3AJ5eI5OnqOPBNLWSHKh2a30DoXe8/edit?usp=sharing"",""ชุมพร!J368"")"),0)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IFERROR(__xludf.DUMMYFUNCTION("IMPORTRANGE(""https://docs.google.com/spreadsheets/d/1IYY_tgx_IHuhSq3AJ5eI5OnqOPBNLWSHKh2a30DoXe8/edit?usp=sharing"",""ชุมพร!I369"")"),10641)</f>
        <v>10641</v>
      </c>
      <c r="J474" s="401">
        <f ca="1">IFERROR(__xludf.DUMMYFUNCTION("IMPORTRANGE(""https://docs.google.com/spreadsheets/d/1IYY_tgx_IHuhSq3AJ5eI5OnqOPBNLWSHKh2a30DoXe8/edit?usp=sharing"",""ชุมพร!J369"")"),0)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IFERROR(__xludf.DUMMYFUNCTION("IMPORTRANGE(""https://docs.google.com/spreadsheets/d/1IYY_tgx_IHuhSq3AJ5eI5OnqOPBNLWSHKh2a30DoXe8/edit?usp=sharing"",""ชุมพร!I370"")"),0)</f>
        <v>0</v>
      </c>
      <c r="J475" s="192">
        <f ca="1">IFERROR(__xludf.DUMMYFUNCTION("IMPORTRANGE(""https://docs.google.com/spreadsheets/d/1IYY_tgx_IHuhSq3AJ5eI5OnqOPBNLWSHKh2a30DoXe8/edit?usp=sharing"",""ชุมพร!J370"")"),0)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IFERROR(__xludf.DUMMYFUNCTION("IMPORTRANGE(""https://docs.google.com/spreadsheets/d/1IYY_tgx_IHuhSq3AJ5eI5OnqOPBNLWSHKh2a30DoXe8/edit?usp=sharing"",""ชุมพร!I371"")"),0)</f>
        <v>0</v>
      </c>
      <c r="J476" s="192">
        <f ca="1">IFERROR(__xludf.DUMMYFUNCTION("IMPORTRANGE(""https://docs.google.com/spreadsheets/d/1IYY_tgx_IHuhSq3AJ5eI5OnqOPBNLWSHKh2a30DoXe8/edit?usp=sharing"",""ชุมพร!J371"")"),0)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IFERROR(__xludf.DUMMYFUNCTION("IMPORTRANGE(""https://docs.google.com/spreadsheets/d/1IYY_tgx_IHuhSq3AJ5eI5OnqOPBNLWSHKh2a30DoXe8/edit?usp=sharing"",""ชุมพร!I372"")"),0)</f>
        <v>0</v>
      </c>
      <c r="J477" s="192">
        <f ca="1">IFERROR(__xludf.DUMMYFUNCTION("IMPORTRANGE(""https://docs.google.com/spreadsheets/d/1IYY_tgx_IHuhSq3AJ5eI5OnqOPBNLWSHKh2a30DoXe8/edit?usp=sharing"",""ชุมพร!J372"")"),0)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IFERROR(__xludf.DUMMYFUNCTION("IMPORTRANGE(""https://docs.google.com/spreadsheets/d/1IYY_tgx_IHuhSq3AJ5eI5OnqOPBNLWSHKh2a30DoXe8/edit?usp=sharing"",""ชุมพร!I373"")"),0)</f>
        <v>0</v>
      </c>
      <c r="J478" s="192">
        <f ca="1">IFERROR(__xludf.DUMMYFUNCTION("IMPORTRANGE(""https://docs.google.com/spreadsheets/d/1IYY_tgx_IHuhSq3AJ5eI5OnqOPBNLWSHKh2a30DoXe8/edit?usp=sharing"",""ชุมพร!J373"")"),0)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IFERROR(__xludf.DUMMYFUNCTION("IMPORTRANGE(""https://docs.google.com/spreadsheets/d/1IYY_tgx_IHuhSq3AJ5eI5OnqOPBNLWSHKh2a30DoXe8/edit?usp=sharing"",""ชุมพร!I374"")"),0)</f>
        <v>0</v>
      </c>
      <c r="J479" s="192">
        <f ca="1">IFERROR(__xludf.DUMMYFUNCTION("IMPORTRANGE(""https://docs.google.com/spreadsheets/d/1IYY_tgx_IHuhSq3AJ5eI5OnqOPBNLWSHKh2a30DoXe8/edit?usp=sharing"",""ชุมพร!J374"")"),0)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IFERROR(__xludf.DUMMYFUNCTION("IMPORTRANGE(""https://docs.google.com/spreadsheets/d/1IYY_tgx_IHuhSq3AJ5eI5OnqOPBNLWSHKh2a30DoXe8/edit?usp=sharing"",""ชุมพร!I375"")"),0)</f>
        <v>0</v>
      </c>
      <c r="J480" s="192">
        <f ca="1">IFERROR(__xludf.DUMMYFUNCTION("IMPORTRANGE(""https://docs.google.com/spreadsheets/d/1IYY_tgx_IHuhSq3AJ5eI5OnqOPBNLWSHKh2a30DoXe8/edit?usp=sharing"",""ชุมพร!J375"")"),0)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IFERROR(__xludf.DUMMYFUNCTION("IMPORTRANGE(""https://docs.google.com/spreadsheets/d/1IYY_tgx_IHuhSq3AJ5eI5OnqOPBNLWSHKh2a30DoXe8/edit?usp=sharing"",""ชุมพร!I376"")"),103036)</f>
        <v>103036</v>
      </c>
      <c r="J481" s="401">
        <f ca="1">IFERROR(__xludf.DUMMYFUNCTION("IMPORTRANGE(""https://docs.google.com/spreadsheets/d/1IYY_tgx_IHuhSq3AJ5eI5OnqOPBNLWSHKh2a30DoXe8/edit?usp=sharing"",""ชุมพร!J376"")"),0)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IFERROR(__xludf.DUMMYFUNCTION("IMPORTRANGE(""https://docs.google.com/spreadsheets/d/1IYY_tgx_IHuhSq3AJ5eI5OnqOPBNLWSHKh2a30DoXe8/edit?usp=sharing"",""ชุมพร!I377"")"),10641)</f>
        <v>10641</v>
      </c>
      <c r="J482" s="401">
        <f ca="1">IFERROR(__xludf.DUMMYFUNCTION("IMPORTRANGE(""https://docs.google.com/spreadsheets/d/1IYY_tgx_IHuhSq3AJ5eI5OnqOPBNLWSHKh2a30DoXe8/edit?usp=sharing"",""ชุมพร!J377"")"),0)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IFERROR(__xludf.DUMMYFUNCTION("IMPORTRANGE(""https://docs.google.com/spreadsheets/d/1IYY_tgx_IHuhSq3AJ5eI5OnqOPBNLWSHKh2a30DoXe8/edit?usp=sharing"",""ชุมพร!I378"")"),0)</f>
        <v>0</v>
      </c>
      <c r="J483" s="192">
        <f ca="1">IFERROR(__xludf.DUMMYFUNCTION("IMPORTRANGE(""https://docs.google.com/spreadsheets/d/1IYY_tgx_IHuhSq3AJ5eI5OnqOPBNLWSHKh2a30DoXe8/edit?usp=sharing"",""ชุมพร!J378"")"),0)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IFERROR(__xludf.DUMMYFUNCTION("IMPORTRANGE(""https://docs.google.com/spreadsheets/d/1IYY_tgx_IHuhSq3AJ5eI5OnqOPBNLWSHKh2a30DoXe8/edit?usp=sharing"",""ชุมพร!I379"")"),0)</f>
        <v>0</v>
      </c>
      <c r="J484" s="192">
        <f ca="1">IFERROR(__xludf.DUMMYFUNCTION("IMPORTRANGE(""https://docs.google.com/spreadsheets/d/1IYY_tgx_IHuhSq3AJ5eI5OnqOPBNLWSHKh2a30DoXe8/edit?usp=sharing"",""ชุมพร!J379"")"),0)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IFERROR(__xludf.DUMMYFUNCTION("IMPORTRANGE(""https://docs.google.com/spreadsheets/d/1IYY_tgx_IHuhSq3AJ5eI5OnqOPBNLWSHKh2a30DoXe8/edit?usp=sharing"",""ชุมพร!I380"")"),0)</f>
        <v>0</v>
      </c>
      <c r="J485" s="192">
        <f ca="1">IFERROR(__xludf.DUMMYFUNCTION("IMPORTRANGE(""https://docs.google.com/spreadsheets/d/1IYY_tgx_IHuhSq3AJ5eI5OnqOPBNLWSHKh2a30DoXe8/edit?usp=sharing"",""ชุมพร!J380"")"),0)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IFERROR(__xludf.DUMMYFUNCTION("IMPORTRANGE(""https://docs.google.com/spreadsheets/d/1IYY_tgx_IHuhSq3AJ5eI5OnqOPBNLWSHKh2a30DoXe8/edit?usp=sharing"",""ชุมพร!I381"")"),0)</f>
        <v>0</v>
      </c>
      <c r="J486" s="192">
        <f ca="1">IFERROR(__xludf.DUMMYFUNCTION("IMPORTRANGE(""https://docs.google.com/spreadsheets/d/1IYY_tgx_IHuhSq3AJ5eI5OnqOPBNLWSHKh2a30DoXe8/edit?usp=sharing"",""ชุมพร!J381"")"),0)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IFERROR(__xludf.DUMMYFUNCTION("IMPORTRANGE(""https://docs.google.com/spreadsheets/d/1IYY_tgx_IHuhSq3AJ5eI5OnqOPBNLWSHKh2a30DoXe8/edit?usp=sharing"",""ชุมพร!I382"")"),0)</f>
        <v>0</v>
      </c>
      <c r="J487" s="401">
        <f ca="1">IFERROR(__xludf.DUMMYFUNCTION("IMPORTRANGE(""https://docs.google.com/spreadsheets/d/1IYY_tgx_IHuhSq3AJ5eI5OnqOPBNLWSHKh2a30DoXe8/edit?usp=sharing"",""ชุมพร!J382"")"),0)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IFERROR(__xludf.DUMMYFUNCTION("IMPORTRANGE(""https://docs.google.com/spreadsheets/d/1IYY_tgx_IHuhSq3AJ5eI5OnqOPBNLWSHKh2a30DoXe8/edit?usp=sharing"",""ชุมพร!I383"")"),0)</f>
        <v>0</v>
      </c>
      <c r="J488" s="401">
        <f ca="1">IFERROR(__xludf.DUMMYFUNCTION("IMPORTRANGE(""https://docs.google.com/spreadsheets/d/1IYY_tgx_IHuhSq3AJ5eI5OnqOPBNLWSHKh2a30DoXe8/edit?usp=sharing"",""ชุมพร!J383"")"),0)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IFERROR(__xludf.DUMMYFUNCTION("IMPORTRANGE(""https://docs.google.com/spreadsheets/d/1IYY_tgx_IHuhSq3AJ5eI5OnqOPBNLWSHKh2a30DoXe8/edit?usp=sharing"",""ชุมพร!I384"")"),0)</f>
        <v>0</v>
      </c>
      <c r="J489" s="192">
        <f ca="1">IFERROR(__xludf.DUMMYFUNCTION("IMPORTRANGE(""https://docs.google.com/spreadsheets/d/1IYY_tgx_IHuhSq3AJ5eI5OnqOPBNLWSHKh2a30DoXe8/edit?usp=sharing"",""ชุมพร!J384"")"),0)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IFERROR(__xludf.DUMMYFUNCTION("IMPORTRANGE(""https://docs.google.com/spreadsheets/d/1IYY_tgx_IHuhSq3AJ5eI5OnqOPBNLWSHKh2a30DoXe8/edit?usp=sharing"",""ชุมพร!I385"")"),0)</f>
        <v>0</v>
      </c>
      <c r="J490" s="192">
        <f ca="1">IFERROR(__xludf.DUMMYFUNCTION("IMPORTRANGE(""https://docs.google.com/spreadsheets/d/1IYY_tgx_IHuhSq3AJ5eI5OnqOPBNLWSHKh2a30DoXe8/edit?usp=sharing"",""ชุมพร!J385"")"),0)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IFERROR(__xludf.DUMMYFUNCTION("IMPORTRANGE(""https://docs.google.com/spreadsheets/d/1IYY_tgx_IHuhSq3AJ5eI5OnqOPBNLWSHKh2a30DoXe8/edit?usp=sharing"",""ชุมพร!I386"")"),0)</f>
        <v>0</v>
      </c>
      <c r="J491" s="192">
        <f ca="1">IFERROR(__xludf.DUMMYFUNCTION("IMPORTRANGE(""https://docs.google.com/spreadsheets/d/1IYY_tgx_IHuhSq3AJ5eI5OnqOPBNLWSHKh2a30DoXe8/edit?usp=sharing"",""ชุมพร!J386"")"),0)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IFERROR(__xludf.DUMMYFUNCTION("IMPORTRANGE(""https://docs.google.com/spreadsheets/d/1IYY_tgx_IHuhSq3AJ5eI5OnqOPBNLWSHKh2a30DoXe8/edit?usp=sharing"",""ชุมพร!I387"")"),0)</f>
        <v>0</v>
      </c>
      <c r="J492" s="192">
        <f ca="1">IFERROR(__xludf.DUMMYFUNCTION("IMPORTRANGE(""https://docs.google.com/spreadsheets/d/1IYY_tgx_IHuhSq3AJ5eI5OnqOPBNLWSHKh2a30DoXe8/edit?usp=sharing"",""ชุมพร!J387"")"),0)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IFERROR(__xludf.DUMMYFUNCTION("IMPORTRANGE(""https://docs.google.com/spreadsheets/d/1IYY_tgx_IHuhSq3AJ5eI5OnqOPBNLWSHKh2a30DoXe8/edit?usp=sharing"",""ชุมพร!I388"")"),0)</f>
        <v>0</v>
      </c>
      <c r="J493" s="192">
        <f ca="1">IFERROR(__xludf.DUMMYFUNCTION("IMPORTRANGE(""https://docs.google.com/spreadsheets/d/1IYY_tgx_IHuhSq3AJ5eI5OnqOPBNLWSHKh2a30DoXe8/edit?usp=sharing"",""ชุมพร!J388"")"),0)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IFERROR(__xludf.DUMMYFUNCTION("IMPORTRANGE(""https://docs.google.com/spreadsheets/d/1IYY_tgx_IHuhSq3AJ5eI5OnqOPBNLWSHKh2a30DoXe8/edit?usp=sharing"",""ชุมพร!I389"")"),0)</f>
        <v>0</v>
      </c>
      <c r="J494" s="417">
        <f ca="1">IFERROR(__xludf.DUMMYFUNCTION("IMPORTRANGE(""https://docs.google.com/spreadsheets/d/1IYY_tgx_IHuhSq3AJ5eI5OnqOPBNLWSHKh2a30DoXe8/edit?usp=sharing"",""ชุมพร!J389"")"),0)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IFERROR(__xludf.DUMMYFUNCTION("IMPORTRANGE(""https://docs.google.com/spreadsheets/d/1IYY_tgx_IHuhSq3AJ5eI5OnqOPBNLWSHKh2a30DoXe8/edit?usp=sharing"",""ชุมพร!I390"")"),0)</f>
        <v>0</v>
      </c>
      <c r="J495" s="417">
        <f ca="1">IFERROR(__xludf.DUMMYFUNCTION("IMPORTRANGE(""https://docs.google.com/spreadsheets/d/1IYY_tgx_IHuhSq3AJ5eI5OnqOPBNLWSHKh2a30DoXe8/edit?usp=sharing"",""ชุมพร!J390"")"),0)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IFERROR(__xludf.DUMMYFUNCTION("IMPORTRANGE(""https://docs.google.com/spreadsheets/d/1IYY_tgx_IHuhSq3AJ5eI5OnqOPBNLWSHKh2a30DoXe8/edit?usp=sharing"",""ชุมพร!I391"")"),0)</f>
        <v>0</v>
      </c>
      <c r="J496" s="417">
        <f ca="1">IFERROR(__xludf.DUMMYFUNCTION("IMPORTRANGE(""https://docs.google.com/spreadsheets/d/1IYY_tgx_IHuhSq3AJ5eI5OnqOPBNLWSHKh2a30DoXe8/edit?usp=sharing"",""ชุมพร!J391"")"),0)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IFERROR(__xludf.DUMMYFUNCTION("IMPORTRANGE(""https://docs.google.com/spreadsheets/d/1IYY_tgx_IHuhSq3AJ5eI5OnqOPBNLWSHKh2a30DoXe8/edit?usp=sharing"",""ชุมพร!I392"")"),660)</f>
        <v>660</v>
      </c>
      <c r="J497" s="424">
        <f ca="1">IFERROR(__xludf.DUMMYFUNCTION("IMPORTRANGE(""https://docs.google.com/spreadsheets/d/1IYY_tgx_IHuhSq3AJ5eI5OnqOPBNLWSHKh2a30DoXe8/edit?usp=sharing"",""ชุมพร!J392"")"),0)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IFERROR(__xludf.DUMMYFUNCTION("IMPORTRANGE(""https://docs.google.com/spreadsheets/d/1IYY_tgx_IHuhSq3AJ5eI5OnqOPBNLWSHKh2a30DoXe8/edit?usp=sharing"",""ชุมพร!I393"")"),660)</f>
        <v>660</v>
      </c>
      <c r="J498" s="401">
        <f ca="1">IFERROR(__xludf.DUMMYFUNCTION("IMPORTRANGE(""https://docs.google.com/spreadsheets/d/1IYY_tgx_IHuhSq3AJ5eI5OnqOPBNLWSHKh2a30DoXe8/edit?usp=sharing"",""ชุมพร!J393"")"),0)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IFERROR(__xludf.DUMMYFUNCTION("IMPORTRANGE(""https://docs.google.com/spreadsheets/d/1IYY_tgx_IHuhSq3AJ5eI5OnqOPBNLWSHKh2a30DoXe8/edit?usp=sharing"",""ชุมพร!I394"")"),94)</f>
        <v>94</v>
      </c>
      <c r="J499" s="401">
        <f ca="1">IFERROR(__xludf.DUMMYFUNCTION("IMPORTRANGE(""https://docs.google.com/spreadsheets/d/1IYY_tgx_IHuhSq3AJ5eI5OnqOPBNLWSHKh2a30DoXe8/edit?usp=sharing"",""ชุมพร!J394"")"),0)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IFERROR(__xludf.DUMMYFUNCTION("IMPORTRANGE(""https://docs.google.com/spreadsheets/d/1IYY_tgx_IHuhSq3AJ5eI5OnqOPBNLWSHKh2a30DoXe8/edit?usp=sharing"",""ชุมพร!I395"")"),0)</f>
        <v>0</v>
      </c>
      <c r="J500" s="167">
        <f ca="1">IFERROR(__xludf.DUMMYFUNCTION("IMPORTRANGE(""https://docs.google.com/spreadsheets/d/1IYY_tgx_IHuhSq3AJ5eI5OnqOPBNLWSHKh2a30DoXe8/edit?usp=sharing"",""ชุมพร!J395"")"),0)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IFERROR(__xludf.DUMMYFUNCTION("IMPORTRANGE(""https://docs.google.com/spreadsheets/d/1IYY_tgx_IHuhSq3AJ5eI5OnqOPBNLWSHKh2a30DoXe8/edit?usp=sharing"",""ชุมพร!I396"")"),0)</f>
        <v>0</v>
      </c>
      <c r="J501" s="167">
        <f ca="1">IFERROR(__xludf.DUMMYFUNCTION("IMPORTRANGE(""https://docs.google.com/spreadsheets/d/1IYY_tgx_IHuhSq3AJ5eI5OnqOPBNLWSHKh2a30DoXe8/edit?usp=sharing"",""ชุมพร!J396"")"),0)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IFERROR(__xludf.DUMMYFUNCTION("IMPORTRANGE(""https://docs.google.com/spreadsheets/d/1IYY_tgx_IHuhSq3AJ5eI5OnqOPBNLWSHKh2a30DoXe8/edit?usp=sharing"",""ชุมพร!I397"")"),0)</f>
        <v>0</v>
      </c>
      <c r="J502" s="192">
        <f ca="1">IFERROR(__xludf.DUMMYFUNCTION("IMPORTRANGE(""https://docs.google.com/spreadsheets/d/1IYY_tgx_IHuhSq3AJ5eI5OnqOPBNLWSHKh2a30DoXe8/edit?usp=sharing"",""ชุมพร!J397"")"),0)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IFERROR(__xludf.DUMMYFUNCTION("IMPORTRANGE(""https://docs.google.com/spreadsheets/d/1IYY_tgx_IHuhSq3AJ5eI5OnqOPBNLWSHKh2a30DoXe8/edit?usp=sharing"",""ชุมพร!I398"")"),0)</f>
        <v>0</v>
      </c>
      <c r="J503" s="192">
        <f ca="1">IFERROR(__xludf.DUMMYFUNCTION("IMPORTRANGE(""https://docs.google.com/spreadsheets/d/1IYY_tgx_IHuhSq3AJ5eI5OnqOPBNLWSHKh2a30DoXe8/edit?usp=sharing"",""ชุมพร!J398"")"),0)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IFERROR(__xludf.DUMMYFUNCTION("IMPORTRANGE(""https://docs.google.com/spreadsheets/d/1IYY_tgx_IHuhSq3AJ5eI5OnqOPBNLWSHKh2a30DoXe8/edit?usp=sharing"",""ชุมพร!I399"")"),0)</f>
        <v>0</v>
      </c>
      <c r="J504" s="192">
        <f ca="1">IFERROR(__xludf.DUMMYFUNCTION("IMPORTRANGE(""https://docs.google.com/spreadsheets/d/1IYY_tgx_IHuhSq3AJ5eI5OnqOPBNLWSHKh2a30DoXe8/edit?usp=sharing"",""ชุมพร!J399"")"),0)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IFERROR(__xludf.DUMMYFUNCTION("IMPORTRANGE(""https://docs.google.com/spreadsheets/d/1IYY_tgx_IHuhSq3AJ5eI5OnqOPBNLWSHKh2a30DoXe8/edit?usp=sharing"",""ชุมพร!I400"")"),0)</f>
        <v>0</v>
      </c>
      <c r="J505" s="192">
        <f ca="1">IFERROR(__xludf.DUMMYFUNCTION("IMPORTRANGE(""https://docs.google.com/spreadsheets/d/1IYY_tgx_IHuhSq3AJ5eI5OnqOPBNLWSHKh2a30DoXe8/edit?usp=sharing"",""ชุมพร!J400"")"),0)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IFERROR(__xludf.DUMMYFUNCTION("IMPORTRANGE(""https://docs.google.com/spreadsheets/d/1IYY_tgx_IHuhSq3AJ5eI5OnqOPBNLWSHKh2a30DoXe8/edit?usp=sharing"",""ชุมพร!I401"")"),0)</f>
        <v>0</v>
      </c>
      <c r="J506" s="192">
        <f ca="1">IFERROR(__xludf.DUMMYFUNCTION("IMPORTRANGE(""https://docs.google.com/spreadsheets/d/1IYY_tgx_IHuhSq3AJ5eI5OnqOPBNLWSHKh2a30DoXe8/edit?usp=sharing"",""ชุมพร!J401"")"),0)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IFERROR(__xludf.DUMMYFUNCTION("IMPORTRANGE(""https://docs.google.com/spreadsheets/d/1IYY_tgx_IHuhSq3AJ5eI5OnqOPBNLWSHKh2a30DoXe8/edit?usp=sharing"",""ชุมพร!I402"")"),0)</f>
        <v>0</v>
      </c>
      <c r="J507" s="192">
        <f ca="1">IFERROR(__xludf.DUMMYFUNCTION("IMPORTRANGE(""https://docs.google.com/spreadsheets/d/1IYY_tgx_IHuhSq3AJ5eI5OnqOPBNLWSHKh2a30DoXe8/edit?usp=sharing"",""ชุมพร!J402"")"),0)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IFERROR(__xludf.DUMMYFUNCTION("IMPORTRANGE(""https://docs.google.com/spreadsheets/d/1IYY_tgx_IHuhSq3AJ5eI5OnqOPBNLWSHKh2a30DoXe8/edit?usp=sharing"",""ชุมพร!I403"")"),0)</f>
        <v>0</v>
      </c>
      <c r="J508" s="167">
        <f ca="1">IFERROR(__xludf.DUMMYFUNCTION("IMPORTRANGE(""https://docs.google.com/spreadsheets/d/1IYY_tgx_IHuhSq3AJ5eI5OnqOPBNLWSHKh2a30DoXe8/edit?usp=sharing"",""ชุมพร!J403"")"),0)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IFERROR(__xludf.DUMMYFUNCTION("IMPORTRANGE(""https://docs.google.com/spreadsheets/d/1IYY_tgx_IHuhSq3AJ5eI5OnqOPBNLWSHKh2a30DoXe8/edit?usp=sharing"",""ชุมพร!I404"")"),0)</f>
        <v>0</v>
      </c>
      <c r="J509" s="167">
        <f ca="1">IFERROR(__xludf.DUMMYFUNCTION("IMPORTRANGE(""https://docs.google.com/spreadsheets/d/1IYY_tgx_IHuhSq3AJ5eI5OnqOPBNLWSHKh2a30DoXe8/edit?usp=sharing"",""ชุมพร!J404"")"),0)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IFERROR(__xludf.DUMMYFUNCTION("IMPORTRANGE(""https://docs.google.com/spreadsheets/d/1IYY_tgx_IHuhSq3AJ5eI5OnqOPBNLWSHKh2a30DoXe8/edit?usp=sharing"",""ชุมพร!I405"")"),0)</f>
        <v>0</v>
      </c>
      <c r="J510" s="192">
        <f ca="1">IFERROR(__xludf.DUMMYFUNCTION("IMPORTRANGE(""https://docs.google.com/spreadsheets/d/1IYY_tgx_IHuhSq3AJ5eI5OnqOPBNLWSHKh2a30DoXe8/edit?usp=sharing"",""ชุมพร!J405"")"),0)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IFERROR(__xludf.DUMMYFUNCTION("IMPORTRANGE(""https://docs.google.com/spreadsheets/d/1IYY_tgx_IHuhSq3AJ5eI5OnqOPBNLWSHKh2a30DoXe8/edit?usp=sharing"",""ชุมพร!I406"")"),0)</f>
        <v>0</v>
      </c>
      <c r="J511" s="192">
        <f ca="1">IFERROR(__xludf.DUMMYFUNCTION("IMPORTRANGE(""https://docs.google.com/spreadsheets/d/1IYY_tgx_IHuhSq3AJ5eI5OnqOPBNLWSHKh2a30DoXe8/edit?usp=sharing"",""ชุมพร!J406"")"),0)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IFERROR(__xludf.DUMMYFUNCTION("IMPORTRANGE(""https://docs.google.com/spreadsheets/d/1IYY_tgx_IHuhSq3AJ5eI5OnqOPBNLWSHKh2a30DoXe8/edit?usp=sharing"",""ชุมพร!I407"")"),0)</f>
        <v>0</v>
      </c>
      <c r="J512" s="192">
        <f ca="1">IFERROR(__xludf.DUMMYFUNCTION("IMPORTRANGE(""https://docs.google.com/spreadsheets/d/1IYY_tgx_IHuhSq3AJ5eI5OnqOPBNLWSHKh2a30DoXe8/edit?usp=sharing"",""ชุมพร!J407"")"),0)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IFERROR(__xludf.DUMMYFUNCTION("IMPORTRANGE(""https://docs.google.com/spreadsheets/d/1IYY_tgx_IHuhSq3AJ5eI5OnqOPBNLWSHKh2a30DoXe8/edit?usp=sharing"",""ชุมพร!I408"")"),0)</f>
        <v>0</v>
      </c>
      <c r="J513" s="192">
        <f ca="1">IFERROR(__xludf.DUMMYFUNCTION("IMPORTRANGE(""https://docs.google.com/spreadsheets/d/1IYY_tgx_IHuhSq3AJ5eI5OnqOPBNLWSHKh2a30DoXe8/edit?usp=sharing"",""ชุมพร!J408"")"),0)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IFERROR(__xludf.DUMMYFUNCTION("IMPORTRANGE(""https://docs.google.com/spreadsheets/d/1IYY_tgx_IHuhSq3AJ5eI5OnqOPBNLWSHKh2a30DoXe8/edit?usp=sharing"",""ชุมพร!I409"")"),0)</f>
        <v>0</v>
      </c>
      <c r="J514" s="192">
        <f ca="1">IFERROR(__xludf.DUMMYFUNCTION("IMPORTRANGE(""https://docs.google.com/spreadsheets/d/1IYY_tgx_IHuhSq3AJ5eI5OnqOPBNLWSHKh2a30DoXe8/edit?usp=sharing"",""ชุมพร!J409"")"),0)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IFERROR(__xludf.DUMMYFUNCTION("IMPORTRANGE(""https://docs.google.com/spreadsheets/d/1IYY_tgx_IHuhSq3AJ5eI5OnqOPBNLWSHKh2a30DoXe8/edit?usp=sharing"",""ชุมพร!I410"")"),0)</f>
        <v>0</v>
      </c>
      <c r="J515" s="192">
        <f ca="1">IFERROR(__xludf.DUMMYFUNCTION("IMPORTRANGE(""https://docs.google.com/spreadsheets/d/1IYY_tgx_IHuhSq3AJ5eI5OnqOPBNLWSHKh2a30DoXe8/edit?usp=sharing"",""ชุมพร!J410"")"),0)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IFERROR(__xludf.DUMMYFUNCTION("IMPORTRANGE(""https://docs.google.com/spreadsheets/d/1IYY_tgx_IHuhSq3AJ5eI5OnqOPBNLWSHKh2a30DoXe8/edit?usp=sharing"",""ชุมพร!I411"")"),0)</f>
        <v>0</v>
      </c>
      <c r="J516" s="264">
        <f ca="1">IFERROR(__xludf.DUMMYFUNCTION("IMPORTRANGE(""https://docs.google.com/spreadsheets/d/1IYY_tgx_IHuhSq3AJ5eI5OnqOPBNLWSHKh2a30DoXe8/edit?usp=sharing"",""ชุมพร!J411"")"),0)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IFERROR(__xludf.DUMMYFUNCTION("IMPORTRANGE(""https://docs.google.com/spreadsheets/d/1IYY_tgx_IHuhSq3AJ5eI5OnqOPBNLWSHKh2a30DoXe8/edit?usp=sharing"",""ชุมพร!I412"")"),0)</f>
        <v>0</v>
      </c>
      <c r="J517" s="277">
        <f ca="1">IFERROR(__xludf.DUMMYFUNCTION("IMPORTRANGE(""https://docs.google.com/spreadsheets/d/1IYY_tgx_IHuhSq3AJ5eI5OnqOPBNLWSHKh2a30DoXe8/edit?usp=sharing"",""ชุมพร!J412"")"),0)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IFERROR(__xludf.DUMMYFUNCTION("IMPORTRANGE(""https://docs.google.com/spreadsheets/d/1IYY_tgx_IHuhSq3AJ5eI5OnqOPBNLWSHKh2a30DoXe8/edit?usp=sharing"",""ชุมพร!I413"")"),0)</f>
        <v>0</v>
      </c>
      <c r="J518" s="277">
        <f ca="1">IFERROR(__xludf.DUMMYFUNCTION("IMPORTRANGE(""https://docs.google.com/spreadsheets/d/1IYY_tgx_IHuhSq3AJ5eI5OnqOPBNLWSHKh2a30DoXe8/edit?usp=sharing"",""ชุมพร!J413"")"),0)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IFERROR(__xludf.DUMMYFUNCTION("IMPORTRANGE(""https://docs.google.com/spreadsheets/d/1IYY_tgx_IHuhSq3AJ5eI5OnqOPBNLWSHKh2a30DoXe8/edit?usp=sharing"",""ชุมพร!I414"")"),0)</f>
        <v>0</v>
      </c>
      <c r="J519" s="191">
        <f ca="1">IFERROR(__xludf.DUMMYFUNCTION("IMPORTRANGE(""https://docs.google.com/spreadsheets/d/1IYY_tgx_IHuhSq3AJ5eI5OnqOPBNLWSHKh2a30DoXe8/edit?usp=sharing"",""ชุมพร!J414"")"),0)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IFERROR(__xludf.DUMMYFUNCTION("IMPORTRANGE(""https://docs.google.com/spreadsheets/d/1IYY_tgx_IHuhSq3AJ5eI5OnqOPBNLWSHKh2a30DoXe8/edit?usp=sharing"",""ชุมพร!I415"")"),0)</f>
        <v>0</v>
      </c>
      <c r="J520" s="191">
        <f ca="1">IFERROR(__xludf.DUMMYFUNCTION("IMPORTRANGE(""https://docs.google.com/spreadsheets/d/1IYY_tgx_IHuhSq3AJ5eI5OnqOPBNLWSHKh2a30DoXe8/edit?usp=sharing"",""ชุมพร!J415"")"),0)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IFERROR(__xludf.DUMMYFUNCTION("IMPORTRANGE(""https://docs.google.com/spreadsheets/d/1IYY_tgx_IHuhSq3AJ5eI5OnqOPBNLWSHKh2a30DoXe8/edit?usp=sharing"",""ชุมพร!I416"")"),0)</f>
        <v>0</v>
      </c>
      <c r="J521" s="191">
        <f ca="1">IFERROR(__xludf.DUMMYFUNCTION("IMPORTRANGE(""https://docs.google.com/spreadsheets/d/1IYY_tgx_IHuhSq3AJ5eI5OnqOPBNLWSHKh2a30DoXe8/edit?usp=sharing"",""ชุมพร!J416"")"),0)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IFERROR(__xludf.DUMMYFUNCTION("IMPORTRANGE(""https://docs.google.com/spreadsheets/d/1IYY_tgx_IHuhSq3AJ5eI5OnqOPBNLWSHKh2a30DoXe8/edit?usp=sharing"",""ชุมพร!I417"")"),0)</f>
        <v>0</v>
      </c>
      <c r="J522" s="191">
        <f ca="1">IFERROR(__xludf.DUMMYFUNCTION("IMPORTRANGE(""https://docs.google.com/spreadsheets/d/1IYY_tgx_IHuhSq3AJ5eI5OnqOPBNLWSHKh2a30DoXe8/edit?usp=sharing"",""ชุมพร!J417"")"),0)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IFERROR(__xludf.DUMMYFUNCTION("IMPORTRANGE(""https://docs.google.com/spreadsheets/d/1IYY_tgx_IHuhSq3AJ5eI5OnqOPBNLWSHKh2a30DoXe8/edit?usp=sharing"",""ชุมพร!I418"")"),0)</f>
        <v>0</v>
      </c>
      <c r="J523" s="191">
        <f ca="1">IFERROR(__xludf.DUMMYFUNCTION("IMPORTRANGE(""https://docs.google.com/spreadsheets/d/1IYY_tgx_IHuhSq3AJ5eI5OnqOPBNLWSHKh2a30DoXe8/edit?usp=sharing"",""ชุมพร!J418"")"),0)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IFERROR(__xludf.DUMMYFUNCTION("IMPORTRANGE(""https://docs.google.com/spreadsheets/d/1IYY_tgx_IHuhSq3AJ5eI5OnqOPBNLWSHKh2a30DoXe8/edit?usp=sharing"",""ชุมพร!I419"")"),0)</f>
        <v>0</v>
      </c>
      <c r="J524" s="191">
        <f ca="1">IFERROR(__xludf.DUMMYFUNCTION("IMPORTRANGE(""https://docs.google.com/spreadsheets/d/1IYY_tgx_IHuhSq3AJ5eI5OnqOPBNLWSHKh2a30DoXe8/edit?usp=sharing"",""ชุมพร!J419"")"),0)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IFERROR(__xludf.DUMMYFUNCTION("IMPORTRANGE(""https://docs.google.com/spreadsheets/d/1IYY_tgx_IHuhSq3AJ5eI5OnqOPBNLWSHKh2a30DoXe8/edit?usp=sharing"",""ชุมพร!I420"")"),0)</f>
        <v>0</v>
      </c>
      <c r="J525" s="277">
        <f ca="1">IFERROR(__xludf.DUMMYFUNCTION("IMPORTRANGE(""https://docs.google.com/spreadsheets/d/1IYY_tgx_IHuhSq3AJ5eI5OnqOPBNLWSHKh2a30DoXe8/edit?usp=sharing"",""ชุมพร!J420"")"),0)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IFERROR(__xludf.DUMMYFUNCTION("IMPORTRANGE(""https://docs.google.com/spreadsheets/d/1IYY_tgx_IHuhSq3AJ5eI5OnqOPBNLWSHKh2a30DoXe8/edit?usp=sharing"",""ชุมพร!I421"")"),0)</f>
        <v>0</v>
      </c>
      <c r="J526" s="277">
        <f ca="1">IFERROR(__xludf.DUMMYFUNCTION("IMPORTRANGE(""https://docs.google.com/spreadsheets/d/1IYY_tgx_IHuhSq3AJ5eI5OnqOPBNLWSHKh2a30DoXe8/edit?usp=sharing"",""ชุมพร!J421"")"),0)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IFERROR(__xludf.DUMMYFUNCTION("IMPORTRANGE(""https://docs.google.com/spreadsheets/d/1IYY_tgx_IHuhSq3AJ5eI5OnqOPBNLWSHKh2a30DoXe8/edit?usp=sharing"",""ชุมพร!I422"")"),0)</f>
        <v>0</v>
      </c>
      <c r="J527" s="192">
        <f ca="1">IFERROR(__xludf.DUMMYFUNCTION("IMPORTRANGE(""https://docs.google.com/spreadsheets/d/1IYY_tgx_IHuhSq3AJ5eI5OnqOPBNLWSHKh2a30DoXe8/edit?usp=sharing"",""ชุมพร!J422"")"),0)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IFERROR(__xludf.DUMMYFUNCTION("IMPORTRANGE(""https://docs.google.com/spreadsheets/d/1IYY_tgx_IHuhSq3AJ5eI5OnqOPBNLWSHKh2a30DoXe8/edit?usp=sharing"",""ชุมพร!I423"")"),0)</f>
        <v>0</v>
      </c>
      <c r="J528" s="192">
        <f ca="1">IFERROR(__xludf.DUMMYFUNCTION("IMPORTRANGE(""https://docs.google.com/spreadsheets/d/1IYY_tgx_IHuhSq3AJ5eI5OnqOPBNLWSHKh2a30DoXe8/edit?usp=sharing"",""ชุมพร!J423"")"),0)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IFERROR(__xludf.DUMMYFUNCTION("IMPORTRANGE(""https://docs.google.com/spreadsheets/d/1IYY_tgx_IHuhSq3AJ5eI5OnqOPBNLWSHKh2a30DoXe8/edit?usp=sharing"",""ชุมพร!I424"")"),0)</f>
        <v>0</v>
      </c>
      <c r="J529" s="192">
        <f ca="1">IFERROR(__xludf.DUMMYFUNCTION("IMPORTRANGE(""https://docs.google.com/spreadsheets/d/1IYY_tgx_IHuhSq3AJ5eI5OnqOPBNLWSHKh2a30DoXe8/edit?usp=sharing"",""ชุมพร!J424"")"),0)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IFERROR(__xludf.DUMMYFUNCTION("IMPORTRANGE(""https://docs.google.com/spreadsheets/d/1IYY_tgx_IHuhSq3AJ5eI5OnqOPBNLWSHKh2a30DoXe8/edit?usp=sharing"",""ชุมพร!I425"")"),0)</f>
        <v>0</v>
      </c>
      <c r="J530" s="192">
        <f ca="1">IFERROR(__xludf.DUMMYFUNCTION("IMPORTRANGE(""https://docs.google.com/spreadsheets/d/1IYY_tgx_IHuhSq3AJ5eI5OnqOPBNLWSHKh2a30DoXe8/edit?usp=sharing"",""ชุมพร!J425"")"),0)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IFERROR(__xludf.DUMMYFUNCTION("IMPORTRANGE(""https://docs.google.com/spreadsheets/d/1IYY_tgx_IHuhSq3AJ5eI5OnqOPBNLWSHKh2a30DoXe8/edit?usp=sharing"",""ชุมพร!I426"")"),0)</f>
        <v>0</v>
      </c>
      <c r="J531" s="192">
        <f ca="1">IFERROR(__xludf.DUMMYFUNCTION("IMPORTRANGE(""https://docs.google.com/spreadsheets/d/1IYY_tgx_IHuhSq3AJ5eI5OnqOPBNLWSHKh2a30DoXe8/edit?usp=sharing"",""ชุมพร!J426"")"),0)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IFERROR(__xludf.DUMMYFUNCTION("IMPORTRANGE(""https://docs.google.com/spreadsheets/d/1IYY_tgx_IHuhSq3AJ5eI5OnqOPBNLWSHKh2a30DoXe8/edit?usp=sharing"",""ชุมพร!I427"")"),0)</f>
        <v>0</v>
      </c>
      <c r="J532" s="445">
        <f ca="1">IFERROR(__xludf.DUMMYFUNCTION("IMPORTRANGE(""https://docs.google.com/spreadsheets/d/1IYY_tgx_IHuhSq3AJ5eI5OnqOPBNLWSHKh2a30DoXe8/edit?usp=sharing"",""ชุมพร!J427"")"),0)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IFERROR(__xludf.DUMMYFUNCTION("IMPORTRANGE(""https://docs.google.com/spreadsheets/d/1IYY_tgx_IHuhSq3AJ5eI5OnqOPBNLWSHKh2a30DoXe8/edit?usp=sharing"",""ชุมพร!I428"")"),26)</f>
        <v>26</v>
      </c>
      <c r="J533" s="393">
        <f ca="1">IFERROR(__xludf.DUMMYFUNCTION("IMPORTRANGE(""https://docs.google.com/spreadsheets/d/1IYY_tgx_IHuhSq3AJ5eI5OnqOPBNLWSHKh2a30DoXe8/edit?usp=sharing"",""ชุมพร!J428"")"),0)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IFERROR(__xludf.DUMMYFUNCTION("IMPORTRANGE(""https://docs.google.com/spreadsheets/d/1IYY_tgx_IHuhSq3AJ5eI5OnqOPBNLWSHKh2a30DoXe8/edit?usp=sharing"",""ชุมพร!L428"")"),37740)</f>
        <v>37740</v>
      </c>
      <c r="M533" s="395"/>
      <c r="N533" s="395">
        <f ca="1">IFERROR(__xludf.DUMMYFUNCTION("IMPORTRANGE(""https://docs.google.com/spreadsheets/d/1IYY_tgx_IHuhSq3AJ5eI5OnqOPBNLWSHKh2a30DoXe8/edit?usp=sharing"",""ชุมพร!M428"")"),0)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IFERROR(__xludf.DUMMYFUNCTION("IMPORTRANGE(""https://docs.google.com/spreadsheets/d/1IYY_tgx_IHuhSq3AJ5eI5OnqOPBNLWSHKh2a30DoXe8/edit?usp=sharing"",""ชุมพร!L429"")"),0)</f>
        <v>0</v>
      </c>
      <c r="M534" s="169"/>
      <c r="N534" s="171">
        <f ca="1">IFERROR(__xludf.DUMMYFUNCTION("IMPORTRANGE(""https://docs.google.com/spreadsheets/d/1IYY_tgx_IHuhSq3AJ5eI5OnqOPBNLWSHKh2a30DoXe8/edit?usp=sharing"",""ชุมพร!M429"")"),0)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1">
        <f ca="1">IFERROR(__xludf.DUMMYFUNCTION("IMPORTRANGE(""https://docs.google.com/spreadsheets/d/1IYY_tgx_IHuhSq3AJ5eI5OnqOPBNLWSHKh2a30DoXe8/edit?usp=sharing"",""ชุมพร!M430"")"),0)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IFERROR(__xludf.DUMMYFUNCTION("IMPORTRANGE(""https://docs.google.com/spreadsheets/d/1IYY_tgx_IHuhSq3AJ5eI5OnqOPBNLWSHKh2a30DoXe8/edit?usp=sharing"",""ชุมพร!L431"")"),0)</f>
        <v>0</v>
      </c>
      <c r="M536" s="171"/>
      <c r="N536" s="171">
        <f ca="1">IFERROR(__xludf.DUMMYFUNCTION("IMPORTRANGE(""https://docs.google.com/spreadsheets/d/1IYY_tgx_IHuhSq3AJ5eI5OnqOPBNLWSHKh2a30DoXe8/edit?usp=sharing"",""ชุมพร!M431"")"),0)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IFERROR(__xludf.DUMMYFUNCTION("IMPORTRANGE(""https://docs.google.com/spreadsheets/d/1IYY_tgx_IHuhSq3AJ5eI5OnqOPBNLWSHKh2a30DoXe8/edit?usp=sharing"",""ชุมพร!L432"")"),37740)</f>
        <v>37740</v>
      </c>
      <c r="M537" s="171"/>
      <c r="N537" s="171">
        <f ca="1">IFERROR(__xludf.DUMMYFUNCTION("IMPORTRANGE(""https://docs.google.com/spreadsheets/d/1IYY_tgx_IHuhSq3AJ5eI5OnqOPBNLWSHKh2a30DoXe8/edit?usp=sharing"",""ชุมพร!M432"")"),0)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IFERROR(__xludf.DUMMYFUNCTION("IMPORTRANGE(""https://docs.google.com/spreadsheets/d/1IYY_tgx_IHuhSq3AJ5eI5OnqOPBNLWSHKh2a30DoXe8/edit?usp=sharing"",""ชุมพร!M433"")"),0)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IFERROR(__xludf.DUMMYFUNCTION("IMPORTRANGE(""https://docs.google.com/spreadsheets/d/1IYY_tgx_IHuhSq3AJ5eI5OnqOPBNLWSHKh2a30DoXe8/edit?usp=sharing"",""ชุมพร!M434"")"),0)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IFERROR(__xludf.DUMMYFUNCTION("IMPORTRANGE(""https://docs.google.com/spreadsheets/d/1IYY_tgx_IHuhSq3AJ5eI5OnqOPBNLWSHKh2a30DoXe8/edit?usp=sharing"",""ชุมพร!M435"")"),0)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IFERROR(__xludf.DUMMYFUNCTION("IMPORTRANGE(""https://docs.google.com/spreadsheets/d/1IYY_tgx_IHuhSq3AJ5eI5OnqOPBNLWSHKh2a30DoXe8/edit?usp=sharing"",""ชุมพร!M436"")"),0)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IFERROR(__xludf.DUMMYFUNCTION("IMPORTRANGE(""https://docs.google.com/spreadsheets/d/1IYY_tgx_IHuhSq3AJ5eI5OnqOPBNLWSHKh2a30DoXe8/edit?usp=sharing"",""ชุมพร!J438"")"),0)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IFERROR(__xludf.DUMMYFUNCTION("IMPORTRANGE(""https://docs.google.com/spreadsheets/d/1IYY_tgx_IHuhSq3AJ5eI5OnqOPBNLWSHKh2a30DoXe8/edit?usp=sharing"",""ชุมพร!J439"")"),1)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IFERROR(__xludf.DUMMYFUNCTION("IMPORTRANGE(""https://docs.google.com/spreadsheets/d/1IYY_tgx_IHuhSq3AJ5eI5OnqOPBNLWSHKh2a30DoXe8/edit?usp=sharing"",""ชุมพร!J440"")"),1)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IFERROR(__xludf.DUMMYFUNCTION("IMPORTRANGE(""https://docs.google.com/spreadsheets/d/1IYY_tgx_IHuhSq3AJ5eI5OnqOPBNLWSHKh2a30DoXe8/edit?usp=sharing"",""ชุมพร!J441"")"),1)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IFERROR(__xludf.DUMMYFUNCTION("IMPORTRANGE(""https://docs.google.com/spreadsheets/d/1IYY_tgx_IHuhSq3AJ5eI5OnqOPBNLWSHKh2a30DoXe8/edit?usp=sharing"",""ชุมพร!I442"")"),26)</f>
        <v>26</v>
      </c>
      <c r="J547" s="192">
        <f ca="1">IFERROR(__xludf.DUMMYFUNCTION("IMPORTRANGE(""https://docs.google.com/spreadsheets/d/1IYY_tgx_IHuhSq3AJ5eI5OnqOPBNLWSHKh2a30DoXe8/edit?usp=sharing"",""ชุมพร!J442"")"),0)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IFERROR(__xludf.DUMMYFUNCTION("IMPORTRANGE(""https://docs.google.com/spreadsheets/d/1IYY_tgx_IHuhSq3AJ5eI5OnqOPBNLWSHKh2a30DoXe8/edit?usp=sharing"",""ชุมพร!J166"")"),0)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IFERROR(__xludf.DUMMYFUNCTION("IMPORTRANGE(""https://docs.google.com/spreadsheets/d/1IYY_tgx_IHuhSq3AJ5eI5OnqOPBNLWSHKh2a30DoXe8/edit?usp=sharing"",""ชุมพร!J444"")"),0)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IFERROR(__xludf.DUMMYFUNCTION("IMPORTRANGE(""https://docs.google.com/spreadsheets/d/1IYY_tgx_IHuhSq3AJ5eI5OnqOPBNLWSHKh2a30DoXe8/edit?usp=sharing"",""ชุมพร!J445"")"),0)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IFERROR(__xludf.DUMMYFUNCTION("IMPORTRANGE(""https://docs.google.com/spreadsheets/d/1IYY_tgx_IHuhSq3AJ5eI5OnqOPBNLWSHKh2a30DoXe8/edit?usp=sharing"",""ชุมพร!I446"")"),0)</f>
        <v>0</v>
      </c>
      <c r="J551" s="393">
        <f ca="1">IFERROR(__xludf.DUMMYFUNCTION("IMPORTRANGE(""https://docs.google.com/spreadsheets/d/1IYY_tgx_IHuhSq3AJ5eI5OnqOPBNLWSHKh2a30DoXe8/edit?usp=sharing"",""ชุมพร!J446"")"),0)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IFERROR(__xludf.DUMMYFUNCTION("IMPORTRANGE(""https://docs.google.com/spreadsheets/d/1IYY_tgx_IHuhSq3AJ5eI5OnqOPBNLWSHKh2a30DoXe8/edit?usp=sharing"",""ชุมพร!L446"")"),0)</f>
        <v>0</v>
      </c>
      <c r="M551" s="395"/>
      <c r="N551" s="395">
        <f ca="1">IFERROR(__xludf.DUMMYFUNCTION("IMPORTRANGE(""https://docs.google.com/spreadsheets/d/1IYY_tgx_IHuhSq3AJ5eI5OnqOPBNLWSHKh2a30DoXe8/edit?usp=sharing"",""ชุมพร!M446"")"),0)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IFERROR(__xludf.DUMMYFUNCTION("IMPORTRANGE(""https://docs.google.com/spreadsheets/d/1IYY_tgx_IHuhSq3AJ5eI5OnqOPBNLWSHKh2a30DoXe8/edit?usp=sharing"",""ชุมพร!L447"")"),0)</f>
        <v>0</v>
      </c>
      <c r="M552" s="169"/>
      <c r="N552" s="171">
        <f ca="1">IFERROR(__xludf.DUMMYFUNCTION("IMPORTRANGE(""https://docs.google.com/spreadsheets/d/1IYY_tgx_IHuhSq3AJ5eI5OnqOPBNLWSHKh2a30DoXe8/edit?usp=sharing"",""ชุมพร!M447"")"),0)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1">
        <f ca="1">IFERROR(__xludf.DUMMYFUNCTION("IMPORTRANGE(""https://docs.google.com/spreadsheets/d/1IYY_tgx_IHuhSq3AJ5eI5OnqOPBNLWSHKh2a30DoXe8/edit?usp=sharing"",""ชุมพร!M448"")"),0)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IFERROR(__xludf.DUMMYFUNCTION("IMPORTRANGE(""https://docs.google.com/spreadsheets/d/1IYY_tgx_IHuhSq3AJ5eI5OnqOPBNLWSHKh2a30DoXe8/edit?usp=sharing"",""ชุมพร!L449"")"),0)</f>
        <v>0</v>
      </c>
      <c r="M554" s="171"/>
      <c r="N554" s="171">
        <f ca="1">IFERROR(__xludf.DUMMYFUNCTION("IMPORTRANGE(""https://docs.google.com/spreadsheets/d/1IYY_tgx_IHuhSq3AJ5eI5OnqOPBNLWSHKh2a30DoXe8/edit?usp=sharing"",""ชุมพร!M449"")"),0)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IFERROR(__xludf.DUMMYFUNCTION("IMPORTRANGE(""https://docs.google.com/spreadsheets/d/1IYY_tgx_IHuhSq3AJ5eI5OnqOPBNLWSHKh2a30DoXe8/edit?usp=sharing"",""ชุมพร!L450"")"),0)</f>
        <v>0</v>
      </c>
      <c r="M555" s="171"/>
      <c r="N555" s="171">
        <f ca="1">IFERROR(__xludf.DUMMYFUNCTION("IMPORTRANGE(""https://docs.google.com/spreadsheets/d/1IYY_tgx_IHuhSq3AJ5eI5OnqOPBNLWSHKh2a30DoXe8/edit?usp=sharing"",""ชุมพร!M450"")"),0)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IFERROR(__xludf.DUMMYFUNCTION("IMPORTRANGE(""https://docs.google.com/spreadsheets/d/1IYY_tgx_IHuhSq3AJ5eI5OnqOPBNLWSHKh2a30DoXe8/edit?usp=sharing"",""ชุมพร!M451"")"),0)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IFERROR(__xludf.DUMMYFUNCTION("IMPORTRANGE(""https://docs.google.com/spreadsheets/d/1IYY_tgx_IHuhSq3AJ5eI5OnqOPBNLWSHKh2a30DoXe8/edit?usp=sharing"",""ชุมพร!M452"")"),0)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IFERROR(__xludf.DUMMYFUNCTION("IMPORTRANGE(""https://docs.google.com/spreadsheets/d/1IYY_tgx_IHuhSq3AJ5eI5OnqOPBNLWSHKh2a30DoXe8/edit?usp=sharing"",""ชุมพร!M453"")"),0)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IFERROR(__xludf.DUMMYFUNCTION("IMPORTRANGE(""https://docs.google.com/spreadsheets/d/1IYY_tgx_IHuhSq3AJ5eI5OnqOPBNLWSHKh2a30DoXe8/edit?usp=sharing"",""ชุมพร!M454"")"),0)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IFERROR(__xludf.DUMMYFUNCTION("IMPORTRANGE(""https://docs.google.com/spreadsheets/d/1IYY_tgx_IHuhSq3AJ5eI5OnqOPBNLWSHKh2a30DoXe8/edit?usp=sharing"",""ชุมพร!I455"")"),0)</f>
        <v>0</v>
      </c>
      <c r="J560" s="167">
        <f ca="1">IFERROR(__xludf.DUMMYFUNCTION("IMPORTRANGE(""https://docs.google.com/spreadsheets/d/1IYY_tgx_IHuhSq3AJ5eI5OnqOPBNLWSHKh2a30DoXe8/edit?usp=sharing"",""ชุมพร!J455"")"),0)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IFERROR(__xludf.DUMMYFUNCTION("IMPORTRANGE(""https://docs.google.com/spreadsheets/d/1IYY_tgx_IHuhSq3AJ5eI5OnqOPBNLWSHKh2a30DoXe8/edit?usp=sharing"",""ชุมพร!I456"")"),0)</f>
        <v>0</v>
      </c>
      <c r="J561" s="191">
        <f ca="1">IFERROR(__xludf.DUMMYFUNCTION("IMPORTRANGE(""https://docs.google.com/spreadsheets/d/1IYY_tgx_IHuhSq3AJ5eI5OnqOPBNLWSHKh2a30DoXe8/edit?usp=sharing"",""ชุมพร!J456"")"),0)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IFERROR(__xludf.DUMMYFUNCTION("IMPORTRANGE(""https://docs.google.com/spreadsheets/d/1IYY_tgx_IHuhSq3AJ5eI5OnqOPBNLWSHKh2a30DoXe8/edit?usp=sharing"",""ชุมพร!I457"")"),"")</f>
        <v/>
      </c>
      <c r="J562" s="191" t="str">
        <f ca="1">IFERROR(__xludf.DUMMYFUNCTION("IMPORTRANGE(""https://docs.google.com/spreadsheets/d/1IYY_tgx_IHuhSq3AJ5eI5OnqOPBNLWSHKh2a30DoXe8/edit?usp=sharing"",""ชุมพร!J457"")"),"")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IFERROR(__xludf.DUMMYFUNCTION("IMPORTRANGE(""https://docs.google.com/spreadsheets/d/1IYY_tgx_IHuhSq3AJ5eI5OnqOPBNLWSHKh2a30DoXe8/edit?usp=sharing"",""ชุมพร!I458"")"),"")</f>
        <v/>
      </c>
      <c r="J563" s="191" t="str">
        <f ca="1">IFERROR(__xludf.DUMMYFUNCTION("IMPORTRANGE(""https://docs.google.com/spreadsheets/d/1IYY_tgx_IHuhSq3AJ5eI5OnqOPBNLWSHKh2a30DoXe8/edit?usp=sharing"",""ชุมพร!J458"")"),"")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IFERROR(__xludf.DUMMYFUNCTION("IMPORTRANGE(""https://docs.google.com/spreadsheets/d/1IYY_tgx_IHuhSq3AJ5eI5OnqOPBNLWSHKh2a30DoXe8/edit?usp=sharing"",""ชุมพร!I459"")"),1500)</f>
        <v>1500</v>
      </c>
      <c r="J564" s="360">
        <f ca="1">IFERROR(__xludf.DUMMYFUNCTION("IMPORTRANGE(""https://docs.google.com/spreadsheets/d/1IYY_tgx_IHuhSq3AJ5eI5OnqOPBNLWSHKh2a30DoXe8/edit?usp=sharing"",""ชุมพร!J459"")"),0)</f>
        <v>0</v>
      </c>
      <c r="K564" s="361">
        <f t="shared" ca="1" si="121"/>
        <v>0</v>
      </c>
      <c r="L564" s="362">
        <f ca="1">IFERROR(__xludf.DUMMYFUNCTION("IMPORTRANGE(""https://docs.google.com/spreadsheets/d/1IYY_tgx_IHuhSq3AJ5eI5OnqOPBNLWSHKh2a30DoXe8/edit?usp=sharing"",""ชุมพร!L459"")"),136000)</f>
        <v>136000</v>
      </c>
      <c r="M564" s="362"/>
      <c r="N564" s="362">
        <f ca="1">IFERROR(__xludf.DUMMYFUNCTION("IMPORTRANGE(""https://docs.google.com/spreadsheets/d/1IYY_tgx_IHuhSq3AJ5eI5OnqOPBNLWSHKh2a30DoXe8/edit?usp=sharing"",""ชุมพร!M459"")"),9542)</f>
        <v>9542</v>
      </c>
      <c r="O564" s="362">
        <f t="shared" ref="O564:O568" ca="1" si="122">+IF(L564&gt;0,N564*100/L564,0)</f>
        <v>7.0161764705882357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IFERROR(__xludf.DUMMYFUNCTION("IMPORTRANGE(""https://docs.google.com/spreadsheets/d/1IYY_tgx_IHuhSq3AJ5eI5OnqOPBNLWSHKh2a30DoXe8/edit?usp=sharing"",""ชุมพร!L460"")"),0)</f>
        <v>0</v>
      </c>
      <c r="M565" s="169"/>
      <c r="N565" s="171">
        <f ca="1">IFERROR(__xludf.DUMMYFUNCTION("IMPORTRANGE(""https://docs.google.com/spreadsheets/d/1IYY_tgx_IHuhSq3AJ5eI5OnqOPBNLWSHKh2a30DoXe8/edit?usp=sharing"",""ชุมพร!M460"")"),0)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1">
        <f ca="1">IFERROR(__xludf.DUMMYFUNCTION("IMPORTRANGE(""https://docs.google.com/spreadsheets/d/1IYY_tgx_IHuhSq3AJ5eI5OnqOPBNLWSHKh2a30DoXe8/edit?usp=sharing"",""ชุมพร!M461"")"),9542)</f>
        <v>9542</v>
      </c>
      <c r="O566" s="171">
        <f t="shared" ca="1" si="122"/>
        <v>7.0161764705882357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IFERROR(__xludf.DUMMYFUNCTION("IMPORTRANGE(""https://docs.google.com/spreadsheets/d/1IYY_tgx_IHuhSq3AJ5eI5OnqOPBNLWSHKh2a30DoXe8/edit?usp=sharing"",""ชุมพร!L462"")"),0)</f>
        <v>0</v>
      </c>
      <c r="M567" s="171"/>
      <c r="N567" s="171">
        <f ca="1">IFERROR(__xludf.DUMMYFUNCTION("IMPORTRANGE(""https://docs.google.com/spreadsheets/d/1IYY_tgx_IHuhSq3AJ5eI5OnqOPBNLWSHKh2a30DoXe8/edit?usp=sharing"",""ชุมพร!M462"")"),0)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IFERROR(__xludf.DUMMYFUNCTION("IMPORTRANGE(""https://docs.google.com/spreadsheets/d/1IYY_tgx_IHuhSq3AJ5eI5OnqOPBNLWSHKh2a30DoXe8/edit?usp=sharing"",""ชุมพร!L463"")"),136000)</f>
        <v>136000</v>
      </c>
      <c r="M568" s="171"/>
      <c r="N568" s="171">
        <f ca="1">IFERROR(__xludf.DUMMYFUNCTION("IMPORTRANGE(""https://docs.google.com/spreadsheets/d/1IYY_tgx_IHuhSq3AJ5eI5OnqOPBNLWSHKh2a30DoXe8/edit?usp=sharing"",""ชุมพร!M463"")"),9542)</f>
        <v>9542</v>
      </c>
      <c r="O568" s="171">
        <f t="shared" ca="1" si="122"/>
        <v>7.0161764705882357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IFERROR(__xludf.DUMMYFUNCTION("IMPORTRANGE(""https://docs.google.com/spreadsheets/d/1IYY_tgx_IHuhSq3AJ5eI5OnqOPBNLWSHKh2a30DoXe8/edit?usp=sharing"",""ชุมพร!M464"")"),0)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IFERROR(__xludf.DUMMYFUNCTION("IMPORTRANGE(""https://docs.google.com/spreadsheets/d/1IYY_tgx_IHuhSq3AJ5eI5OnqOPBNLWSHKh2a30DoXe8/edit?usp=sharing"",""ชุมพร!M465"")"),0)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IFERROR(__xludf.DUMMYFUNCTION("IMPORTRANGE(""https://docs.google.com/spreadsheets/d/1IYY_tgx_IHuhSq3AJ5eI5OnqOPBNLWSHKh2a30DoXe8/edit?usp=sharing"",""ชุมพร!M466"")"),9542)</f>
        <v>9542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IFERROR(__xludf.DUMMYFUNCTION("IMPORTRANGE(""https://docs.google.com/spreadsheets/d/1IYY_tgx_IHuhSq3AJ5eI5OnqOPBNLWSHKh2a30DoXe8/edit?usp=sharing"",""ชุมพร!M467"")"),0)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IFERROR(__xludf.DUMMYFUNCTION("IMPORTRANGE(""https://docs.google.com/spreadsheets/d/1IYY_tgx_IHuhSq3AJ5eI5OnqOPBNLWSHKh2a30DoXe8/edit?usp=sharing"",""ชุมพร!I468"")"),1500)</f>
        <v>1500</v>
      </c>
      <c r="J573" s="401">
        <f ca="1">IFERROR(__xludf.DUMMYFUNCTION("IMPORTRANGE(""https://docs.google.com/spreadsheets/d/1IYY_tgx_IHuhSq3AJ5eI5OnqOPBNLWSHKh2a30DoXe8/edit?usp=sharing"",""ชุมพร!J468"")"),0)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IFERROR(__xludf.DUMMYFUNCTION("IMPORTRANGE(""https://docs.google.com/spreadsheets/d/1IYY_tgx_IHuhSq3AJ5eI5OnqOPBNLWSHKh2a30DoXe8/edit?usp=sharing"",""ชุมพร!I470"")"),0)</f>
        <v>0</v>
      </c>
      <c r="J575" s="192">
        <f ca="1">IFERROR(__xludf.DUMMYFUNCTION("IMPORTRANGE(""https://docs.google.com/spreadsheets/d/1IYY_tgx_IHuhSq3AJ5eI5OnqOPBNLWSHKh2a30DoXe8/edit?usp=sharing"",""ชุมพร!J470"")"),0)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IFERROR(__xludf.DUMMYFUNCTION("IMPORTRANGE(""https://docs.google.com/spreadsheets/d/1IYY_tgx_IHuhSq3AJ5eI5OnqOPBNLWSHKh2a30DoXe8/edit?usp=sharing"",""ชุมพร!I471"")"),0)</f>
        <v>0</v>
      </c>
      <c r="J576" s="192">
        <f ca="1">IFERROR(__xludf.DUMMYFUNCTION("IMPORTRANGE(""https://docs.google.com/spreadsheets/d/1IYY_tgx_IHuhSq3AJ5eI5OnqOPBNLWSHKh2a30DoXe8/edit?usp=sharing"",""ชุมพร!J471"")"),0)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IFERROR(__xludf.DUMMYFUNCTION("IMPORTRANGE(""https://docs.google.com/spreadsheets/d/1IYY_tgx_IHuhSq3AJ5eI5OnqOPBNLWSHKh2a30DoXe8/edit?usp=sharing"",""ชุมพร!I472"")"),0)</f>
        <v>0</v>
      </c>
      <c r="J577" s="192">
        <f ca="1">IFERROR(__xludf.DUMMYFUNCTION("IMPORTRANGE(""https://docs.google.com/spreadsheets/d/1IYY_tgx_IHuhSq3AJ5eI5OnqOPBNLWSHKh2a30DoXe8/edit?usp=sharing"",""ชุมพร!J472"")"),0)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IFERROR(__xludf.DUMMYFUNCTION("IMPORTRANGE(""https://docs.google.com/spreadsheets/d/1IYY_tgx_IHuhSq3AJ5eI5OnqOPBNLWSHKh2a30DoXe8/edit?usp=sharing"",""ชุมพร!I473"")"),0)</f>
        <v>0</v>
      </c>
      <c r="J578" s="192">
        <f ca="1">IFERROR(__xludf.DUMMYFUNCTION("IMPORTRANGE(""https://docs.google.com/spreadsheets/d/1IYY_tgx_IHuhSq3AJ5eI5OnqOPBNLWSHKh2a30DoXe8/edit?usp=sharing"",""ชุมพร!J473"")"),0)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IFERROR(__xludf.DUMMYFUNCTION("IMPORTRANGE(""https://docs.google.com/spreadsheets/d/1IYY_tgx_IHuhSq3AJ5eI5OnqOPBNLWSHKh2a30DoXe8/edit?usp=sharing"",""ชุมพร!I474"")"),0)</f>
        <v>0</v>
      </c>
      <c r="J579" s="192">
        <f ca="1">IFERROR(__xludf.DUMMYFUNCTION("IMPORTRANGE(""https://docs.google.com/spreadsheets/d/1IYY_tgx_IHuhSq3AJ5eI5OnqOPBNLWSHKh2a30DoXe8/edit?usp=sharing"",""ชุมพร!J474"")"),0)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IFERROR(__xludf.DUMMYFUNCTION("IMPORTRANGE(""https://docs.google.com/spreadsheets/d/1IYY_tgx_IHuhSq3AJ5eI5OnqOPBNLWSHKh2a30DoXe8/edit?usp=sharing"",""ชุมพร!I475"")"),0)</f>
        <v>0</v>
      </c>
      <c r="J580" s="360">
        <f ca="1">IFERROR(__xludf.DUMMYFUNCTION("IMPORTRANGE(""https://docs.google.com/spreadsheets/d/1IYY_tgx_IHuhSq3AJ5eI5OnqOPBNLWSHKh2a30DoXe8/edit?usp=sharing"",""ชุมพร!J475"")"),0)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IFERROR(__xludf.DUMMYFUNCTION("IMPORTRANGE(""https://docs.google.com/spreadsheets/d/1IYY_tgx_IHuhSq3AJ5eI5OnqOPBNLWSHKh2a30DoXe8/edit?usp=sharing"",""ชุมพร!L475"")"),0)</f>
        <v>0</v>
      </c>
      <c r="M580" s="362"/>
      <c r="N580" s="362">
        <f ca="1">IFERROR(__xludf.DUMMYFUNCTION("IMPORTRANGE(""https://docs.google.com/spreadsheets/d/1IYY_tgx_IHuhSq3AJ5eI5OnqOPBNLWSHKh2a30DoXe8/edit?usp=sharing"",""ชุมพร!M475"")"),0)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IFERROR(__xludf.DUMMYFUNCTION("IMPORTRANGE(""https://docs.google.com/spreadsheets/d/1IYY_tgx_IHuhSq3AJ5eI5OnqOPBNLWSHKh2a30DoXe8/edit?usp=sharing"",""ชุมพร!L476"")"),0)</f>
        <v>0</v>
      </c>
      <c r="M581" s="169"/>
      <c r="N581" s="171">
        <f ca="1">IFERROR(__xludf.DUMMYFUNCTION("IMPORTRANGE(""https://docs.google.com/spreadsheets/d/1IYY_tgx_IHuhSq3AJ5eI5OnqOPBNLWSHKh2a30DoXe8/edit?usp=sharing"",""ชุมพร!M476"")"),0)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1">
        <f ca="1">IFERROR(__xludf.DUMMYFUNCTION("IMPORTRANGE(""https://docs.google.com/spreadsheets/d/1IYY_tgx_IHuhSq3AJ5eI5OnqOPBNLWSHKh2a30DoXe8/edit?usp=sharing"",""ชุมพร!M477"")"),0)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IFERROR(__xludf.DUMMYFUNCTION("IMPORTRANGE(""https://docs.google.com/spreadsheets/d/1IYY_tgx_IHuhSq3AJ5eI5OnqOPBNLWSHKh2a30DoXe8/edit?usp=sharing"",""ชุมพร!L478"")"),0)</f>
        <v>0</v>
      </c>
      <c r="M583" s="171"/>
      <c r="N583" s="171">
        <f ca="1">IFERROR(__xludf.DUMMYFUNCTION("IMPORTRANGE(""https://docs.google.com/spreadsheets/d/1IYY_tgx_IHuhSq3AJ5eI5OnqOPBNLWSHKh2a30DoXe8/edit?usp=sharing"",""ชุมพร!M478"")"),0)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IFERROR(__xludf.DUMMYFUNCTION("IMPORTRANGE(""https://docs.google.com/spreadsheets/d/1IYY_tgx_IHuhSq3AJ5eI5OnqOPBNLWSHKh2a30DoXe8/edit?usp=sharing"",""ชุมพร!L479"")"),0)</f>
        <v>0</v>
      </c>
      <c r="M584" s="171"/>
      <c r="N584" s="171">
        <f ca="1">IFERROR(__xludf.DUMMYFUNCTION("IMPORTRANGE(""https://docs.google.com/spreadsheets/d/1IYY_tgx_IHuhSq3AJ5eI5OnqOPBNLWSHKh2a30DoXe8/edit?usp=sharing"",""ชุมพร!M479"")"),0)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IFERROR(__xludf.DUMMYFUNCTION("IMPORTRANGE(""https://docs.google.com/spreadsheets/d/1IYY_tgx_IHuhSq3AJ5eI5OnqOPBNLWSHKh2a30DoXe8/edit?usp=sharing"",""ชุมพร!M480"")"),0)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IFERROR(__xludf.DUMMYFUNCTION("IMPORTRANGE(""https://docs.google.com/spreadsheets/d/1IYY_tgx_IHuhSq3AJ5eI5OnqOPBNLWSHKh2a30DoXe8/edit?usp=sharing"",""ชุมพร!M481"")"),0)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IFERROR(__xludf.DUMMYFUNCTION("IMPORTRANGE(""https://docs.google.com/spreadsheets/d/1IYY_tgx_IHuhSq3AJ5eI5OnqOPBNLWSHKh2a30DoXe8/edit?usp=sharing"",""ชุมพร!M482"")"),0)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IFERROR(__xludf.DUMMYFUNCTION("IMPORTRANGE(""https://docs.google.com/spreadsheets/d/1IYY_tgx_IHuhSq3AJ5eI5OnqOPBNLWSHKh2a30DoXe8/edit?usp=sharing"",""ชุมพร!M483"")"),0)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IFERROR(__xludf.DUMMYFUNCTION("IMPORTRANGE(""https://docs.google.com/spreadsheets/d/1IYY_tgx_IHuhSq3AJ5eI5OnqOPBNLWSHKh2a30DoXe8/edit?usp=sharing"",""ชุมพร!I484"")"),0)</f>
        <v>0</v>
      </c>
      <c r="J589" s="191">
        <f ca="1">IFERROR(__xludf.DUMMYFUNCTION("IMPORTRANGE(""https://docs.google.com/spreadsheets/d/1IYY_tgx_IHuhSq3AJ5eI5OnqOPBNLWSHKh2a30DoXe8/edit?usp=sharing"",""ชุมพร!J484"")"),0)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IFERROR(__xludf.DUMMYFUNCTION("IMPORTRANGE(""https://docs.google.com/spreadsheets/d/1IYY_tgx_IHuhSq3AJ5eI5OnqOPBNLWSHKh2a30DoXe8/edit?usp=sharing"",""ชุมพร!I485"")"),0)</f>
        <v>0</v>
      </c>
      <c r="J590" s="191">
        <f ca="1">IFERROR(__xludf.DUMMYFUNCTION("IMPORTRANGE(""https://docs.google.com/spreadsheets/d/1IYY_tgx_IHuhSq3AJ5eI5OnqOPBNLWSHKh2a30DoXe8/edit?usp=sharing"",""ชุมพร!J485"")"),0)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IFERROR(__xludf.DUMMYFUNCTION("IMPORTRANGE(""https://docs.google.com/spreadsheets/d/1IYY_tgx_IHuhSq3AJ5eI5OnqOPBNLWSHKh2a30DoXe8/edit?usp=sharing"",""ชุมพร!I486"")"),0)</f>
        <v>0</v>
      </c>
      <c r="J591" s="191">
        <f ca="1">IFERROR(__xludf.DUMMYFUNCTION("IMPORTRANGE(""https://docs.google.com/spreadsheets/d/1IYY_tgx_IHuhSq3AJ5eI5OnqOPBNLWSHKh2a30DoXe8/edit?usp=sharing"",""ชุมพร!J486"")"),0)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IFERROR(__xludf.DUMMYFUNCTION("IMPORTRANGE(""https://docs.google.com/spreadsheets/d/1IYY_tgx_IHuhSq3AJ5eI5OnqOPBNLWSHKh2a30DoXe8/edit?usp=sharing"",""ชุมพร!I487"")"),0)</f>
        <v>0</v>
      </c>
      <c r="J592" s="191">
        <f ca="1">IFERROR(__xludf.DUMMYFUNCTION("IMPORTRANGE(""https://docs.google.com/spreadsheets/d/1IYY_tgx_IHuhSq3AJ5eI5OnqOPBNLWSHKh2a30DoXe8/edit?usp=sharing"",""ชุมพร!J487"")"),0)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IFERROR(__xludf.DUMMYFUNCTION("IMPORTRANGE(""https://docs.google.com/spreadsheets/d/1IYY_tgx_IHuhSq3AJ5eI5OnqOPBNLWSHKh2a30DoXe8/edit?usp=sharing"",""ชุมพร!I488"")"),0)</f>
        <v>0</v>
      </c>
      <c r="J593" s="191">
        <f ca="1">IFERROR(__xludf.DUMMYFUNCTION("IMPORTRANGE(""https://docs.google.com/spreadsheets/d/1IYY_tgx_IHuhSq3AJ5eI5OnqOPBNLWSHKh2a30DoXe8/edit?usp=sharing"",""ชุมพร!J488"")"),0)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IFERROR(__xludf.DUMMYFUNCTION("IMPORTRANGE(""https://docs.google.com/spreadsheets/d/1IYY_tgx_IHuhSq3AJ5eI5OnqOPBNLWSHKh2a30DoXe8/edit?usp=sharing"",""ชุมพร!I489"")"),0)</f>
        <v>0</v>
      </c>
      <c r="J594" s="191">
        <f ca="1">IFERROR(__xludf.DUMMYFUNCTION("IMPORTRANGE(""https://docs.google.com/spreadsheets/d/1IYY_tgx_IHuhSq3AJ5eI5OnqOPBNLWSHKh2a30DoXe8/edit?usp=sharing"",""ชุมพร!J489"")"),0)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IFERROR(__xludf.DUMMYFUNCTION("IMPORTRANGE(""https://docs.google.com/spreadsheets/d/1IYY_tgx_IHuhSq3AJ5eI5OnqOPBNLWSHKh2a30DoXe8/edit?usp=sharing"",""ชุมพร!I490"")"),0)</f>
        <v>0</v>
      </c>
      <c r="J595" s="191">
        <f ca="1">IFERROR(__xludf.DUMMYFUNCTION("IMPORTRANGE(""https://docs.google.com/spreadsheets/d/1IYY_tgx_IHuhSq3AJ5eI5OnqOPBNLWSHKh2a30DoXe8/edit?usp=sharing"",""ชุมพร!J490"")"),0)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IFERROR(__xludf.DUMMYFUNCTION("IMPORTRANGE(""https://docs.google.com/spreadsheets/d/1IYY_tgx_IHuhSq3AJ5eI5OnqOPBNLWSHKh2a30DoXe8/edit?usp=sharing"",""ชุมพร!I491"")"),0)</f>
        <v>0</v>
      </c>
      <c r="J596" s="238">
        <f ca="1">IFERROR(__xludf.DUMMYFUNCTION("IMPORTRANGE(""https://docs.google.com/spreadsheets/d/1IYY_tgx_IHuhSq3AJ5eI5OnqOPBNLWSHKh2a30DoXe8/edit?usp=sharing"",""ชุมพร!J491"")"),0)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IFERROR(__xludf.DUMMYFUNCTION("IMPORTRANGE(""https://docs.google.com/spreadsheets/d/1IYY_tgx_IHuhSq3AJ5eI5OnqOPBNLWSHKh2a30DoXe8/edit?usp=sharing"",""ชุมพร!I492"")"),100)</f>
        <v>100</v>
      </c>
      <c r="J597" s="464">
        <f ca="1">IFERROR(__xludf.DUMMYFUNCTION("IMPORTRANGE(""https://docs.google.com/spreadsheets/d/1IYY_tgx_IHuhSq3AJ5eI5OnqOPBNLWSHKh2a30DoXe8/edit?usp=sharing"",""ชุมพร!J492"")"),0)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IFERROR(__xludf.DUMMYFUNCTION("IMPORTRANGE(""https://docs.google.com/spreadsheets/d/1IYY_tgx_IHuhSq3AJ5eI5OnqOPBNLWSHKh2a30DoXe8/edit?usp=sharing"",""ชุมพร!L492"")"),12900)</f>
        <v>12900</v>
      </c>
      <c r="M597" s="395"/>
      <c r="N597" s="395">
        <f ca="1">IFERROR(__xludf.DUMMYFUNCTION("IMPORTRANGE(""https://docs.google.com/spreadsheets/d/1IYY_tgx_IHuhSq3AJ5eI5OnqOPBNLWSHKh2a30DoXe8/edit?usp=sharing"",""ชุมพร!M492"")"),3200)</f>
        <v>3200</v>
      </c>
      <c r="O597" s="395">
        <f t="shared" ref="O597:O601" ca="1" si="126">+IF(L597&gt;0,N597*100/L597,0)</f>
        <v>24.806201550387598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IFERROR(__xludf.DUMMYFUNCTION("IMPORTRANGE(""https://docs.google.com/spreadsheets/d/1IYY_tgx_IHuhSq3AJ5eI5OnqOPBNLWSHKh2a30DoXe8/edit?usp=sharing"",""ชุมพร!L493"")"),0)</f>
        <v>0</v>
      </c>
      <c r="M598" s="169"/>
      <c r="N598" s="171">
        <f ca="1">IFERROR(__xludf.DUMMYFUNCTION("IMPORTRANGE(""https://docs.google.com/spreadsheets/d/1IYY_tgx_IHuhSq3AJ5eI5OnqOPBNLWSHKh2a30DoXe8/edit?usp=sharing"",""ชุมพร!M493"")"),0)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1">
        <f ca="1">IFERROR(__xludf.DUMMYFUNCTION("IMPORTRANGE(""https://docs.google.com/spreadsheets/d/1IYY_tgx_IHuhSq3AJ5eI5OnqOPBNLWSHKh2a30DoXe8/edit?usp=sharing"",""ชุมพร!M494"")"),3200)</f>
        <v>3200</v>
      </c>
      <c r="O599" s="171">
        <f t="shared" ca="1" si="126"/>
        <v>24.806201550387598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IFERROR(__xludf.DUMMYFUNCTION("IMPORTRANGE(""https://docs.google.com/spreadsheets/d/1IYY_tgx_IHuhSq3AJ5eI5OnqOPBNLWSHKh2a30DoXe8/edit?usp=sharing"",""ชุมพร!L495"")"),0)</f>
        <v>0</v>
      </c>
      <c r="M600" s="171"/>
      <c r="N600" s="171">
        <f ca="1">IFERROR(__xludf.DUMMYFUNCTION("IMPORTRANGE(""https://docs.google.com/spreadsheets/d/1IYY_tgx_IHuhSq3AJ5eI5OnqOPBNLWSHKh2a30DoXe8/edit?usp=sharing"",""ชุมพร!M495"")"),0)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IFERROR(__xludf.DUMMYFUNCTION("IMPORTRANGE(""https://docs.google.com/spreadsheets/d/1IYY_tgx_IHuhSq3AJ5eI5OnqOPBNLWSHKh2a30DoXe8/edit?usp=sharing"",""ชุมพร!L496"")"),12900)</f>
        <v>12900</v>
      </c>
      <c r="M601" s="171"/>
      <c r="N601" s="171">
        <f ca="1">IFERROR(__xludf.DUMMYFUNCTION("IMPORTRANGE(""https://docs.google.com/spreadsheets/d/1IYY_tgx_IHuhSq3AJ5eI5OnqOPBNLWSHKh2a30DoXe8/edit?usp=sharing"",""ชุมพร!M496"")"),3200)</f>
        <v>3200</v>
      </c>
      <c r="O601" s="171">
        <f t="shared" ca="1" si="126"/>
        <v>24.806201550387598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IFERROR(__xludf.DUMMYFUNCTION("IMPORTRANGE(""https://docs.google.com/spreadsheets/d/1IYY_tgx_IHuhSq3AJ5eI5OnqOPBNLWSHKh2a30DoXe8/edit?usp=sharing"",""ชุมพร!M497"")"),0)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IFERROR(__xludf.DUMMYFUNCTION("IMPORTRANGE(""https://docs.google.com/spreadsheets/d/1IYY_tgx_IHuhSq3AJ5eI5OnqOPBNLWSHKh2a30DoXe8/edit?usp=sharing"",""ชุมพร!M498"")"),0)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IFERROR(__xludf.DUMMYFUNCTION("IMPORTRANGE(""https://docs.google.com/spreadsheets/d/1IYY_tgx_IHuhSq3AJ5eI5OnqOPBNLWSHKh2a30DoXe8/edit?usp=sharing"",""ชุมพร!M499"")"),0)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IFERROR(__xludf.DUMMYFUNCTION("IMPORTRANGE(""https://docs.google.com/spreadsheets/d/1IYY_tgx_IHuhSq3AJ5eI5OnqOPBNLWSHKh2a30DoXe8/edit?usp=sharing"",""ชุมพร!M500"")"),3200)</f>
        <v>3200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IFERROR(__xludf.DUMMYFUNCTION("IMPORTRANGE(""https://docs.google.com/spreadsheets/d/1IYY_tgx_IHuhSq3AJ5eI5OnqOPBNLWSHKh2a30DoXe8/edit?usp=sharing"",""ชุมพร!J502"")"),0)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IFERROR(__xludf.DUMMYFUNCTION("IMPORTRANGE(""https://docs.google.com/spreadsheets/d/1IYY_tgx_IHuhSq3AJ5eI5OnqOPBNLWSHKh2a30DoXe8/edit?usp=sharing"",""ชุมพร!J503"")"),1)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IFERROR(__xludf.DUMMYFUNCTION("IMPORTRANGE(""https://docs.google.com/spreadsheets/d/1IYY_tgx_IHuhSq3AJ5eI5OnqOPBNLWSHKh2a30DoXe8/edit?usp=sharing"",""ชุมพร!J166"")"),0)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IFERROR(__xludf.DUMMYFUNCTION("IMPORTRANGE(""https://docs.google.com/spreadsheets/d/1IYY_tgx_IHuhSq3AJ5eI5OnqOPBNLWSHKh2a30DoXe8/edit?usp=sharing"",""ชุมพร!J166"")"),0)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IFERROR(__xludf.DUMMYFUNCTION("IMPORTRANGE(""https://docs.google.com/spreadsheets/d/1IYY_tgx_IHuhSq3AJ5eI5OnqOPBNLWSHKh2a30DoXe8/edit?usp=sharing"",""ชุมพร!I506"")"),100)</f>
        <v>100</v>
      </c>
      <c r="J611" s="167">
        <f ca="1">IFERROR(__xludf.DUMMYFUNCTION("IMPORTRANGE(""https://docs.google.com/spreadsheets/d/1IYY_tgx_IHuhSq3AJ5eI5OnqOPBNLWSHKh2a30DoXe8/edit?usp=sharing"",""ชุมพร!J506"")"),0)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IFERROR(__xludf.DUMMYFUNCTION("IMPORTRANGE(""https://docs.google.com/spreadsheets/d/1IYY_tgx_IHuhSq3AJ5eI5OnqOPBNLWSHKh2a30DoXe8/edit?usp=sharing"",""ชุมพร!I507"")"),0)</f>
        <v>0</v>
      </c>
      <c r="J612" s="192">
        <f ca="1">IFERROR(__xludf.DUMMYFUNCTION("IMPORTRANGE(""https://docs.google.com/spreadsheets/d/1IYY_tgx_IHuhSq3AJ5eI5OnqOPBNLWSHKh2a30DoXe8/edit?usp=sharing"",""ชุมพร!J507"")"),0)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IFERROR(__xludf.DUMMYFUNCTION("IMPORTRANGE(""https://docs.google.com/spreadsheets/d/1IYY_tgx_IHuhSq3AJ5eI5OnqOPBNLWSHKh2a30DoXe8/edit?usp=sharing"",""ชุมพร!I508"")"),0)</f>
        <v>0</v>
      </c>
      <c r="J613" s="192">
        <f ca="1">IFERROR(__xludf.DUMMYFUNCTION("IMPORTRANGE(""https://docs.google.com/spreadsheets/d/1IYY_tgx_IHuhSq3AJ5eI5OnqOPBNLWSHKh2a30DoXe8/edit?usp=sharing"",""ชุมพร!J508"")"),0)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IFERROR(__xludf.DUMMYFUNCTION("IMPORTRANGE(""https://docs.google.com/spreadsheets/d/1IYY_tgx_IHuhSq3AJ5eI5OnqOPBNLWSHKh2a30DoXe8/edit?usp=sharing"",""ชุมพร!I509"")"),0)</f>
        <v>0</v>
      </c>
      <c r="J614" s="192">
        <f ca="1">IFERROR(__xludf.DUMMYFUNCTION("IMPORTRANGE(""https://docs.google.com/spreadsheets/d/1IYY_tgx_IHuhSq3AJ5eI5OnqOPBNLWSHKh2a30DoXe8/edit?usp=sharing"",""ชุมพร!J509"")"),0)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IFERROR(__xludf.DUMMYFUNCTION("IMPORTRANGE(""https://docs.google.com/spreadsheets/d/1IYY_tgx_IHuhSq3AJ5eI5OnqOPBNLWSHKh2a30DoXe8/edit?usp=sharing"",""ชุมพร!I510"")"),0)</f>
        <v>0</v>
      </c>
      <c r="J615" s="192">
        <f ca="1">IFERROR(__xludf.DUMMYFUNCTION("IMPORTRANGE(""https://docs.google.com/spreadsheets/d/1IYY_tgx_IHuhSq3AJ5eI5OnqOPBNLWSHKh2a30DoXe8/edit?usp=sharing"",""ชุมพร!J510"")"),0)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IFERROR(__xludf.DUMMYFUNCTION("IMPORTRANGE(""https://docs.google.com/spreadsheets/d/1IYY_tgx_IHuhSq3AJ5eI5OnqOPBNLWSHKh2a30DoXe8/edit?usp=sharing"",""ชุมพร!I511"")"),0)</f>
        <v>0</v>
      </c>
      <c r="J616" s="192">
        <f ca="1">IFERROR(__xludf.DUMMYFUNCTION("IMPORTRANGE(""https://docs.google.com/spreadsheets/d/1IYY_tgx_IHuhSq3AJ5eI5OnqOPBNLWSHKh2a30DoXe8/edit?usp=sharing"",""ชุมพร!J511"")"),0)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IFERROR(__xludf.DUMMYFUNCTION("IMPORTRANGE(""https://docs.google.com/spreadsheets/d/1IYY_tgx_IHuhSq3AJ5eI5OnqOPBNLWSHKh2a30DoXe8/edit?usp=sharing"",""ชุมพร!I512"")"),0)</f>
        <v>0</v>
      </c>
      <c r="J617" s="191">
        <f ca="1">IFERROR(__xludf.DUMMYFUNCTION("IMPORTRANGE(""https://docs.google.com/spreadsheets/d/1IYY_tgx_IHuhSq3AJ5eI5OnqOPBNLWSHKh2a30DoXe8/edit?usp=sharing"",""ชุมพร!J512"")"),0)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IFERROR(__xludf.DUMMYFUNCTION("IMPORTRANGE(""https://docs.google.com/spreadsheets/d/1IYY_tgx_IHuhSq3AJ5eI5OnqOPBNLWSHKh2a30DoXe8/edit?usp=sharing"",""ชุมพร!I513"")"),0)</f>
        <v>0</v>
      </c>
      <c r="J618" s="192">
        <f ca="1">IFERROR(__xludf.DUMMYFUNCTION("IMPORTRANGE(""https://docs.google.com/spreadsheets/d/1IYY_tgx_IHuhSq3AJ5eI5OnqOPBNLWSHKh2a30DoXe8/edit?usp=sharing"",""ชุมพร!J513"")"),0)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IFERROR(__xludf.DUMMYFUNCTION("IMPORTRANGE(""https://docs.google.com/spreadsheets/d/1IYY_tgx_IHuhSq3AJ5eI5OnqOPBNLWSHKh2a30DoXe8/edit?usp=sharing"",""ชุมพร!I514"")"),0)</f>
        <v>0</v>
      </c>
      <c r="J619" s="192">
        <f ca="1">IFERROR(__xludf.DUMMYFUNCTION("IMPORTRANGE(""https://docs.google.com/spreadsheets/d/1IYY_tgx_IHuhSq3AJ5eI5OnqOPBNLWSHKh2a30DoXe8/edit?usp=sharing"",""ชุมพร!J514"")"),0)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IFERROR(__xludf.DUMMYFUNCTION("IMPORTRANGE(""https://docs.google.com/spreadsheets/d/1IYY_tgx_IHuhSq3AJ5eI5OnqOPBNLWSHKh2a30DoXe8/edit?usp=sharing"",""ชุมพร!I515"")"),0)</f>
        <v>0</v>
      </c>
      <c r="J620" s="167">
        <f ca="1">IFERROR(__xludf.DUMMYFUNCTION("IMPORTRANGE(""https://docs.google.com/spreadsheets/d/1IYY_tgx_IHuhSq3AJ5eI5OnqOPBNLWSHKh2a30DoXe8/edit?usp=sharing"",""ชุมพร!J515"")"),0)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IFERROR(__xludf.DUMMYFUNCTION("IMPORTRANGE(""https://docs.google.com/spreadsheets/d/1IYY_tgx_IHuhSq3AJ5eI5OnqOPBNLWSHKh2a30DoXe8/edit?usp=sharing"",""ชุมพร!I516"")"),0)</f>
        <v>0</v>
      </c>
      <c r="J621" s="167">
        <f ca="1">IFERROR(__xludf.DUMMYFUNCTION("IMPORTRANGE(""https://docs.google.com/spreadsheets/d/1IYY_tgx_IHuhSq3AJ5eI5OnqOPBNLWSHKh2a30DoXe8/edit?usp=sharing"",""ชุมพร!J516"")"),0)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IFERROR(__xludf.DUMMYFUNCTION("IMPORTRANGE(""https://docs.google.com/spreadsheets/d/1IYY_tgx_IHuhSq3AJ5eI5OnqOPBNLWSHKh2a30DoXe8/edit?usp=sharing"",""ชุมพร!I517"")"),0)</f>
        <v>0</v>
      </c>
      <c r="J622" s="192">
        <f ca="1">IFERROR(__xludf.DUMMYFUNCTION("IMPORTRANGE(""https://docs.google.com/spreadsheets/d/1IYY_tgx_IHuhSq3AJ5eI5OnqOPBNLWSHKh2a30DoXe8/edit?usp=sharing"",""ชุมพร!J517"")"),0)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IFERROR(__xludf.DUMMYFUNCTION("IMPORTRANGE(""https://docs.google.com/spreadsheets/d/1IYY_tgx_IHuhSq3AJ5eI5OnqOPBNLWSHKh2a30DoXe8/edit?usp=sharing"",""ชุมพร!I518"")"),0)</f>
        <v>0</v>
      </c>
      <c r="J623" s="192">
        <f ca="1">IFERROR(__xludf.DUMMYFUNCTION("IMPORTRANGE(""https://docs.google.com/spreadsheets/d/1IYY_tgx_IHuhSq3AJ5eI5OnqOPBNLWSHKh2a30DoXe8/edit?usp=sharing"",""ชุมพร!J518"")"),0)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IFERROR(__xludf.DUMMYFUNCTION("IMPORTRANGE(""https://docs.google.com/spreadsheets/d/1IYY_tgx_IHuhSq3AJ5eI5OnqOPBNLWSHKh2a30DoXe8/edit?usp=sharing"",""ชุมพร!I519"")"),0)</f>
        <v>0</v>
      </c>
      <c r="J624" s="191">
        <f ca="1">IFERROR(__xludf.DUMMYFUNCTION("IMPORTRANGE(""https://docs.google.com/spreadsheets/d/1IYY_tgx_IHuhSq3AJ5eI5OnqOPBNLWSHKh2a30DoXe8/edit?usp=sharing"",""ชุมพร!J519"")"),0)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IFERROR(__xludf.DUMMYFUNCTION("IMPORTRANGE(""https://docs.google.com/spreadsheets/d/1IYY_tgx_IHuhSq3AJ5eI5OnqOPBNLWSHKh2a30DoXe8/edit?usp=sharing"",""ชุมพร!I520"")"),0)</f>
        <v>0</v>
      </c>
      <c r="J625" s="192">
        <f ca="1">IFERROR(__xludf.DUMMYFUNCTION("IMPORTRANGE(""https://docs.google.com/spreadsheets/d/1IYY_tgx_IHuhSq3AJ5eI5OnqOPBNLWSHKh2a30DoXe8/edit?usp=sharing"",""ชุมพร!J520"")"),0)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IFERROR(__xludf.DUMMYFUNCTION("IMPORTRANGE(""https://docs.google.com/spreadsheets/d/1IYY_tgx_IHuhSq3AJ5eI5OnqOPBNLWSHKh2a30DoXe8/edit?usp=sharing"",""ชุมพร!I521"")"),0)</f>
        <v>0</v>
      </c>
      <c r="J626" s="192">
        <f ca="1">IFERROR(__xludf.DUMMYFUNCTION("IMPORTRANGE(""https://docs.google.com/spreadsheets/d/1IYY_tgx_IHuhSq3AJ5eI5OnqOPBNLWSHKh2a30DoXe8/edit?usp=sharing"",""ชุมพร!J521"")"),0)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IFERROR(__xludf.DUMMYFUNCTION("IMPORTRANGE(""https://docs.google.com/spreadsheets/d/1IYY_tgx_IHuhSq3AJ5eI5OnqOPBNLWSHKh2a30DoXe8/edit?usp=sharing"",""ชุมพร!I523"")"),996730.61)</f>
        <v>996730.61</v>
      </c>
      <c r="J628" s="332">
        <f ca="1">IFERROR(__xludf.DUMMYFUNCTION("IMPORTRANGE(""https://docs.google.com/spreadsheets/d/1IYY_tgx_IHuhSq3AJ5eI5OnqOPBNLWSHKh2a30DoXe8/edit?usp=sharing"",""ชุมพร!J523"")"),0)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IFERROR(__xludf.DUMMYFUNCTION("IMPORTRANGE(""https://docs.google.com/spreadsheets/d/1IYY_tgx_IHuhSq3AJ5eI5OnqOPBNLWSHKh2a30DoXe8/edit?usp=sharing"",""ชุมพร!I524"")"),100)</f>
        <v>100</v>
      </c>
      <c r="J629" s="332">
        <f ca="1">IFERROR(__xludf.DUMMYFUNCTION("IMPORTRANGE(""https://docs.google.com/spreadsheets/d/1IYY_tgx_IHuhSq3AJ5eI5OnqOPBNLWSHKh2a30DoXe8/edit?usp=sharing"",""ชุมพร!J524"")"),0)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IFERROR(__xludf.DUMMYFUNCTION("IMPORTRANGE(""https://docs.google.com/spreadsheets/d/1IYY_tgx_IHuhSq3AJ5eI5OnqOPBNLWSHKh2a30DoXe8/edit?usp=sharing"",""ชุมพร!I525"")"),670056.96)</f>
        <v>670056.95999999996</v>
      </c>
      <c r="J630" s="332">
        <f ca="1">IFERROR(__xludf.DUMMYFUNCTION("IMPORTRANGE(""https://docs.google.com/spreadsheets/d/1IYY_tgx_IHuhSq3AJ5eI5OnqOPBNLWSHKh2a30DoXe8/edit?usp=sharing"",""ชุมพร!J525"")"),79326.85)</f>
        <v>79326.850000000006</v>
      </c>
      <c r="K630" s="333">
        <f t="shared" ca="1" si="129"/>
        <v>11.838821881650183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IFERROR(__xludf.DUMMYFUNCTION("IMPORTRANGE(""https://docs.google.com/spreadsheets/d/1IYY_tgx_IHuhSq3AJ5eI5OnqOPBNLWSHKh2a30DoXe8/edit?usp=sharing"",""ชุมพร!I526"")"),27)</f>
        <v>27</v>
      </c>
      <c r="J631" s="332">
        <f ca="1">IFERROR(__xludf.DUMMYFUNCTION("IMPORTRANGE(""https://docs.google.com/spreadsheets/d/1IYY_tgx_IHuhSq3AJ5eI5OnqOPBNLWSHKh2a30DoXe8/edit?usp=sharing"",""ชุมพร!J526"")"),4)</f>
        <v>4</v>
      </c>
      <c r="K631" s="333">
        <f t="shared" ca="1" si="129"/>
        <v>14.814814814814815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IFERROR(__xludf.DUMMYFUNCTION("IMPORTRANGE(""https://docs.google.com/spreadsheets/d/1IYY_tgx_IHuhSq3AJ5eI5OnqOPBNLWSHKh2a30DoXe8/edit?usp=sharing"",""ชุมพร!I527"")"),0)</f>
        <v>0</v>
      </c>
      <c r="J632" s="332">
        <f ca="1">IFERROR(__xludf.DUMMYFUNCTION("IMPORTRANGE(""https://docs.google.com/spreadsheets/d/1IYY_tgx_IHuhSq3AJ5eI5OnqOPBNLWSHKh2a30DoXe8/edit?usp=sharing"",""ชุมพร!J527"")"),0)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IFERROR(__xludf.DUMMYFUNCTION("IMPORTRANGE(""https://docs.google.com/spreadsheets/d/1IYY_tgx_IHuhSq3AJ5eI5OnqOPBNLWSHKh2a30DoXe8/edit?usp=sharing"",""ชุมพร!I528"")"),0)</f>
        <v>0</v>
      </c>
      <c r="J633" s="332">
        <f ca="1">IFERROR(__xludf.DUMMYFUNCTION("IMPORTRANGE(""https://docs.google.com/spreadsheets/d/1IYY_tgx_IHuhSq3AJ5eI5OnqOPBNLWSHKh2a30DoXe8/edit?usp=sharing"",""ชุมพร!J528"")"),0)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IFERROR(__xludf.DUMMYFUNCTION("IMPORTRANGE(""https://docs.google.com/spreadsheets/d/1IYY_tgx_IHuhSq3AJ5eI5OnqOPBNLWSHKh2a30DoXe8/edit?usp=sharing"",""ชุมพร!I529"")"),450000)</f>
        <v>450000</v>
      </c>
      <c r="J634" s="332">
        <f ca="1">IFERROR(__xludf.DUMMYFUNCTION("IMPORTRANGE(""https://docs.google.com/spreadsheets/d/1IYY_tgx_IHuhSq3AJ5eI5OnqOPBNLWSHKh2a30DoXe8/edit?usp=sharing"",""ชุมพร!J529"")"),0)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IFERROR(__xludf.DUMMYFUNCTION("IMPORTRANGE(""https://docs.google.com/spreadsheets/d/1IYY_tgx_IHuhSq3AJ5eI5OnqOPBNLWSHKh2a30DoXe8/edit?usp=sharing"",""ชุมพร!I530"")"),15)</f>
        <v>15</v>
      </c>
      <c r="J635" s="462">
        <f ca="1">IFERROR(__xludf.DUMMYFUNCTION("IMPORTRANGE(""https://docs.google.com/spreadsheets/d/1IYY_tgx_IHuhSq3AJ5eI5OnqOPBNLWSHKh2a30DoXe8/edit?usp=sharing"",""ชุมพร!J530"")"),0)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workbookViewId="0">
      <pane ySplit="6" topLeftCell="A57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239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3840373</v>
      </c>
      <c r="M8" s="25">
        <f t="shared" ca="1" si="0"/>
        <v>1280105</v>
      </c>
      <c r="N8" s="25">
        <f t="shared" ca="1" si="0"/>
        <v>856854.48</v>
      </c>
      <c r="O8" s="24">
        <f t="shared" ref="O8:O16" ca="1" si="1">IF(L8&gt;0,N8*100/L8,0)</f>
        <v>22.311751488722578</v>
      </c>
      <c r="P8" s="24">
        <f t="shared" ref="P8:P16" ca="1" si="2">IF(M8&gt;0,N8*100/M8,0)</f>
        <v>66.93626538448018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3840373</v>
      </c>
      <c r="M10" s="32">
        <f t="shared" ca="1" si="4"/>
        <v>1280105</v>
      </c>
      <c r="N10" s="32">
        <f t="shared" ca="1" si="4"/>
        <v>856854.48</v>
      </c>
      <c r="O10" s="31">
        <f t="shared" ca="1" si="1"/>
        <v>22.311751488722578</v>
      </c>
      <c r="P10" s="31">
        <f t="shared" ca="1" si="2"/>
        <v>66.93626538448018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3596773</v>
      </c>
      <c r="M12" s="40">
        <f t="shared" ca="1" si="6"/>
        <v>1280105</v>
      </c>
      <c r="N12" s="40">
        <f t="shared" ca="1" si="6"/>
        <v>705654.48</v>
      </c>
      <c r="O12" s="40">
        <f t="shared" ca="1" si="1"/>
        <v>19.619099676293168</v>
      </c>
      <c r="P12" s="40">
        <f t="shared" ca="1" si="2"/>
        <v>55.124734299139526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1786300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1810473</v>
      </c>
      <c r="M14" s="40">
        <f t="shared" si="8"/>
        <v>0</v>
      </c>
      <c r="N14" s="40">
        <f t="shared" ca="1" si="8"/>
        <v>43296.479999999996</v>
      </c>
      <c r="O14" s="43">
        <f t="shared" ca="1" si="1"/>
        <v>2.3914457713536739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243600</v>
      </c>
      <c r="M16" s="40">
        <f t="shared" si="10"/>
        <v>0</v>
      </c>
      <c r="N16" s="40">
        <f t="shared" ca="1" si="10"/>
        <v>151200</v>
      </c>
      <c r="O16" s="52">
        <f t="shared" ca="1" si="1"/>
        <v>62.068965517241381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2653275</v>
      </c>
      <c r="M18" s="25">
        <f t="shared" ca="1" si="11"/>
        <v>1280105</v>
      </c>
      <c r="N18" s="25">
        <f t="shared" ca="1" si="11"/>
        <v>813558</v>
      </c>
      <c r="O18" s="24">
        <f t="shared" ref="O18:O20" ca="1" si="12">IF(L18&gt;0,N18*100/L18,0)</f>
        <v>30.662407779065493</v>
      </c>
      <c r="P18" s="24">
        <f t="shared" ref="P18:P26" ca="1" si="13">IF(M18&gt;0,N18*100/M18,0)</f>
        <v>63.554005335499824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2653275</v>
      </c>
      <c r="M20" s="32">
        <f t="shared" ca="1" si="15"/>
        <v>1280105</v>
      </c>
      <c r="N20" s="32">
        <f t="shared" ca="1" si="15"/>
        <v>813558</v>
      </c>
      <c r="O20" s="31">
        <f t="shared" ca="1" si="12"/>
        <v>30.662407779065493</v>
      </c>
      <c r="P20" s="31">
        <f t="shared" ca="1" si="13"/>
        <v>63.554005335499824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2409675</v>
      </c>
      <c r="M22" s="44">
        <f t="shared" ca="1" si="18"/>
        <v>1280105</v>
      </c>
      <c r="N22" s="43">
        <f t="shared" ca="1" si="18"/>
        <v>662358</v>
      </c>
      <c r="O22" s="43">
        <f t="shared" ca="1" si="17"/>
        <v>27.487441252451056</v>
      </c>
      <c r="P22" s="43">
        <f t="shared" ca="1" si="13"/>
        <v>51.742474250159169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1786300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623375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243600</v>
      </c>
      <c r="M26" s="52">
        <f t="shared" si="22"/>
        <v>0</v>
      </c>
      <c r="N26" s="52">
        <f t="shared" ca="1" si="22"/>
        <v>151200</v>
      </c>
      <c r="O26" s="52">
        <f t="shared" ca="1" si="17"/>
        <v>62.068965517241381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1187098</v>
      </c>
      <c r="M28" s="25">
        <f t="shared" si="23"/>
        <v>0</v>
      </c>
      <c r="N28" s="25">
        <f t="shared" ca="1" si="23"/>
        <v>43296.479999999996</v>
      </c>
      <c r="O28" s="24">
        <f t="shared" ref="O28:O30" ca="1" si="24">IF(L28&gt;0,N28*100/L28,0)</f>
        <v>3.6472540599006988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1187098</v>
      </c>
      <c r="M30" s="32">
        <f t="shared" si="27"/>
        <v>0</v>
      </c>
      <c r="N30" s="32">
        <f t="shared" ca="1" si="27"/>
        <v>43296.479999999996</v>
      </c>
      <c r="O30" s="31">
        <f t="shared" ca="1" si="24"/>
        <v>3.6472540599006988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1187098</v>
      </c>
      <c r="M32" s="43">
        <f t="shared" si="30"/>
        <v>0</v>
      </c>
      <c r="N32" s="43">
        <f t="shared" ca="1" si="30"/>
        <v>43296.479999999996</v>
      </c>
      <c r="O32" s="43">
        <f t="shared" ca="1" si="29"/>
        <v>3.6472540599006988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1187098</v>
      </c>
      <c r="M34" s="43">
        <f t="shared" si="32"/>
        <v>0</v>
      </c>
      <c r="N34" s="43">
        <f t="shared" ca="1" si="32"/>
        <v>43296.479999999996</v>
      </c>
      <c r="O34" s="43">
        <f t="shared" ca="1" si="29"/>
        <v>3.6472540599006988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2653275</v>
      </c>
      <c r="M37" s="55">
        <f t="shared" ca="1" si="33"/>
        <v>1280105</v>
      </c>
      <c r="N37" s="55">
        <f t="shared" ca="1" si="33"/>
        <v>813558</v>
      </c>
      <c r="O37" s="56">
        <f t="shared" ca="1" si="29"/>
        <v>30.662407779065493</v>
      </c>
      <c r="P37" s="56">
        <f t="shared" ca="1" si="25"/>
        <v>63.554005335499824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363000</v>
      </c>
      <c r="N41" s="79">
        <f t="shared" ca="1" si="34"/>
        <v>257761</v>
      </c>
      <c r="O41" s="78">
        <f t="shared" ref="O41:O43" ca="1" si="35">IF(L41&gt;0,N41*100/L41,0)</f>
        <v>35.499380250654177</v>
      </c>
      <c r="P41" s="78">
        <f t="shared" ref="P41:P43" ca="1" si="36">IF(M41&gt;0,N41*100/M41,0)</f>
        <v>71.008539944903575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363000</v>
      </c>
      <c r="N43" s="79">
        <f t="shared" ca="1" si="38"/>
        <v>257761</v>
      </c>
      <c r="O43" s="78">
        <f t="shared" ca="1" si="35"/>
        <v>35.499380250654177</v>
      </c>
      <c r="P43" s="78">
        <f t="shared" ca="1" si="36"/>
        <v>71.008539944903575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726100</v>
      </c>
      <c r="M45" s="91">
        <f ca="1">IFERROR(__xludf.DUMMYFUNCTION("IMPORTRANGE(""https://docs.google.com/spreadsheets/d/1Yj_ptqi66GCucihVvJfMjLAmec39IyEx_6qawtMGysU/edit?usp=sharing"",""สบก!Q83"")"),363000)</f>
        <v>363000</v>
      </c>
      <c r="N45" s="91">
        <f ca="1">IFERROR(__xludf.DUMMYFUNCTION("IMPORTRANGE(""https://docs.google.com/spreadsheets/d/1Yj_ptqi66GCucihVvJfMjLAmec39IyEx_6qawtMGysU/edit?usp=sharing"",""สบก!R83"")"),257761)</f>
        <v>257761</v>
      </c>
      <c r="O45" s="92">
        <f ca="1">IF(L45&gt;0,N45*100/L45,0)</f>
        <v>35.499380250654177</v>
      </c>
      <c r="P45" s="92">
        <f ca="1">IF(M45&gt;0,N45*100/M45,0)</f>
        <v>71.008539944903575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179000</v>
      </c>
      <c r="N53" s="125">
        <f t="shared" ca="1" si="39"/>
        <v>104323</v>
      </c>
      <c r="O53" s="124">
        <f t="shared" ref="O53:O55" ca="1" si="40">IF(L53&gt;0,N53*100/L53,0)</f>
        <v>30.683235294117647</v>
      </c>
      <c r="P53" s="124">
        <f t="shared" ref="P53:P55" ca="1" si="41">IF(M53&gt;0,N53*100/M53,0)</f>
        <v>58.28100558659218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179000</v>
      </c>
      <c r="N55" s="125">
        <f t="shared" ca="1" si="43"/>
        <v>104323</v>
      </c>
      <c r="O55" s="124">
        <f t="shared" ca="1" si="40"/>
        <v>30.683235294117647</v>
      </c>
      <c r="P55" s="124">
        <f t="shared" ca="1" si="41"/>
        <v>58.28100558659218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340000</v>
      </c>
      <c r="M57" s="91">
        <f ca="1">IFERROR(__xludf.DUMMYFUNCTION("IMPORTRANGE(""https://docs.google.com/spreadsheets/d/1Yj_ptqi66GCucihVvJfMjLAmec39IyEx_6qawtMGysU/edit?usp=sharing"",""สบก!Z83"")"),179000)</f>
        <v>179000</v>
      </c>
      <c r="N57" s="91">
        <f ca="1">IFERROR(__xludf.DUMMYFUNCTION("IMPORTRANGE(""https://docs.google.com/spreadsheets/d/1Yj_ptqi66GCucihVvJfMjLAmec39IyEx_6qawtMGysU/edit?usp=sharing"",""สบก!AA83"")"),104323)</f>
        <v>104323</v>
      </c>
      <c r="O57" s="92">
        <f ca="1">IF(L57&gt;0,N57*100/L57,0)</f>
        <v>30.683235294117647</v>
      </c>
      <c r="P57" s="92">
        <f ca="1">IF(M57&gt;0,N57*100/M57,0)</f>
        <v>58.28100558659218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IFERROR(__xludf.DUMMYFUNCTION("IMPORTRANGE(""https://docs.google.com/spreadsheets/d/1Yj_ptqi66GCucihVvJfMjLAmec39IyEx_6qawtMGysU/edit?usp=sharing"",""สบก!AI83"")"),0)</f>
        <v>0</v>
      </c>
      <c r="N70" s="172">
        <f ca="1">IFERROR(__xludf.DUMMYFUNCTION("IMPORTRANGE(""https://docs.google.com/spreadsheets/d/1Yj_ptqi66GCucihVvJfMjLAmec39IyEx_6qawtMGysU/edit?usp=sharing"",""สบก!AJ83"")"),0)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IFERROR(__xludf.DUMMYFUNCTION("IMPORTRANGE(""https://docs.google.com/spreadsheets/d/1Yj_ptqi66GCucihVvJfMjLAmec39IyEx_6qawtMGysU/edit?usp=sharing"",""สบก!AE83"")"),0)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IFERROR(__xludf.DUMMYFUNCTION("IMPORTRANGE(""https://docs.google.com/spreadsheets/d/1Yj_ptqi66GCucihVvJfMjLAmec39IyEx_6qawtMGysU/edit?usp=sharing"",""สบก!AF83"")"),0)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IFERROR(__xludf.DUMMYFUNCTION("IMPORTRANGE(""https://docs.google.com/spreadsheets/d/1IYY_tgx_IHuhSq3AJ5eI5OnqOPBNLWSHKh2a30DoXe8/edit?usp=sharing"",""ตรัง!J16"")"),0)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IFERROR(__xludf.DUMMYFUNCTION("IMPORTRANGE(""https://docs.google.com/spreadsheets/d/1IYY_tgx_IHuhSq3AJ5eI5OnqOPBNLWSHKh2a30DoXe8/edit?usp=sharing"",""ตรัง!J17"")"),0)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IFERROR(__xludf.DUMMYFUNCTION("IMPORTRANGE(""https://docs.google.com/spreadsheets/d/1IYY_tgx_IHuhSq3AJ5eI5OnqOPBNLWSHKh2a30DoXe8/edit?usp=sharing"",""ตรัง!J18"")"),0)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IFERROR(__xludf.DUMMYFUNCTION("IMPORTRANGE(""https://docs.google.com/spreadsheets/d/1IYY_tgx_IHuhSq3AJ5eI5OnqOPBNLWSHKh2a30DoXe8/edit?usp=sharing"",""ตรัง!J19"")"),0)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IFERROR(__xludf.DUMMYFUNCTION("IMPORTRANGE(""https://docs.google.com/spreadsheets/d/1IYY_tgx_IHuhSq3AJ5eI5OnqOPBNLWSHKh2a30DoXe8/edit?usp=sharing"",""ตรัง!I20"")"),0)</f>
        <v>0</v>
      </c>
      <c r="J80" s="203">
        <f ca="1">IFERROR(__xludf.DUMMYFUNCTION("IMPORTRANGE(""https://docs.google.com/spreadsheets/d/1IYY_tgx_IHuhSq3AJ5eI5OnqOPBNLWSHKh2a30DoXe8/edit?usp=sharing"",""ตรัง!J20"")"),0)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IFERROR(__xludf.DUMMYFUNCTION("IMPORTRANGE(""https://docs.google.com/spreadsheets/d/1IYY_tgx_IHuhSq3AJ5eI5OnqOPBNLWSHKh2a30DoXe8/edit?usp=sharing"",""ตรัง!I21"")"),0)</f>
        <v>0</v>
      </c>
      <c r="J81" s="203">
        <f ca="1">IFERROR(__xludf.DUMMYFUNCTION("IMPORTRANGE(""https://docs.google.com/spreadsheets/d/1IYY_tgx_IHuhSq3AJ5eI5OnqOPBNLWSHKh2a30DoXe8/edit?usp=sharing"",""ตรัง!J21"")"),0)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IFERROR(__xludf.DUMMYFUNCTION("IMPORTRANGE(""https://docs.google.com/spreadsheets/d/1IYY_tgx_IHuhSq3AJ5eI5OnqOPBNLWSHKh2a30DoXe8/edit?usp=sharing"",""ตรัง!I22"")"),0)</f>
        <v>0</v>
      </c>
      <c r="J82" s="191">
        <f ca="1">IFERROR(__xludf.DUMMYFUNCTION("IMPORTRANGE(""https://docs.google.com/spreadsheets/d/1IYY_tgx_IHuhSq3AJ5eI5OnqOPBNLWSHKh2a30DoXe8/edit?usp=sharing"",""ตรัง!J22"")"),0)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IFERROR(__xludf.DUMMYFUNCTION("IMPORTRANGE(""https://docs.google.com/spreadsheets/d/1IYY_tgx_IHuhSq3AJ5eI5OnqOPBNLWSHKh2a30DoXe8/edit?usp=sharing"",""ตรัง!I23"")"),0)</f>
        <v>0</v>
      </c>
      <c r="J83" s="191">
        <f ca="1">IFERROR(__xludf.DUMMYFUNCTION("IMPORTRANGE(""https://docs.google.com/spreadsheets/d/1IYY_tgx_IHuhSq3AJ5eI5OnqOPBNLWSHKh2a30DoXe8/edit?usp=sharing"",""ตรัง!J23"")"),0)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IFERROR(__xludf.DUMMYFUNCTION("IMPORTRANGE(""https://docs.google.com/spreadsheets/d/1IYY_tgx_IHuhSq3AJ5eI5OnqOPBNLWSHKh2a30DoXe8/edit?usp=sharing"",""ตรัง!I24"")"),0)</f>
        <v>0</v>
      </c>
      <c r="J84" s="192">
        <f ca="1">IFERROR(__xludf.DUMMYFUNCTION("IMPORTRANGE(""https://docs.google.com/spreadsheets/d/1IYY_tgx_IHuhSq3AJ5eI5OnqOPBNLWSHKh2a30DoXe8/edit?usp=sharing"",""ตรัง!J24"")"),0)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IFERROR(__xludf.DUMMYFUNCTION("IMPORTRANGE(""https://docs.google.com/spreadsheets/d/1IYY_tgx_IHuhSq3AJ5eI5OnqOPBNLWSHKh2a30DoXe8/edit?usp=sharing"",""ตรัง!I25"")"),0)</f>
        <v>0</v>
      </c>
      <c r="J85" s="192">
        <f ca="1">IFERROR(__xludf.DUMMYFUNCTION("IMPORTRANGE(""https://docs.google.com/spreadsheets/d/1IYY_tgx_IHuhSq3AJ5eI5OnqOPBNLWSHKh2a30DoXe8/edit?usp=sharing"",""ตรัง!J25"")"),0)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IFERROR(__xludf.DUMMYFUNCTION("IMPORTRANGE(""https://docs.google.com/spreadsheets/d/1IYY_tgx_IHuhSq3AJ5eI5OnqOPBNLWSHKh2a30DoXe8/edit?usp=sharing"",""ตรัง!I26"")"),0)</f>
        <v>0</v>
      </c>
      <c r="J86" s="191">
        <f ca="1">IFERROR(__xludf.DUMMYFUNCTION("IMPORTRANGE(""https://docs.google.com/spreadsheets/d/1IYY_tgx_IHuhSq3AJ5eI5OnqOPBNLWSHKh2a30DoXe8/edit?usp=sharing"",""ตรัง!J26"")"),0)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IFERROR(__xludf.DUMMYFUNCTION("IMPORTRANGE(""https://docs.google.com/spreadsheets/d/1IYY_tgx_IHuhSq3AJ5eI5OnqOPBNLWSHKh2a30DoXe8/edit?usp=sharing"",""ตรัง!I27"")"),0)</f>
        <v>0</v>
      </c>
      <c r="J87" s="191">
        <f ca="1">IFERROR(__xludf.DUMMYFUNCTION("IMPORTRANGE(""https://docs.google.com/spreadsheets/d/1IYY_tgx_IHuhSq3AJ5eI5OnqOPBNLWSHKh2a30DoXe8/edit?usp=sharing"",""ตรัง!J27"")"),0)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IFERROR(__xludf.DUMMYFUNCTION("IMPORTRANGE(""https://docs.google.com/spreadsheets/d/1IYY_tgx_IHuhSq3AJ5eI5OnqOPBNLWSHKh2a30DoXe8/edit?usp=sharing"",""ตรัง!I28"")"),0)</f>
        <v>0</v>
      </c>
      <c r="J88" s="191">
        <f ca="1">IFERROR(__xludf.DUMMYFUNCTION("IMPORTRANGE(""https://docs.google.com/spreadsheets/d/1IYY_tgx_IHuhSq3AJ5eI5OnqOPBNLWSHKh2a30DoXe8/edit?usp=sharing"",""ตรัง!J28"")"),0)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IFERROR(__xludf.DUMMYFUNCTION("IMPORTRANGE(""https://docs.google.com/spreadsheets/d/1IYY_tgx_IHuhSq3AJ5eI5OnqOPBNLWSHKh2a30DoXe8/edit?usp=sharing"",""ตรัง!J29"")"),0)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IFERROR(__xludf.DUMMYFUNCTION("IMPORTRANGE(""https://docs.google.com/spreadsheets/d/1IYY_tgx_IHuhSq3AJ5eI5OnqOPBNLWSHKh2a30DoXe8/edit?usp=sharing"",""ตรัง!J30"")"),0)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6480</v>
      </c>
      <c r="O94" s="154">
        <f t="shared" ref="O94:O96" ca="1" si="53">IF(L94&gt;0,N94*100/L94,0)</f>
        <v>3.0209790209790208</v>
      </c>
      <c r="P94" s="154">
        <f t="shared" ref="P94:P96" ca="1" si="54">IF(M94&gt;0,N94*100/M94,0)</f>
        <v>9.4281972937581848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6480</v>
      </c>
      <c r="O96" s="159">
        <f t="shared" ca="1" si="53"/>
        <v>3.0209790209790208</v>
      </c>
      <c r="P96" s="159">
        <f t="shared" ca="1" si="54"/>
        <v>9.4281972937581848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IFERROR(__xludf.DUMMYFUNCTION("IMPORTRANGE(""https://docs.google.com/spreadsheets/d/1Yj_ptqi66GCucihVvJfMjLAmec39IyEx_6qawtMGysU/edit?usp=sharing"",""สบก!AR83"")"),68730)</f>
        <v>68730</v>
      </c>
      <c r="N98" s="172">
        <f ca="1">IFERROR(__xludf.DUMMYFUNCTION("IMPORTRANGE(""https://docs.google.com/spreadsheets/d/1Yj_ptqi66GCucihVvJfMjLAmec39IyEx_6qawtMGysU/edit?usp=sharing"",""สบก!AS83"")"),6480)</f>
        <v>6480</v>
      </c>
      <c r="O98" s="171">
        <f ca="1">IF(L98&gt;0,N98*100/L98,0)</f>
        <v>5.3071253071253075</v>
      </c>
      <c r="P98" s="171">
        <f ca="1">IF(M98&gt;0,N98*100/M98,0)</f>
        <v>9.4281972937581848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IFERROR(__xludf.DUMMYFUNCTION("IMPORTRANGE(""https://docs.google.com/spreadsheets/d/1Yj_ptqi66GCucihVvJfMjLAmec39IyEx_6qawtMGysU/edit?usp=sharing"",""สบก!AN83"")"),0)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IFERROR(__xludf.DUMMYFUNCTION("IMPORTRANGE(""https://docs.google.com/spreadsheets/d/1Yj_ptqi66GCucihVvJfMjLAmec39IyEx_6qawtMGysU/edit?usp=sharing"",""สบก!AO83"")"),122100)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IFERROR(__xludf.DUMMYFUNCTION("IMPORTRANGE(""https://docs.google.com/spreadsheets/d/1Yj_ptqi66GCucihVvJfMjLAmec39IyEx_6qawtMGysU/edit?usp=sharing"",""สบก!AT83"")"),0)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IFERROR(__xludf.DUMMYFUNCTION("IMPORTRANGE(""https://docs.google.com/spreadsheets/d/1IYY_tgx_IHuhSq3AJ5eI5OnqOPBNLWSHKh2a30DoXe8/edit?usp=sharing"",""ตรัง!J39"")"),0)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IFERROR(__xludf.DUMMYFUNCTION("IMPORTRANGE(""https://docs.google.com/spreadsheets/d/1IYY_tgx_IHuhSq3AJ5eI5OnqOPBNLWSHKh2a30DoXe8/edit?usp=sharing"",""ตรัง!J40"")"),1)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IFERROR(__xludf.DUMMYFUNCTION("IMPORTRANGE(""https://docs.google.com/spreadsheets/d/1IYY_tgx_IHuhSq3AJ5eI5OnqOPBNLWSHKh2a30DoXe8/edit?usp=sharing"",""ตรัง!J41"")"),1)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IFERROR(__xludf.DUMMYFUNCTION("IMPORTRANGE(""https://docs.google.com/spreadsheets/d/1IYY_tgx_IHuhSq3AJ5eI5OnqOPBNLWSHKh2a30DoXe8/edit?usp=sharing"",""ตรัง!J42"")"),0)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IFERROR(__xludf.DUMMYFUNCTION("IMPORTRANGE(""https://docs.google.com/spreadsheets/d/1IYY_tgx_IHuhSq3AJ5eI5OnqOPBNLWSHKh2a30DoXe8/edit?usp=sharing"",""ตรัง!I43"")"),1)</f>
        <v>1</v>
      </c>
      <c r="J108" s="191">
        <f ca="1">IFERROR(__xludf.DUMMYFUNCTION("IMPORTRANGE(""https://docs.google.com/spreadsheets/d/1IYY_tgx_IHuhSq3AJ5eI5OnqOPBNLWSHKh2a30DoXe8/edit?usp=sharing"",""ตรัง!J43"")"),0)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IFERROR(__xludf.DUMMYFUNCTION("IMPORTRANGE(""https://docs.google.com/spreadsheets/d/1IYY_tgx_IHuhSq3AJ5eI5OnqOPBNLWSHKh2a30DoXe8/edit?usp=sharing"",""ตรัง!I44"")"),4)</f>
        <v>4</v>
      </c>
      <c r="J109" s="191">
        <f ca="1">IFERROR(__xludf.DUMMYFUNCTION("IMPORTRANGE(""https://docs.google.com/spreadsheets/d/1IYY_tgx_IHuhSq3AJ5eI5OnqOPBNLWSHKh2a30DoXe8/edit?usp=sharing"",""ตรัง!J44"")"),0)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IFERROR(__xludf.DUMMYFUNCTION("IMPORTRANGE(""https://docs.google.com/spreadsheets/d/1IYY_tgx_IHuhSq3AJ5eI5OnqOPBNLWSHKh2a30DoXe8/edit?usp=sharing"",""ตรัง!I45"")"),4)</f>
        <v>4</v>
      </c>
      <c r="J110" s="191">
        <f ca="1">IFERROR(__xludf.DUMMYFUNCTION("IMPORTRANGE(""https://docs.google.com/spreadsheets/d/1IYY_tgx_IHuhSq3AJ5eI5OnqOPBNLWSHKh2a30DoXe8/edit?usp=sharing"",""ตรัง!J45"")"),0)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IFERROR(__xludf.DUMMYFUNCTION("IMPORTRANGE(""https://docs.google.com/spreadsheets/d/1IYY_tgx_IHuhSq3AJ5eI5OnqOPBNLWSHKh2a30DoXe8/edit?usp=sharing"",""ตรัง!I46"")"),4)</f>
        <v>4</v>
      </c>
      <c r="J111" s="191">
        <f ca="1">IFERROR(__xludf.DUMMYFUNCTION("IMPORTRANGE(""https://docs.google.com/spreadsheets/d/1IYY_tgx_IHuhSq3AJ5eI5OnqOPBNLWSHKh2a30DoXe8/edit?usp=sharing"",""ตรัง!J46"")"),0)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IFERROR(__xludf.DUMMYFUNCTION("IMPORTRANGE(""https://docs.google.com/spreadsheets/d/1IYY_tgx_IHuhSq3AJ5eI5OnqOPBNLWSHKh2a30DoXe8/edit?usp=sharing"",""ตรัง!I47"")"),4)</f>
        <v>4</v>
      </c>
      <c r="J112" s="191">
        <f ca="1">IFERROR(__xludf.DUMMYFUNCTION("IMPORTRANGE(""https://docs.google.com/spreadsheets/d/1IYY_tgx_IHuhSq3AJ5eI5OnqOPBNLWSHKh2a30DoXe8/edit?usp=sharing"",""ตรัง!J47"")"),0)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IFERROR(__xludf.DUMMYFUNCTION("IMPORTRANGE(""https://docs.google.com/spreadsheets/d/1IYY_tgx_IHuhSq3AJ5eI5OnqOPBNLWSHKh2a30DoXe8/edit?usp=sharing"",""ตรัง!I48"")"),1)</f>
        <v>1</v>
      </c>
      <c r="J113" s="191">
        <f ca="1">IFERROR(__xludf.DUMMYFUNCTION("IMPORTRANGE(""https://docs.google.com/spreadsheets/d/1IYY_tgx_IHuhSq3AJ5eI5OnqOPBNLWSHKh2a30DoXe8/edit?usp=sharing"",""ตรัง!J48"")"),0)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IFERROR(__xludf.DUMMYFUNCTION("IMPORTRANGE(""https://docs.google.com/spreadsheets/d/1IYY_tgx_IHuhSq3AJ5eI5OnqOPBNLWSHKh2a30DoXe8/edit?usp=sharing"",""ตรัง!J49"")"),0)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IFERROR(__xludf.DUMMYFUNCTION("IMPORTRANGE(""https://docs.google.com/spreadsheets/d/1IYY_tgx_IHuhSq3AJ5eI5OnqOPBNLWSHKh2a30DoXe8/edit?usp=sharing"",""ตรัง!J50"")"),0)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IFERROR(__xludf.DUMMYFUNCTION("IMPORTRANGE(""https://docs.google.com/spreadsheets/d/1Yj_ptqi66GCucihVvJfMjLAmec39IyEx_6qawtMGysU/edit?usp=sharing"",""สบก!BA83"")"),0)</f>
        <v>0</v>
      </c>
      <c r="N122" s="172">
        <f ca="1">IFERROR(__xludf.DUMMYFUNCTION("IMPORTRANGE(""https://docs.google.com/spreadsheets/d/1Yj_ptqi66GCucihVvJfMjLAmec39IyEx_6qawtMGysU/edit?usp=sharing"",""สบก!BB83"")"),0)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IFERROR(__xludf.DUMMYFUNCTION("IMPORTRANGE(""https://docs.google.com/spreadsheets/d/1Yj_ptqi66GCucihVvJfMjLAmec39IyEx_6qawtMGysU/edit?usp=sharing"",""สบก!AW83"")"),0)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IFERROR(__xludf.DUMMYFUNCTION("IMPORTRANGE(""https://docs.google.com/spreadsheets/d/1Yj_ptqi66GCucihVvJfMjLAmec39IyEx_6qawtMGysU/edit?usp=sharing"",""สบก!AX83"")"),0)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IFERROR(__xludf.DUMMYFUNCTION("IMPORTRANGE(""https://docs.google.com/spreadsheets/d/1IYY_tgx_IHuhSq3AJ5eI5OnqOPBNLWSHKh2a30DoXe8/edit?usp=sharing"",""ตรัง!J58"")"),0)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IFERROR(__xludf.DUMMYFUNCTION("IMPORTRANGE(""https://docs.google.com/spreadsheets/d/1IYY_tgx_IHuhSq3AJ5eI5OnqOPBNLWSHKh2a30DoXe8/edit?usp=sharing"",""ตรัง!J59"")"),0)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IFERROR(__xludf.DUMMYFUNCTION("IMPORTRANGE(""https://docs.google.com/spreadsheets/d/1IYY_tgx_IHuhSq3AJ5eI5OnqOPBNLWSHKh2a30DoXe8/edit?usp=sharing"",""ตรัง!J60"")"),0)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IFERROR(__xludf.DUMMYFUNCTION("IMPORTRANGE(""https://docs.google.com/spreadsheets/d/1IYY_tgx_IHuhSq3AJ5eI5OnqOPBNLWSHKh2a30DoXe8/edit?usp=sharing"",""ตรัง!J61"")"),0)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IFERROR(__xludf.DUMMYFUNCTION("IMPORTRANGE(""https://docs.google.com/spreadsheets/d/1IYY_tgx_IHuhSq3AJ5eI5OnqOPBNLWSHKh2a30DoXe8/edit?usp=sharing"",""ตรัง!I62"")"),0)</f>
        <v>0</v>
      </c>
      <c r="J132" s="191">
        <f ca="1">IFERROR(__xludf.DUMMYFUNCTION("IMPORTRANGE(""https://docs.google.com/spreadsheets/d/1IYY_tgx_IHuhSq3AJ5eI5OnqOPBNLWSHKh2a30DoXe8/edit?usp=sharing"",""ตรัง!J62"")"),0)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IFERROR(__xludf.DUMMYFUNCTION("IMPORTRANGE(""https://docs.google.com/spreadsheets/d/1IYY_tgx_IHuhSq3AJ5eI5OnqOPBNLWSHKh2a30DoXe8/edit?usp=sharing"",""ตรัง!I63"")"),0)</f>
        <v>0</v>
      </c>
      <c r="J133" s="191">
        <f ca="1">IFERROR(__xludf.DUMMYFUNCTION("IMPORTRANGE(""https://docs.google.com/spreadsheets/d/1IYY_tgx_IHuhSq3AJ5eI5OnqOPBNLWSHKh2a30DoXe8/edit?usp=sharing"",""ตรัง!J63"")"),0)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IFERROR(__xludf.DUMMYFUNCTION("IMPORTRANGE(""https://docs.google.com/spreadsheets/d/1IYY_tgx_IHuhSq3AJ5eI5OnqOPBNLWSHKh2a30DoXe8/edit?usp=sharing"",""ตรัง!J64"")"),0)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IFERROR(__xludf.DUMMYFUNCTION("IMPORTRANGE(""https://docs.google.com/spreadsheets/d/1IYY_tgx_IHuhSq3AJ5eI5OnqOPBNLWSHKh2a30DoXe8/edit?usp=sharing"",""ตรัง!J65"")"),0)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IFERROR(__xludf.DUMMYFUNCTION("IMPORTRANGE(""https://docs.google.com/spreadsheets/d/1IYY_tgx_IHuhSq3AJ5eI5OnqOPBNLWSHKh2a30DoXe8/edit?usp=sharing"",""ตรัง!I68"")"),15)</f>
        <v>15</v>
      </c>
      <c r="J138" s="264">
        <f ca="1">IFERROR(__xludf.DUMMYFUNCTION("IMPORTRANGE(""https://docs.google.com/spreadsheets/d/1IYY_tgx_IHuhSq3AJ5eI5OnqOPBNLWSHKh2a30DoXe8/edit?usp=sharing"",""ตรัง!J68"")"),0)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389400</v>
      </c>
      <c r="M140" s="155">
        <f t="shared" ca="1" si="64"/>
        <v>212450</v>
      </c>
      <c r="N140" s="155">
        <f t="shared" ca="1" si="64"/>
        <v>107490</v>
      </c>
      <c r="O140" s="154">
        <f t="shared" ref="O140:O142" ca="1" si="65">IF(L140&gt;0,N140*100/L140,0)</f>
        <v>27.604006163328197</v>
      </c>
      <c r="P140" s="154">
        <f t="shared" ref="P140:P142" ca="1" si="66">IF(M140&gt;0,N140*100/M140,0)</f>
        <v>50.595434219816426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389400</v>
      </c>
      <c r="M142" s="160">
        <f t="shared" ca="1" si="68"/>
        <v>212450</v>
      </c>
      <c r="N142" s="160">
        <f t="shared" ca="1" si="68"/>
        <v>107490</v>
      </c>
      <c r="O142" s="159">
        <f t="shared" ca="1" si="65"/>
        <v>27.604006163328197</v>
      </c>
      <c r="P142" s="159">
        <f t="shared" ca="1" si="66"/>
        <v>50.595434219816426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389400</v>
      </c>
      <c r="M144" s="172">
        <f ca="1">IFERROR(__xludf.DUMMYFUNCTION("IMPORTRANGE(""https://docs.google.com/spreadsheets/d/1Yj_ptqi66GCucihVvJfMjLAmec39IyEx_6qawtMGysU/edit?usp=sharing"",""สบก!BJ83"")"),212450)</f>
        <v>212450</v>
      </c>
      <c r="N144" s="172">
        <f ca="1">IFERROR(__xludf.DUMMYFUNCTION("IMPORTRANGE(""https://docs.google.com/spreadsheets/d/1Yj_ptqi66GCucihVvJfMjLAmec39IyEx_6qawtMGysU/edit?usp=sharing"",""สบก!BK83"")"),107490)</f>
        <v>107490</v>
      </c>
      <c r="O144" s="171">
        <f ca="1">IF(L144&gt;0,N144*100/L144,0)</f>
        <v>27.604006163328197</v>
      </c>
      <c r="P144" s="171">
        <f ca="1">IF(M144&gt;0,N144*100/M144,0)</f>
        <v>50.595434219816426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IFERROR(__xludf.DUMMYFUNCTION("IMPORTRANGE(""https://docs.google.com/spreadsheets/d/1Yj_ptqi66GCucihVvJfMjLAmec39IyEx_6qawtMGysU/edit?usp=sharing"",""สบก!BF83"")"),331400)</f>
        <v>331400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IFERROR(__xludf.DUMMYFUNCTION("IMPORTRANGE(""https://docs.google.com/spreadsheets/d/1Yj_ptqi66GCucihVvJfMjLAmec39IyEx_6qawtMGysU/edit?usp=sharing"",""สบก!BG83"")"),58000)</f>
        <v>58000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IFERROR(__xludf.DUMMYFUNCTION("IMPORTRANGE(""https://docs.google.com/spreadsheets/d/1IYY_tgx_IHuhSq3AJ5eI5OnqOPBNLWSHKh2a30DoXe8/edit?usp=sharing"",""ตรัง!I74"")"),4)</f>
        <v>4</v>
      </c>
      <c r="J149" s="272">
        <f ca="1">IFERROR(__xludf.DUMMYFUNCTION("IMPORTRANGE(""https://docs.google.com/spreadsheets/d/1IYY_tgx_IHuhSq3AJ5eI5OnqOPBNLWSHKh2a30DoXe8/edit?usp=sharing"",""ตรัง!J74"")"),1)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IFERROR(__xludf.DUMMYFUNCTION("IMPORTRANGE(""https://docs.google.com/spreadsheets/d/1IYY_tgx_IHuhSq3AJ5eI5OnqOPBNLWSHKh2a30DoXe8/edit?usp=sharing"",""ตรัง!J79"")"),0)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IFERROR(__xludf.DUMMYFUNCTION("IMPORTRANGE(""https://docs.google.com/spreadsheets/d/1IYY_tgx_IHuhSq3AJ5eI5OnqOPBNLWSHKh2a30DoXe8/edit?usp=sharing"",""ตรัง!J80"")"),1)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IFERROR(__xludf.DUMMYFUNCTION("IMPORTRANGE(""https://docs.google.com/spreadsheets/d/1IYY_tgx_IHuhSq3AJ5eI5OnqOPBNLWSHKh2a30DoXe8/edit?usp=sharing"",""ตรัง!J81"")"),1)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IFERROR(__xludf.DUMMYFUNCTION("IMPORTRANGE(""https://docs.google.com/spreadsheets/d/1IYY_tgx_IHuhSq3AJ5eI5OnqOPBNLWSHKh2a30DoXe8/edit?usp=sharing"",""ตรัง!J82"")"),1)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IFERROR(__xludf.DUMMYFUNCTION("IMPORTRANGE(""https://docs.google.com/spreadsheets/d/1IYY_tgx_IHuhSq3AJ5eI5OnqOPBNLWSHKh2a30DoXe8/edit?usp=sharing"",""ตรัง!I83"")"),4)</f>
        <v>4</v>
      </c>
      <c r="J158" s="192">
        <f ca="1">IFERROR(__xludf.DUMMYFUNCTION("IMPORTRANGE(""https://docs.google.com/spreadsheets/d/1IYY_tgx_IHuhSq3AJ5eI5OnqOPBNLWSHKh2a30DoXe8/edit?usp=sharing"",""ตรัง!J83"")"),1)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IFERROR(__xludf.DUMMYFUNCTION("IMPORTRANGE(""https://docs.google.com/spreadsheets/d/1IYY_tgx_IHuhSq3AJ5eI5OnqOPBNLWSHKh2a30DoXe8/edit?usp=sharing"",""ตรัง!J84"")"),22)</f>
        <v>22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IFERROR(__xludf.DUMMYFUNCTION("IMPORTRANGE(""https://docs.google.com/spreadsheets/d/1IYY_tgx_IHuhSq3AJ5eI5OnqOPBNLWSHKh2a30DoXe8/edit?usp=sharing"",""ตรัง!J85"")"),22)</f>
        <v>22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IFERROR(__xludf.DUMMYFUNCTION("IMPORTRANGE(""https://docs.google.com/spreadsheets/d/1IYY_tgx_IHuhSq3AJ5eI5OnqOPBNLWSHKh2a30DoXe8/edit?usp=sharing"",""ตรัง!J86"")"),0)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IFERROR(__xludf.DUMMYFUNCTION("IMPORTRANGE(""https://docs.google.com/spreadsheets/d/1IYY_tgx_IHuhSq3AJ5eI5OnqOPBNLWSHKh2a30DoXe8/edit?usp=sharing"",""ตรัง!J87"")"),0)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IFERROR(__xludf.DUMMYFUNCTION("IMPORTRANGE(""https://docs.google.com/spreadsheets/d/1IYY_tgx_IHuhSq3AJ5eI5OnqOPBNLWSHKh2a30DoXe8/edit?usp=sharing"",""ตรัง!J88"")"),0)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IFERROR(__xludf.DUMMYFUNCTION("IMPORTRANGE(""https://docs.google.com/spreadsheets/d/1IYY_tgx_IHuhSq3AJ5eI5OnqOPBNLWSHKh2a30DoXe8/edit?usp=sharing"",""ตรัง!I89"")"),2)</f>
        <v>2</v>
      </c>
      <c r="J164" s="277">
        <f ca="1">IFERROR(__xludf.DUMMYFUNCTION("IMPORTRANGE(""https://docs.google.com/spreadsheets/d/1IYY_tgx_IHuhSq3AJ5eI5OnqOPBNLWSHKh2a30DoXe8/edit?usp=sharing"",""ตรัง!J89"")"),0)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IFERROR(__xludf.DUMMYFUNCTION("IMPORTRANGE(""https://docs.google.com/spreadsheets/d/1IYY_tgx_IHuhSq3AJ5eI5OnqOPBNLWSHKh2a30DoXe8/edit?usp=sharing"",""ตรัง!J94"")"),0)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IFERROR(__xludf.DUMMYFUNCTION("IMPORTRANGE(""https://docs.google.com/spreadsheets/d/1IYY_tgx_IHuhSq3AJ5eI5OnqOPBNLWSHKh2a30DoXe8/edit?usp=sharing"",""ตรัง!J95"")"),1)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IFERROR(__xludf.DUMMYFUNCTION("IMPORTRANGE(""https://docs.google.com/spreadsheets/d/1IYY_tgx_IHuhSq3AJ5eI5OnqOPBNLWSHKh2a30DoXe8/edit?usp=sharing"",""ตรัง!J96"")"),1)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IFERROR(__xludf.DUMMYFUNCTION("IMPORTRANGE(""https://docs.google.com/spreadsheets/d/1IYY_tgx_IHuhSq3AJ5eI5OnqOPBNLWSHKh2a30DoXe8/edit?usp=sharing"",""ตรัง!J97"")"),0)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IFERROR(__xludf.DUMMYFUNCTION("IMPORTRANGE(""https://docs.google.com/spreadsheets/d/1IYY_tgx_IHuhSq3AJ5eI5OnqOPBNLWSHKh2a30DoXe8/edit?usp=sharing"",""ตรัง!I98"")"),2)</f>
        <v>2</v>
      </c>
      <c r="J173" s="192">
        <f ca="1">IFERROR(__xludf.DUMMYFUNCTION("IMPORTRANGE(""https://docs.google.com/spreadsheets/d/1IYY_tgx_IHuhSq3AJ5eI5OnqOPBNLWSHKh2a30DoXe8/edit?usp=sharing"",""ตรัง!J98"")"),0)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IFERROR(__xludf.DUMMYFUNCTION("IMPORTRANGE(""https://docs.google.com/spreadsheets/d/1IYY_tgx_IHuhSq3AJ5eI5OnqOPBNLWSHKh2a30DoXe8/edit?usp=sharing"",""ตรัง!J99"")"),0)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IFERROR(__xludf.DUMMYFUNCTION("IMPORTRANGE(""https://docs.google.com/spreadsheets/d/1IYY_tgx_IHuhSq3AJ5eI5OnqOPBNLWSHKh2a30DoXe8/edit?usp=sharing"",""ตรัง!J100"")"),0)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IFERROR(__xludf.DUMMYFUNCTION("IMPORTRANGE(""https://docs.google.com/spreadsheets/d/1IYY_tgx_IHuhSq3AJ5eI5OnqOPBNLWSHKh2a30DoXe8/edit?usp=sharing"",""ตรัง!I101"")"),0)</f>
        <v>0</v>
      </c>
      <c r="J176" s="277">
        <f ca="1">IFERROR(__xludf.DUMMYFUNCTION("IMPORTRANGE(""https://docs.google.com/spreadsheets/d/1IYY_tgx_IHuhSq3AJ5eI5OnqOPBNLWSHKh2a30DoXe8/edit?usp=sharing"",""ตรัง!J101"")"),0)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IFERROR(__xludf.DUMMYFUNCTION("IMPORTRANGE(""https://docs.google.com/spreadsheets/d/1IYY_tgx_IHuhSq3AJ5eI5OnqOPBNLWSHKh2a30DoXe8/edit?usp=sharing"",""ตรัง!J106"")"),0)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IFERROR(__xludf.DUMMYFUNCTION("IMPORTRANGE(""https://docs.google.com/spreadsheets/d/1IYY_tgx_IHuhSq3AJ5eI5OnqOPBNLWSHKh2a30DoXe8/edit?usp=sharing"",""ตรัง!J107"")"),0)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IFERROR(__xludf.DUMMYFUNCTION("IMPORTRANGE(""https://docs.google.com/spreadsheets/d/1IYY_tgx_IHuhSq3AJ5eI5OnqOPBNLWSHKh2a30DoXe8/edit?usp=sharing"",""ตรัง!J108"")"),0)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IFERROR(__xludf.DUMMYFUNCTION("IMPORTRANGE(""https://docs.google.com/spreadsheets/d/1IYY_tgx_IHuhSq3AJ5eI5OnqOPBNLWSHKh2a30DoXe8/edit?usp=sharing"",""ตรัง!J109"")"),0)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IFERROR(__xludf.DUMMYFUNCTION("IMPORTRANGE(""https://docs.google.com/spreadsheets/d/1IYY_tgx_IHuhSq3AJ5eI5OnqOPBNLWSHKh2a30DoXe8/edit?usp=sharing"",""ตรัง!I110"")"),0)</f>
        <v>0</v>
      </c>
      <c r="J185" s="191">
        <f ca="1">IFERROR(__xludf.DUMMYFUNCTION("IMPORTRANGE(""https://docs.google.com/spreadsheets/d/1IYY_tgx_IHuhSq3AJ5eI5OnqOPBNLWSHKh2a30DoXe8/edit?usp=sharing"",""ตรัง!J110"")"),0)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IFERROR(__xludf.DUMMYFUNCTION("IMPORTRANGE(""https://docs.google.com/spreadsheets/d/1IYY_tgx_IHuhSq3AJ5eI5OnqOPBNLWSHKh2a30DoXe8/edit?usp=sharing"",""ตรัง!I111"")"),0)</f>
        <v>0</v>
      </c>
      <c r="J186" s="191">
        <f ca="1">IFERROR(__xludf.DUMMYFUNCTION("IMPORTRANGE(""https://docs.google.com/spreadsheets/d/1IYY_tgx_IHuhSq3AJ5eI5OnqOPBNLWSHKh2a30DoXe8/edit?usp=sharing"",""ตรัง!J111"")"),0)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IFERROR(__xludf.DUMMYFUNCTION("IMPORTRANGE(""https://docs.google.com/spreadsheets/d/1IYY_tgx_IHuhSq3AJ5eI5OnqOPBNLWSHKh2a30DoXe8/edit?usp=sharing"",""ตรัง!J112"")"),0)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IFERROR(__xludf.DUMMYFUNCTION("IMPORTRANGE(""https://docs.google.com/spreadsheets/d/1IYY_tgx_IHuhSq3AJ5eI5OnqOPBNLWSHKh2a30DoXe8/edit?usp=sharing"",""ตรัง!J113"")"),0)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IFERROR(__xludf.DUMMYFUNCTION("IMPORTRANGE(""https://docs.google.com/spreadsheets/d/1IYY_tgx_IHuhSq3AJ5eI5OnqOPBNLWSHKh2a30DoXe8/edit?usp=sharing"",""ตรัง!I114"")"),10000)</f>
        <v>10000</v>
      </c>
      <c r="J189" s="277">
        <f ca="1">IFERROR(__xludf.DUMMYFUNCTION("IMPORTRANGE(""https://docs.google.com/spreadsheets/d/1IYY_tgx_IHuhSq3AJ5eI5OnqOPBNLWSHKh2a30DoXe8/edit?usp=sharing"",""ตรัง!J114"")"),0)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IFERROR(__xludf.DUMMYFUNCTION("IMPORTRANGE(""https://docs.google.com/spreadsheets/d/1IYY_tgx_IHuhSq3AJ5eI5OnqOPBNLWSHKh2a30DoXe8/edit?usp=sharing"",""ตรัง!J119"")"),0)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IFERROR(__xludf.DUMMYFUNCTION("IMPORTRANGE(""https://docs.google.com/spreadsheets/d/1IYY_tgx_IHuhSq3AJ5eI5OnqOPBNLWSHKh2a30DoXe8/edit?usp=sharing"",""ตรัง!J120"")"),1)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IFERROR(__xludf.DUMMYFUNCTION("IMPORTRANGE(""https://docs.google.com/spreadsheets/d/1IYY_tgx_IHuhSq3AJ5eI5OnqOPBNLWSHKh2a30DoXe8/edit?usp=sharing"",""ตรัง!J121"")"),1)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IFERROR(__xludf.DUMMYFUNCTION("IMPORTRANGE(""https://docs.google.com/spreadsheets/d/1IYY_tgx_IHuhSq3AJ5eI5OnqOPBNLWSHKh2a30DoXe8/edit?usp=sharing"",""ตรัง!J122"")"),0)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IFERROR(__xludf.DUMMYFUNCTION("IMPORTRANGE(""https://docs.google.com/spreadsheets/d/1IYY_tgx_IHuhSq3AJ5eI5OnqOPBNLWSHKh2a30DoXe8/edit?usp=sharing"",""ตรัง!I124"")"),10000)</f>
        <v>10000</v>
      </c>
      <c r="J199" s="192">
        <f ca="1">IFERROR(__xludf.DUMMYFUNCTION("IMPORTRANGE(""https://docs.google.com/spreadsheets/d/1IYY_tgx_IHuhSq3AJ5eI5OnqOPBNLWSHKh2a30DoXe8/edit?usp=sharing"",""ตรัง!J124"")"),0)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IFERROR(__xludf.DUMMYFUNCTION("IMPORTRANGE(""https://docs.google.com/spreadsheets/d/1IYY_tgx_IHuhSq3AJ5eI5OnqOPBNLWSHKh2a30DoXe8/edit?usp=sharing"",""ตรัง!I125"")"),10000)</f>
        <v>10000</v>
      </c>
      <c r="J200" s="192">
        <f ca="1">IFERROR(__xludf.DUMMYFUNCTION("IMPORTRANGE(""https://docs.google.com/spreadsheets/d/1IYY_tgx_IHuhSq3AJ5eI5OnqOPBNLWSHKh2a30DoXe8/edit?usp=sharing"",""ตรัง!J125"")"),0)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IFERROR(__xludf.DUMMYFUNCTION("IMPORTRANGE(""https://docs.google.com/spreadsheets/d/1IYY_tgx_IHuhSq3AJ5eI5OnqOPBNLWSHKh2a30DoXe8/edit?usp=sharing"",""ตรัง!I126"")"),15)</f>
        <v>15</v>
      </c>
      <c r="J201" s="192">
        <f ca="1">IFERROR(__xludf.DUMMYFUNCTION("IMPORTRANGE(""https://docs.google.com/spreadsheets/d/1IYY_tgx_IHuhSq3AJ5eI5OnqOPBNLWSHKh2a30DoXe8/edit?usp=sharing"",""ตรัง!J126"")"),0)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IFERROR(__xludf.DUMMYFUNCTION("IMPORTRANGE(""https://docs.google.com/spreadsheets/d/1IYY_tgx_IHuhSq3AJ5eI5OnqOPBNLWSHKh2a30DoXe8/edit?usp=sharing"",""ตรัง!J127"")"),0)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IFERROR(__xludf.DUMMYFUNCTION("IMPORTRANGE(""https://docs.google.com/spreadsheets/d/1IYY_tgx_IHuhSq3AJ5eI5OnqOPBNLWSHKh2a30DoXe8/edit?usp=sharing"",""ตรัง!J128"")"),0)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IFERROR(__xludf.DUMMYFUNCTION("IMPORTRANGE(""https://docs.google.com/spreadsheets/d/1IYY_tgx_IHuhSq3AJ5eI5OnqOPBNLWSHKh2a30DoXe8/edit?usp=sharing"",""ตรัง!I129"")"),0)</f>
        <v>0</v>
      </c>
      <c r="J204" s="277">
        <f ca="1">IFERROR(__xludf.DUMMYFUNCTION("IMPORTRANGE(""https://docs.google.com/spreadsheets/d/1IYY_tgx_IHuhSq3AJ5eI5OnqOPBNLWSHKh2a30DoXe8/edit?usp=sharing"",""ตรัง!J129"")"),0)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IFERROR(__xludf.DUMMYFUNCTION("IMPORTRANGE(""https://docs.google.com/spreadsheets/d/1IYY_tgx_IHuhSq3AJ5eI5OnqOPBNLWSHKh2a30DoXe8/edit?usp=sharing"",""ตรัง!J134"")"),0)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IFERROR(__xludf.DUMMYFUNCTION("IMPORTRANGE(""https://docs.google.com/spreadsheets/d/1IYY_tgx_IHuhSq3AJ5eI5OnqOPBNLWSHKh2a30DoXe8/edit?usp=sharing"",""ตรัง!J135"")"),0)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IFERROR(__xludf.DUMMYFUNCTION("IMPORTRANGE(""https://docs.google.com/spreadsheets/d/1IYY_tgx_IHuhSq3AJ5eI5OnqOPBNLWSHKh2a30DoXe8/edit?usp=sharing"",""ตรัง!J136"")"),0)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IFERROR(__xludf.DUMMYFUNCTION("IMPORTRANGE(""https://docs.google.com/spreadsheets/d/1IYY_tgx_IHuhSq3AJ5eI5OnqOPBNLWSHKh2a30DoXe8/edit?usp=sharing"",""ตรัง!J137"")"),0)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IFERROR(__xludf.DUMMYFUNCTION("IMPORTRANGE(""https://docs.google.com/spreadsheets/d/1IYY_tgx_IHuhSq3AJ5eI5OnqOPBNLWSHKh2a30DoXe8/edit?usp=sharing"",""ตรัง!I138"")"),0)</f>
        <v>0</v>
      </c>
      <c r="J213" s="191">
        <f ca="1">IFERROR(__xludf.DUMMYFUNCTION("IMPORTRANGE(""https://docs.google.com/spreadsheets/d/1IYY_tgx_IHuhSq3AJ5eI5OnqOPBNLWSHKh2a30DoXe8/edit?usp=sharing"",""ตรัง!J138"")"),0)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IFERROR(__xludf.DUMMYFUNCTION("IMPORTRANGE(""https://docs.google.com/spreadsheets/d/1IYY_tgx_IHuhSq3AJ5eI5OnqOPBNLWSHKh2a30DoXe8/edit?usp=sharing"",""ตรัง!I140"")"),0)</f>
        <v>0</v>
      </c>
      <c r="J215" s="191">
        <f ca="1">IFERROR(__xludf.DUMMYFUNCTION("IMPORTRANGE(""https://docs.google.com/spreadsheets/d/1IYY_tgx_IHuhSq3AJ5eI5OnqOPBNLWSHKh2a30DoXe8/edit?usp=sharing"",""ตรัง!J140"")"),0)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IFERROR(__xludf.DUMMYFUNCTION("IMPORTRANGE(""https://docs.google.com/spreadsheets/d/1IYY_tgx_IHuhSq3AJ5eI5OnqOPBNLWSHKh2a30DoXe8/edit?usp=sharing"",""ตรัง!I141"")"),0)</f>
        <v>0</v>
      </c>
      <c r="J216" s="191">
        <f ca="1">IFERROR(__xludf.DUMMYFUNCTION("IMPORTRANGE(""https://docs.google.com/spreadsheets/d/1IYY_tgx_IHuhSq3AJ5eI5OnqOPBNLWSHKh2a30DoXe8/edit?usp=sharing"",""ตรัง!J141"")"),0)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IFERROR(__xludf.DUMMYFUNCTION("IMPORTRANGE(""https://docs.google.com/spreadsheets/d/1IYY_tgx_IHuhSq3AJ5eI5OnqOPBNLWSHKh2a30DoXe8/edit?usp=sharing"",""ตรัง!J142"")"),0)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IFERROR(__xludf.DUMMYFUNCTION("IMPORTRANGE(""https://docs.google.com/spreadsheets/d/1IYY_tgx_IHuhSq3AJ5eI5OnqOPBNLWSHKh2a30DoXe8/edit?usp=sharing"",""ตรัง!J143"")"),0)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IFERROR(__xludf.DUMMYFUNCTION("IMPORTRANGE(""https://docs.google.com/spreadsheets/d/1IYY_tgx_IHuhSq3AJ5eI5OnqOPBNLWSHKh2a30DoXe8/edit?usp=sharing"",""ตรัง!I144"")"),15)</f>
        <v>15</v>
      </c>
      <c r="J219" s="264">
        <f ca="1">IFERROR(__xludf.DUMMYFUNCTION("IMPORTRANGE(""https://docs.google.com/spreadsheets/d/1IYY_tgx_IHuhSq3AJ5eI5OnqOPBNLWSHKh2a30DoXe8/edit?usp=sharing"",""ตรัง!J144"")"),15)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IFERROR(__xludf.DUMMYFUNCTION("IMPORTRANGE(""https://docs.google.com/spreadsheets/d/1Yj_ptqi66GCucihVvJfMjLAmec39IyEx_6qawtMGysU/edit?usp=sharing"",""สบก!BS83"")"),21125)</f>
        <v>21125</v>
      </c>
      <c r="N224" s="172">
        <f ca="1">IFERROR(__xludf.DUMMYFUNCTION("IMPORTRANGE(""https://docs.google.com/spreadsheets/d/1Yj_ptqi66GCucihVvJfMjLAmec39IyEx_6qawtMGysU/edit?usp=sharing"",""สบก!BT83"")"),21125)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IFERROR(__xludf.DUMMYFUNCTION("IMPORTRANGE(""https://docs.google.com/spreadsheets/d/1Yj_ptqi66GCucihVvJfMjLAmec39IyEx_6qawtMGysU/edit?usp=sharing"",""สบก!BO83"")"),0)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IFERROR(__xludf.DUMMYFUNCTION("IMPORTRANGE(""https://docs.google.com/spreadsheets/d/1Yj_ptqi66GCucihVvJfMjLAmec39IyEx_6qawtMGysU/edit?usp=sharing"",""สบก!BP83"")"),21125)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IFERROR(__xludf.DUMMYFUNCTION("IMPORTRANGE(""https://docs.google.com/spreadsheets/d/1IYY_tgx_IHuhSq3AJ5eI5OnqOPBNLWSHKh2a30DoXe8/edit?usp=sharing"",""ตรัง!I149"")"),15)</f>
        <v>15</v>
      </c>
      <c r="J229" s="264">
        <f ca="1">IFERROR(__xludf.DUMMYFUNCTION("IMPORTRANGE(""https://docs.google.com/spreadsheets/d/1IYY_tgx_IHuhSq3AJ5eI5OnqOPBNLWSHKh2a30DoXe8/edit?usp=sharing"",""ตรัง!J149"")"),15)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IFERROR(__xludf.DUMMYFUNCTION("IMPORTRANGE(""https://docs.google.com/spreadsheets/d/1IYY_tgx_IHuhSq3AJ5eI5OnqOPBNLWSHKh2a30DoXe8/edit?usp=sharing"",""ตรัง!J151"")"),0)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IFERROR(__xludf.DUMMYFUNCTION("IMPORTRANGE(""https://docs.google.com/spreadsheets/d/1IYY_tgx_IHuhSq3AJ5eI5OnqOPBNLWSHKh2a30DoXe8/edit?usp=sharing"",""ตรัง!J152"")"),1)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IFERROR(__xludf.DUMMYFUNCTION("IMPORTRANGE(""https://docs.google.com/spreadsheets/d/1IYY_tgx_IHuhSq3AJ5eI5OnqOPBNLWSHKh2a30DoXe8/edit?usp=sharing"",""ตรัง!J153"")"),1)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IFERROR(__xludf.DUMMYFUNCTION("IMPORTRANGE(""https://docs.google.com/spreadsheets/d/1IYY_tgx_IHuhSq3AJ5eI5OnqOPBNLWSHKh2a30DoXe8/edit?usp=sharing"",""ตรัง!J154"")"),1)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IFERROR(__xludf.DUMMYFUNCTION("IMPORTRANGE(""https://docs.google.com/spreadsheets/d/1IYY_tgx_IHuhSq3AJ5eI5OnqOPBNLWSHKh2a30DoXe8/edit?usp=sharing"",""ตรัง!I155"")"),15)</f>
        <v>15</v>
      </c>
      <c r="J235" s="192">
        <f ca="1">IFERROR(__xludf.DUMMYFUNCTION("IMPORTRANGE(""https://docs.google.com/spreadsheets/d/1IYY_tgx_IHuhSq3AJ5eI5OnqOPBNLWSHKh2a30DoXe8/edit?usp=sharing"",""ตรัง!J155"")"),15)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IFERROR(__xludf.DUMMYFUNCTION("IMPORTRANGE(""https://docs.google.com/spreadsheets/d/1IYY_tgx_IHuhSq3AJ5eI5OnqOPBNLWSHKh2a30DoXe8/edit?usp=sharing"",""ตรัง!J156"")"),0)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IFERROR(__xludf.DUMMYFUNCTION("IMPORTRANGE(""https://docs.google.com/spreadsheets/d/1IYY_tgx_IHuhSq3AJ5eI5OnqOPBNLWSHKh2a30DoXe8/edit?usp=sharing"",""ตรัง!J157"")"),0)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IFERROR(__xludf.DUMMYFUNCTION("IMPORTRANGE(""https://docs.google.com/spreadsheets/d/1IYY_tgx_IHuhSq3AJ5eI5OnqOPBNLWSHKh2a30DoXe8/edit?usp=sharing"",""ตรัง!I158"")"),0)</f>
        <v>0</v>
      </c>
      <c r="J238" s="264">
        <f ca="1">IFERROR(__xludf.DUMMYFUNCTION("IMPORTRANGE(""https://docs.google.com/spreadsheets/d/1IYY_tgx_IHuhSq3AJ5eI5OnqOPBNLWSHKh2a30DoXe8/edit?usp=sharing"",""ตรัง!J158"")"),0)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IFERROR(__xludf.DUMMYFUNCTION("IMPORTRANGE(""https://docs.google.com/spreadsheets/d/1IYY_tgx_IHuhSq3AJ5eI5OnqOPBNLWSHKh2a30DoXe8/edit?usp=sharing"",""ตรัง!J159"")"),"")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IFERROR(__xludf.DUMMYFUNCTION("IMPORTRANGE(""https://docs.google.com/spreadsheets/d/1IYY_tgx_IHuhSq3AJ5eI5OnqOPBNLWSHKh2a30DoXe8/edit?usp=sharing"",""ตรัง!J161"")"),0)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IFERROR(__xludf.DUMMYFUNCTION("IMPORTRANGE(""https://docs.google.com/spreadsheets/d/1IYY_tgx_IHuhSq3AJ5eI5OnqOPBNLWSHKh2a30DoXe8/edit?usp=sharing"",""ตรัง!J162"")"),0)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IFERROR(__xludf.DUMMYFUNCTION("IMPORTRANGE(""https://docs.google.com/spreadsheets/d/1IYY_tgx_IHuhSq3AJ5eI5OnqOPBNLWSHKh2a30DoXe8/edit?usp=sharing"",""ตรัง!J163"")"),0)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IFERROR(__xludf.DUMMYFUNCTION("IMPORTRANGE(""https://docs.google.com/spreadsheets/d/1IYY_tgx_IHuhSq3AJ5eI5OnqOPBNLWSHKh2a30DoXe8/edit?usp=sharing"",""ตรัง!I164"")"),0)</f>
        <v>0</v>
      </c>
      <c r="J244" s="191">
        <f ca="1">IFERROR(__xludf.DUMMYFUNCTION("IMPORTRANGE(""https://docs.google.com/spreadsheets/d/1IYY_tgx_IHuhSq3AJ5eI5OnqOPBNLWSHKh2a30DoXe8/edit?usp=sharing"",""ตรัง!J164"")"),0)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IFERROR(__xludf.DUMMYFUNCTION("IMPORTRANGE(""https://docs.google.com/spreadsheets/d/1IYY_tgx_IHuhSq3AJ5eI5OnqOPBNLWSHKh2a30DoXe8/edit?usp=sharing"",""ตรัง!J165"")"),0)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IFERROR(__xludf.DUMMYFUNCTION("IMPORTRANGE(""https://docs.google.com/spreadsheets/d/1IYY_tgx_IHuhSq3AJ5eI5OnqOPBNLWSHKh2a30DoXe8/edit?usp=sharing"",""ตรัง!J166"")"),0)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IFERROR(__xludf.DUMMYFUNCTION("IMPORTRANGE(""https://docs.google.com/spreadsheets/d/1IYY_tgx_IHuhSq3AJ5eI5OnqOPBNLWSHKh2a30DoXe8/edit?usp=sharing"",""ตรัง!I169"")"),20)</f>
        <v>20</v>
      </c>
      <c r="J249" s="308">
        <f ca="1">IFERROR(__xludf.DUMMYFUNCTION("IMPORTRANGE(""https://docs.google.com/spreadsheets/d/1IYY_tgx_IHuhSq3AJ5eI5OnqOPBNLWSHKh2a30DoXe8/edit?usp=sharing"",""ตรัง!J169"")"),0)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IFERROR(__xludf.DUMMYFUNCTION("IMPORTRANGE(""https://docs.google.com/spreadsheets/d/1Yj_ptqi66GCucihVvJfMjLAmec39IyEx_6qawtMGysU/edit?usp=sharing"",""สบก!CB83"")"),37000)</f>
        <v>37000</v>
      </c>
      <c r="N254" s="172">
        <f ca="1">IFERROR(__xludf.DUMMYFUNCTION("IMPORTRANGE(""https://docs.google.com/spreadsheets/d/1Yj_ptqi66GCucihVvJfMjLAmec39IyEx_6qawtMGysU/edit?usp=sharing"",""สบก!CC83"")"),0)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IFERROR(__xludf.DUMMYFUNCTION("IMPORTRANGE(""https://docs.google.com/spreadsheets/d/1Yj_ptqi66GCucihVvJfMjLAmec39IyEx_6qawtMGysU/edit?usp=sharing"",""สบก!BX83"")"),0)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IFERROR(__xludf.DUMMYFUNCTION("IMPORTRANGE(""https://docs.google.com/spreadsheets/d/1Yj_ptqi66GCucihVvJfMjLAmec39IyEx_6qawtMGysU/edit?usp=sharing"",""สบก!BY83"")"),71400)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IFERROR(__xludf.DUMMYFUNCTION("IMPORTRANGE(""https://docs.google.com/spreadsheets/d/1IYY_tgx_IHuhSq3AJ5eI5OnqOPBNLWSHKh2a30DoXe8/edit?usp=sharing"",""ตรัง!J175"")"),0)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IFERROR(__xludf.DUMMYFUNCTION("IMPORTRANGE(""https://docs.google.com/spreadsheets/d/1IYY_tgx_IHuhSq3AJ5eI5OnqOPBNLWSHKh2a30DoXe8/edit?usp=sharing"",""ตรัง!J176"")"),1)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IFERROR(__xludf.DUMMYFUNCTION("IMPORTRANGE(""https://docs.google.com/spreadsheets/d/1IYY_tgx_IHuhSq3AJ5eI5OnqOPBNLWSHKh2a30DoXe8/edit?usp=sharing"",""ตรัง!J177"")"),1)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IFERROR(__xludf.DUMMYFUNCTION("IMPORTRANGE(""https://docs.google.com/spreadsheets/d/1IYY_tgx_IHuhSq3AJ5eI5OnqOPBNLWSHKh2a30DoXe8/edit?usp=sharing"",""ตรัง!J178"")"),0)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IFERROR(__xludf.DUMMYFUNCTION("IMPORTRANGE(""https://docs.google.com/spreadsheets/d/1IYY_tgx_IHuhSq3AJ5eI5OnqOPBNLWSHKh2a30DoXe8/edit?usp=sharing"",""ตรัง!I179"")"),1)</f>
        <v>1</v>
      </c>
      <c r="J264" s="192">
        <f ca="1">IFERROR(__xludf.DUMMYFUNCTION("IMPORTRANGE(""https://docs.google.com/spreadsheets/d/1IYY_tgx_IHuhSq3AJ5eI5OnqOPBNLWSHKh2a30DoXe8/edit?usp=sharing"",""ตรัง!J179"")"),0)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IFERROR(__xludf.DUMMYFUNCTION("IMPORTRANGE(""https://docs.google.com/spreadsheets/d/1IYY_tgx_IHuhSq3AJ5eI5OnqOPBNLWSHKh2a30DoXe8/edit?usp=sharing"",""ตรัง!I180"")"),20)</f>
        <v>20</v>
      </c>
      <c r="J265" s="192">
        <f ca="1">IFERROR(__xludf.DUMMYFUNCTION("IMPORTRANGE(""https://docs.google.com/spreadsheets/d/1IYY_tgx_IHuhSq3AJ5eI5OnqOPBNLWSHKh2a30DoXe8/edit?usp=sharing"",""ตรัง!J180"")"),0)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IFERROR(__xludf.DUMMYFUNCTION("IMPORTRANGE(""https://docs.google.com/spreadsheets/d/1IYY_tgx_IHuhSq3AJ5eI5OnqOPBNLWSHKh2a30DoXe8/edit?usp=sharing"",""ตรัง!I181"")"),20)</f>
        <v>20</v>
      </c>
      <c r="J266" s="192">
        <f ca="1">IFERROR(__xludf.DUMMYFUNCTION("IMPORTRANGE(""https://docs.google.com/spreadsheets/d/1IYY_tgx_IHuhSq3AJ5eI5OnqOPBNLWSHKh2a30DoXe8/edit?usp=sharing"",""ตรัง!J181"")"),0)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IFERROR(__xludf.DUMMYFUNCTION("IMPORTRANGE(""https://docs.google.com/spreadsheets/d/1IYY_tgx_IHuhSq3AJ5eI5OnqOPBNLWSHKh2a30DoXe8/edit?usp=sharing"",""ตรัง!I182"")"),1)</f>
        <v>1</v>
      </c>
      <c r="J267" s="192">
        <f ca="1">IFERROR(__xludf.DUMMYFUNCTION("IMPORTRANGE(""https://docs.google.com/spreadsheets/d/1IYY_tgx_IHuhSq3AJ5eI5OnqOPBNLWSHKh2a30DoXe8/edit?usp=sharing"",""ตรัง!J182"")"),0)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IFERROR(__xludf.DUMMYFUNCTION("IMPORTRANGE(""https://docs.google.com/spreadsheets/d/1IYY_tgx_IHuhSq3AJ5eI5OnqOPBNLWSHKh2a30DoXe8/edit?usp=sharing"",""ตรัง!J183"")"),0)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IFERROR(__xludf.DUMMYFUNCTION("IMPORTRANGE(""https://docs.google.com/spreadsheets/d/1IYY_tgx_IHuhSq3AJ5eI5OnqOPBNLWSHKh2a30DoXe8/edit?usp=sharing"",""ตรัง!J184"")"),0)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IFERROR(__xludf.DUMMYFUNCTION("IMPORTRANGE(""https://docs.google.com/spreadsheets/d/1IYY_tgx_IHuhSq3AJ5eI5OnqOPBNLWSHKh2a30DoXe8/edit?usp=sharing"",""ตรัง!I185"")"),0)</f>
        <v>0</v>
      </c>
      <c r="J270" s="308">
        <f ca="1">IFERROR(__xludf.DUMMYFUNCTION("IMPORTRANGE(""https://docs.google.com/spreadsheets/d/1IYY_tgx_IHuhSq3AJ5eI5OnqOPBNLWSHKh2a30DoXe8/edit?usp=sharing"",""ตรัง!J185"")"),0)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240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240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IFERROR(__xludf.DUMMYFUNCTION("IMPORTRANGE(""https://docs.google.com/spreadsheets/d/1Yj_ptqi66GCucihVvJfMjLAmec39IyEx_6qawtMGysU/edit?usp=sharing"",""สบก!CK83"")"),0)</f>
        <v>0</v>
      </c>
      <c r="N275" s="172">
        <f ca="1">IFERROR(__xludf.DUMMYFUNCTION("IMPORTRANGE(""https://docs.google.com/spreadsheets/d/1Yj_ptqi66GCucihVvJfMjLAmec39IyEx_6qawtMGysU/edit?usp=sharing"",""สบก!CL83"")"),240)</f>
        <v>240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IFERROR(__xludf.DUMMYFUNCTION("IMPORTRANGE(""https://docs.google.com/spreadsheets/d/1Yj_ptqi66GCucihVvJfMjLAmec39IyEx_6qawtMGysU/edit?usp=sharing"",""สบก!CG83"")"),0)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IFERROR(__xludf.DUMMYFUNCTION("IMPORTRANGE(""https://docs.google.com/spreadsheets/d/1Yj_ptqi66GCucihVvJfMjLAmec39IyEx_6qawtMGysU/edit?usp=sharing"",""สบก!CH83"")"),0)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IFERROR(__xludf.DUMMYFUNCTION("IMPORTRANGE(""https://docs.google.com/spreadsheets/d/1IYY_tgx_IHuhSq3AJ5eI5OnqOPBNLWSHKh2a30DoXe8/edit?usp=sharing"",""ตรัง!J191"")"),0)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IFERROR(__xludf.DUMMYFUNCTION("IMPORTRANGE(""https://docs.google.com/spreadsheets/d/1IYY_tgx_IHuhSq3AJ5eI5OnqOPBNLWSHKh2a30DoXe8/edit?usp=sharing"",""ตรัง!J192"")"),0)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IFERROR(__xludf.DUMMYFUNCTION("IMPORTRANGE(""https://docs.google.com/spreadsheets/d/1IYY_tgx_IHuhSq3AJ5eI5OnqOPBNLWSHKh2a30DoXe8/edit?usp=sharing"",""ตรัง!J193"")"),0)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IFERROR(__xludf.DUMMYFUNCTION("IMPORTRANGE(""https://docs.google.com/spreadsheets/d/1IYY_tgx_IHuhSq3AJ5eI5OnqOPBNLWSHKh2a30DoXe8/edit?usp=sharing"",""ตรัง!J194"")"),0)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IFERROR(__xludf.DUMMYFUNCTION("IMPORTRANGE(""https://docs.google.com/spreadsheets/d/1IYY_tgx_IHuhSq3AJ5eI5OnqOPBNLWSHKh2a30DoXe8/edit?usp=sharing"",""ตรัง!I195"")"),0)</f>
        <v>0</v>
      </c>
      <c r="J285" s="192">
        <f ca="1">IFERROR(__xludf.DUMMYFUNCTION("IMPORTRANGE(""https://docs.google.com/spreadsheets/d/1IYY_tgx_IHuhSq3AJ5eI5OnqOPBNLWSHKh2a30DoXe8/edit?usp=sharing"",""ตรัง!J195"")"),0)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IFERROR(__xludf.DUMMYFUNCTION("IMPORTRANGE(""https://docs.google.com/spreadsheets/d/1IYY_tgx_IHuhSq3AJ5eI5OnqOPBNLWSHKh2a30DoXe8/edit?usp=sharing"",""ตรัง!J196"")"),0)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IFERROR(__xludf.DUMMYFUNCTION("IMPORTRANGE(""https://docs.google.com/spreadsheets/d/1IYY_tgx_IHuhSq3AJ5eI5OnqOPBNLWSHKh2a30DoXe8/edit?usp=sharing"",""ตรัง!J197"")"),0)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IFERROR(__xludf.DUMMYFUNCTION("IMPORTRANGE(""https://docs.google.com/spreadsheets/d/1IYY_tgx_IHuhSq3AJ5eI5OnqOPBNLWSHKh2a30DoXe8/edit?usp=sharing"",""ตรัง!I199"")"),0)</f>
        <v>0</v>
      </c>
      <c r="J289" s="308">
        <f ca="1">IFERROR(__xludf.DUMMYFUNCTION("IMPORTRANGE(""https://docs.google.com/spreadsheets/d/1IYY_tgx_IHuhSq3AJ5eI5OnqOPBNLWSHKh2a30DoXe8/edit?usp=sharing"",""ตรัง!J199"")"),0)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IFERROR(__xludf.DUMMYFUNCTION("IMPORTRANGE(""https://docs.google.com/spreadsheets/d/1Yj_ptqi66GCucihVvJfMjLAmec39IyEx_6qawtMGysU/edit?usp=sharing"",""สบก!CT83"")"),0)</f>
        <v>0</v>
      </c>
      <c r="N294" s="172">
        <f ca="1">IFERROR(__xludf.DUMMYFUNCTION("IMPORTRANGE(""https://docs.google.com/spreadsheets/d/1Yj_ptqi66GCucihVvJfMjLAmec39IyEx_6qawtMGysU/edit?usp=sharing"",""สบก!CU83"")"),0)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IFERROR(__xludf.DUMMYFUNCTION("IMPORTRANGE(""https://docs.google.com/spreadsheets/d/1Yj_ptqi66GCucihVvJfMjLAmec39IyEx_6qawtMGysU/edit?usp=sharing"",""สบก!CP83"")"),0)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IFERROR(__xludf.DUMMYFUNCTION("IMPORTRANGE(""https://docs.google.com/spreadsheets/d/1IYY_tgx_IHuhSq3AJ5eI5OnqOPBNLWSHKh2a30DoXe8/edit?usp=sharing"",""ตรัง!J205"")"),0)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IFERROR(__xludf.DUMMYFUNCTION("IMPORTRANGE(""https://docs.google.com/spreadsheets/d/1IYY_tgx_IHuhSq3AJ5eI5OnqOPBNLWSHKh2a30DoXe8/edit?usp=sharing"",""ตรัง!J206"")"),0)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IFERROR(__xludf.DUMMYFUNCTION("IMPORTRANGE(""https://docs.google.com/spreadsheets/d/1IYY_tgx_IHuhSq3AJ5eI5OnqOPBNLWSHKh2a30DoXe8/edit?usp=sharing"",""ตรัง!J207"")"),0)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IFERROR(__xludf.DUMMYFUNCTION("IMPORTRANGE(""https://docs.google.com/spreadsheets/d/1IYY_tgx_IHuhSq3AJ5eI5OnqOPBNLWSHKh2a30DoXe8/edit?usp=sharing"",""ตรัง!J208"")"),0)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IFERROR(__xludf.DUMMYFUNCTION("IMPORTRANGE(""https://docs.google.com/spreadsheets/d/1IYY_tgx_IHuhSq3AJ5eI5OnqOPBNLWSHKh2a30DoXe8/edit?usp=sharing"",""ตรัง!I209"")"),0)</f>
        <v>0</v>
      </c>
      <c r="J304" s="191">
        <f ca="1">IFERROR(__xludf.DUMMYFUNCTION("IMPORTRANGE(""https://docs.google.com/spreadsheets/d/1IYY_tgx_IHuhSq3AJ5eI5OnqOPBNLWSHKh2a30DoXe8/edit?usp=sharing"",""ตรัง!J209"")"),0)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IFERROR(__xludf.DUMMYFUNCTION("IMPORTRANGE(""https://docs.google.com/spreadsheets/d/1IYY_tgx_IHuhSq3AJ5eI5OnqOPBNLWSHKh2a30DoXe8/edit?usp=sharing"",""ตรัง!I211"")"),0)</f>
        <v>0</v>
      </c>
      <c r="J306" s="191">
        <f ca="1">IFERROR(__xludf.DUMMYFUNCTION("IMPORTRANGE(""https://docs.google.com/spreadsheets/d/1IYY_tgx_IHuhSq3AJ5eI5OnqOPBNLWSHKh2a30DoXe8/edit?usp=sharing"",""ตรัง!J211"")"),0)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IFERROR(__xludf.DUMMYFUNCTION("IMPORTRANGE(""https://docs.google.com/spreadsheets/d/1IYY_tgx_IHuhSq3AJ5eI5OnqOPBNLWSHKh2a30DoXe8/edit?usp=sharing"",""ตรัง!J212"")"),0)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IFERROR(__xludf.DUMMYFUNCTION("IMPORTRANGE(""https://docs.google.com/spreadsheets/d/1IYY_tgx_IHuhSq3AJ5eI5OnqOPBNLWSHKh2a30DoXe8/edit?usp=sharing"",""ตรัง!J213"")"),0)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IFERROR(__xludf.DUMMYFUNCTION("IMPORTRANGE(""https://docs.google.com/spreadsheets/d/1IYY_tgx_IHuhSq3AJ5eI5OnqOPBNLWSHKh2a30DoXe8/edit?usp=sharing"",""ตรัง!I214"")"),0)</f>
        <v>0</v>
      </c>
      <c r="J309" s="325">
        <f ca="1">IFERROR(__xludf.DUMMYFUNCTION("IMPORTRANGE(""https://docs.google.com/spreadsheets/d/1IYY_tgx_IHuhSq3AJ5eI5OnqOPBNLWSHKh2a30DoXe8/edit?usp=sharing"",""ตรัง!J214"")"),0)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IFERROR(__xludf.DUMMYFUNCTION("IMPORTRANGE(""https://docs.google.com/spreadsheets/d/1Yj_ptqi66GCucihVvJfMjLAmec39IyEx_6qawtMGysU/edit?usp=sharing"",""สบก!DC83"")"),0)</f>
        <v>0</v>
      </c>
      <c r="N314" s="172">
        <f ca="1">IFERROR(__xludf.DUMMYFUNCTION("IMPORTRANGE(""https://docs.google.com/spreadsheets/d/1Yj_ptqi66GCucihVvJfMjLAmec39IyEx_6qawtMGysU/edit?usp=sharing"",""สบก!DD83"")"),0)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IFERROR(__xludf.DUMMYFUNCTION("IMPORTRANGE(""https://docs.google.com/spreadsheets/d/1Yj_ptqi66GCucihVvJfMjLAmec39IyEx_6qawtMGysU/edit?usp=sharing"",""สบก!CY83"")"),0)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IFERROR(__xludf.DUMMYFUNCTION("IMPORTRANGE(""https://docs.google.com/spreadsheets/d/1IYY_tgx_IHuhSq3AJ5eI5OnqOPBNLWSHKh2a30DoXe8/edit?usp=sharing"",""ตรัง!J220"")"),0)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IFERROR(__xludf.DUMMYFUNCTION("IMPORTRANGE(""https://docs.google.com/spreadsheets/d/1IYY_tgx_IHuhSq3AJ5eI5OnqOPBNLWSHKh2a30DoXe8/edit?usp=sharing"",""ตรัง!J221"")"),0)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IFERROR(__xludf.DUMMYFUNCTION("IMPORTRANGE(""https://docs.google.com/spreadsheets/d/1IYY_tgx_IHuhSq3AJ5eI5OnqOPBNLWSHKh2a30DoXe8/edit?usp=sharing"",""ตรัง!J222"")"),0)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IFERROR(__xludf.DUMMYFUNCTION("IMPORTRANGE(""https://docs.google.com/spreadsheets/d/1IYY_tgx_IHuhSq3AJ5eI5OnqOPBNLWSHKh2a30DoXe8/edit?usp=sharing"",""ตรัง!J223"")"),0)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IFERROR(__xludf.DUMMYFUNCTION("IMPORTRANGE(""https://docs.google.com/spreadsheets/d/1IYY_tgx_IHuhSq3AJ5eI5OnqOPBNLWSHKh2a30DoXe8/edit?usp=sharing"",""ตรัง!I224"")"),0)</f>
        <v>0</v>
      </c>
      <c r="J324" s="191">
        <f ca="1">IFERROR(__xludf.DUMMYFUNCTION("IMPORTRANGE(""https://docs.google.com/spreadsheets/d/1IYY_tgx_IHuhSq3AJ5eI5OnqOPBNLWSHKh2a30DoXe8/edit?usp=sharing"",""ตรัง!J224"")"),0)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IFERROR(__xludf.DUMMYFUNCTION("IMPORTRANGE(""https://docs.google.com/spreadsheets/d/1IYY_tgx_IHuhSq3AJ5eI5OnqOPBNLWSHKh2a30DoXe8/edit?usp=sharing"",""ตรัง!J225"")"),0)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IFERROR(__xludf.DUMMYFUNCTION("IMPORTRANGE(""https://docs.google.com/spreadsheets/d/1IYY_tgx_IHuhSq3AJ5eI5OnqOPBNLWSHKh2a30DoXe8/edit?usp=sharing"",""ตรัง!J226"")"),0)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IFERROR(__xludf.DUMMYFUNCTION("IMPORTRANGE(""https://docs.google.com/spreadsheets/d/1IYY_tgx_IHuhSq3AJ5eI5OnqOPBNLWSHKh2a30DoXe8/edit?usp=sharing"",""ตรัง!I228"")"),163)</f>
        <v>163</v>
      </c>
      <c r="J328" s="330">
        <f ca="1">IFERROR(__xludf.DUMMYFUNCTION("IMPORTRANGE(""https://docs.google.com/spreadsheets/d/1IYY_tgx_IHuhSq3AJ5eI5OnqOPBNLWSHKh2a30DoXe8/edit?usp=sharing"",""ตรัง!J228"")"),35)</f>
        <v>35</v>
      </c>
      <c r="K328" s="309">
        <f ca="1">IF(I328&gt;0,J328*100/I328,0)</f>
        <v>21.472392638036808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890750</v>
      </c>
      <c r="M329" s="155">
        <f t="shared" ca="1" si="98"/>
        <v>398800</v>
      </c>
      <c r="N329" s="155">
        <f t="shared" ca="1" si="98"/>
        <v>316139</v>
      </c>
      <c r="O329" s="154">
        <f t="shared" ref="O329:O331" ca="1" si="99">IF(L329&gt;0,N329*100/L329,0)</f>
        <v>35.491327532977827</v>
      </c>
      <c r="P329" s="154">
        <f t="shared" ref="P329:P331" ca="1" si="100">IF(M329&gt;0,N329*100/M329,0)</f>
        <v>79.272567703109331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890750</v>
      </c>
      <c r="M331" s="160">
        <f t="shared" ca="1" si="102"/>
        <v>398800</v>
      </c>
      <c r="N331" s="160">
        <f t="shared" ca="1" si="102"/>
        <v>316139</v>
      </c>
      <c r="O331" s="159">
        <f t="shared" ca="1" si="99"/>
        <v>35.491327532977827</v>
      </c>
      <c r="P331" s="159">
        <f t="shared" ca="1" si="100"/>
        <v>79.272567703109331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739550</v>
      </c>
      <c r="M333" s="172">
        <f ca="1">IFERROR(__xludf.DUMMYFUNCTION("IMPORTRANGE(""https://docs.google.com/spreadsheets/d/1Yj_ptqi66GCucihVvJfMjLAmec39IyEx_6qawtMGysU/edit?usp=sharing"",""สบก!DL83"")"),398800)</f>
        <v>398800</v>
      </c>
      <c r="N333" s="172">
        <f ca="1">IFERROR(__xludf.DUMMYFUNCTION("IMPORTRANGE(""https://docs.google.com/spreadsheets/d/1Yj_ptqi66GCucihVvJfMjLAmec39IyEx_6qawtMGysU/edit?usp=sharing"",""สบก!DM83"")"),164939)</f>
        <v>164939</v>
      </c>
      <c r="O333" s="171">
        <f ca="1">IF(L333&gt;0,N333*100/L333,0)</f>
        <v>22.302616455952943</v>
      </c>
      <c r="P333" s="171">
        <f ca="1">IF(M333&gt;0,N333*100/M333,0)</f>
        <v>41.358826479438314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IFERROR(__xludf.DUMMYFUNCTION("IMPORTRANGE(""https://docs.google.com/spreadsheets/d/1Yj_ptqi66GCucihVvJfMjLAmec39IyEx_6qawtMGysU/edit?usp=sharing"",""สบก!DH83"")"),388800)</f>
        <v>388800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IFERROR(__xludf.DUMMYFUNCTION("IMPORTRANGE(""https://docs.google.com/spreadsheets/d/1Yj_ptqi66GCucihVvJfMjLAmec39IyEx_6qawtMGysU/edit?usp=sharing"",""สบก!DI83"")"),350750)</f>
        <v>350750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/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IFERROR(__xludf.DUMMYFUNCTION("IMPORTRANGE(""https://docs.google.com/spreadsheets/d/1IYY_tgx_IHuhSq3AJ5eI5OnqOPBNLWSHKh2a30DoXe8/edit?usp=sharing"",""ตรัง!I234"")"),0)</f>
        <v>0</v>
      </c>
      <c r="J339" s="191">
        <f ca="1">IFERROR(__xludf.DUMMYFUNCTION("IMPORTRANGE(""https://docs.google.com/spreadsheets/d/1IYY_tgx_IHuhSq3AJ5eI5OnqOPBNLWSHKh2a30DoXe8/edit?usp=sharing"",""ตรัง!J234"")"),49)</f>
        <v>49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IFERROR(__xludf.DUMMYFUNCTION("IMPORTRANGE(""https://docs.google.com/spreadsheets/d/1IYY_tgx_IHuhSq3AJ5eI5OnqOPBNLWSHKh2a30DoXe8/edit?usp=sharing"",""ตรัง!I235"")"),1840)</f>
        <v>1840</v>
      </c>
      <c r="J340" s="191">
        <f ca="1">IFERROR(__xludf.DUMMYFUNCTION("IMPORTRANGE(""https://docs.google.com/spreadsheets/d/1IYY_tgx_IHuhSq3AJ5eI5OnqOPBNLWSHKh2a30DoXe8/edit?usp=sharing"",""ตรัง!J235"")"),273.299999999999)</f>
        <v>273.29999999999899</v>
      </c>
      <c r="K340" s="333">
        <f t="shared" ca="1" si="103"/>
        <v>14.853260869565162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IFERROR(__xludf.DUMMYFUNCTION("IMPORTRANGE(""https://docs.google.com/spreadsheets/d/1IYY_tgx_IHuhSq3AJ5eI5OnqOPBNLWSHKh2a30DoXe8/edit?usp=sharing"",""ตรัง!I236"")"),163)</f>
        <v>163</v>
      </c>
      <c r="J341" s="191">
        <f ca="1">IFERROR(__xludf.DUMMYFUNCTION("IMPORTRANGE(""https://docs.google.com/spreadsheets/d/1IYY_tgx_IHuhSq3AJ5eI5OnqOPBNLWSHKh2a30DoXe8/edit?usp=sharing"",""ตรัง!J236"")"),33)</f>
        <v>33</v>
      </c>
      <c r="K341" s="333">
        <f t="shared" ca="1" si="103"/>
        <v>20.245398773006134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IFERROR(__xludf.DUMMYFUNCTION("IMPORTRANGE(""https://docs.google.com/spreadsheets/d/1IYY_tgx_IHuhSq3AJ5eI5OnqOPBNLWSHKh2a30DoXe8/edit?usp=sharing"",""ตรัง!I237"")"),0)</f>
        <v>0</v>
      </c>
      <c r="J342" s="191">
        <f ca="1">IFERROR(__xludf.DUMMYFUNCTION("IMPORTRANGE(""https://docs.google.com/spreadsheets/d/1IYY_tgx_IHuhSq3AJ5eI5OnqOPBNLWSHKh2a30DoXe8/edit?usp=sharing"",""ตรัง!J237"")"),332.49)</f>
        <v>332.49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IFERROR(__xludf.DUMMYFUNCTION("IMPORTRANGE(""https://docs.google.com/spreadsheets/d/1IYY_tgx_IHuhSq3AJ5eI5OnqOPBNLWSHKh2a30DoXe8/edit?usp=sharing"",""ตรัง!I238"")"),163)</f>
        <v>163</v>
      </c>
      <c r="J343" s="191">
        <f ca="1">IFERROR(__xludf.DUMMYFUNCTION("IMPORTRANGE(""https://docs.google.com/spreadsheets/d/1IYY_tgx_IHuhSq3AJ5eI5OnqOPBNLWSHKh2a30DoXe8/edit?usp=sharing"",""ตรัง!J238"")"),3)</f>
        <v>3</v>
      </c>
      <c r="K343" s="333">
        <f t="shared" ca="1" si="103"/>
        <v>1.8404907975460123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IFERROR(__xludf.DUMMYFUNCTION("IMPORTRANGE(""https://docs.google.com/spreadsheets/d/1IYY_tgx_IHuhSq3AJ5eI5OnqOPBNLWSHKh2a30DoXe8/edit?usp=sharing"",""ตรัง!I239"")"),0)</f>
        <v>0</v>
      </c>
      <c r="J344" s="191">
        <f ca="1">IFERROR(__xludf.DUMMYFUNCTION("IMPORTRANGE(""https://docs.google.com/spreadsheets/d/1IYY_tgx_IHuhSq3AJ5eI5OnqOPBNLWSHKh2a30DoXe8/edit?usp=sharing"",""ตรัง!J239"")"),16.06)</f>
        <v>16.059999999999999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IFERROR(__xludf.DUMMYFUNCTION("IMPORTRANGE(""https://docs.google.com/spreadsheets/d/1IYY_tgx_IHuhSq3AJ5eI5OnqOPBNLWSHKh2a30DoXe8/edit?usp=sharing"",""ตรัง!I240"")"),163)</f>
        <v>163</v>
      </c>
      <c r="J345" s="191">
        <f ca="1">IFERROR(__xludf.DUMMYFUNCTION("IMPORTRANGE(""https://docs.google.com/spreadsheets/d/1IYY_tgx_IHuhSq3AJ5eI5OnqOPBNLWSHKh2a30DoXe8/edit?usp=sharing"",""ตรัง!J240"")"),35)</f>
        <v>35</v>
      </c>
      <c r="K345" s="333">
        <f t="shared" ca="1" si="103"/>
        <v>21.472392638036808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IFERROR(__xludf.DUMMYFUNCTION("IMPORTRANGE(""https://docs.google.com/spreadsheets/d/1IYY_tgx_IHuhSq3AJ5eI5OnqOPBNLWSHKh2a30DoXe8/edit?usp=sharing"",""ตรัง!I241"")"),0)</f>
        <v>0</v>
      </c>
      <c r="J346" s="191">
        <f ca="1">IFERROR(__xludf.DUMMYFUNCTION("IMPORTRANGE(""https://docs.google.com/spreadsheets/d/1IYY_tgx_IHuhSq3AJ5eI5OnqOPBNLWSHKh2a30DoXe8/edit?usp=sharing"",""ตรัง!J241"")"),343.25)</f>
        <v>343.25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IFERROR(__xludf.DUMMYFUNCTION("IMPORTRANGE(""https://docs.google.com/spreadsheets/d/1IYY_tgx_IHuhSq3AJ5eI5OnqOPBNLWSHKh2a30DoXe8/edit?usp=sharing"",""ตรัง!L242"")"),1187098)</f>
        <v>1187098</v>
      </c>
      <c r="M347" s="347"/>
      <c r="N347" s="347">
        <f ca="1">IFERROR(__xludf.DUMMYFUNCTION("IMPORTRANGE(""https://docs.google.com/spreadsheets/d/1IYY_tgx_IHuhSq3AJ5eI5OnqOPBNLWSHKh2a30DoXe8/edit?usp=sharing"",""ตรัง!M242"")"),43296.4799999999)</f>
        <v>43296.479999999901</v>
      </c>
      <c r="O347" s="347">
        <f ca="1">+IF(L347&gt;0,N347*100/L347,0)</f>
        <v>3.6472540599006904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IFERROR(__xludf.DUMMYFUNCTION("IMPORTRANGE(""https://docs.google.com/spreadsheets/d/1IYY_tgx_IHuhSq3AJ5eI5OnqOPBNLWSHKh2a30DoXe8/edit?usp=sharing"",""ตรัง!I244"")"),70)</f>
        <v>70</v>
      </c>
      <c r="J349" s="360">
        <f ca="1">IFERROR(__xludf.DUMMYFUNCTION("IMPORTRANGE(""https://docs.google.com/spreadsheets/d/1IYY_tgx_IHuhSq3AJ5eI5OnqOPBNLWSHKh2a30DoXe8/edit?usp=sharing"",""ตรัง!J244"")"),0)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IFERROR(__xludf.DUMMYFUNCTION("IMPORTRANGE(""https://docs.google.com/spreadsheets/d/1IYY_tgx_IHuhSq3AJ5eI5OnqOPBNLWSHKh2a30DoXe8/edit?usp=sharing"",""ตรัง!L244"")"),274060)</f>
        <v>274060</v>
      </c>
      <c r="M349" s="362"/>
      <c r="N349" s="362">
        <f ca="1">IFERROR(__xludf.DUMMYFUNCTION("IMPORTRANGE(""https://docs.google.com/spreadsheets/d/1IYY_tgx_IHuhSq3AJ5eI5OnqOPBNLWSHKh2a30DoXe8/edit?usp=sharing"",""ตรัง!M244"")"),0)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IFERROR(__xludf.DUMMYFUNCTION("IMPORTRANGE(""https://docs.google.com/spreadsheets/d/1IYY_tgx_IHuhSq3AJ5eI5OnqOPBNLWSHKh2a30DoXe8/edit?usp=sharing"",""ตรัง!I245"")"),25)</f>
        <v>25</v>
      </c>
      <c r="J350" s="360">
        <f ca="1">IFERROR(__xludf.DUMMYFUNCTION("IMPORTRANGE(""https://docs.google.com/spreadsheets/d/1IYY_tgx_IHuhSq3AJ5eI5OnqOPBNLWSHKh2a30DoXe8/edit?usp=sharing"",""ตรัง!J245"")"),0)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IFERROR(__xludf.DUMMYFUNCTION("IMPORTRANGE(""https://docs.google.com/spreadsheets/d/1IYY_tgx_IHuhSq3AJ5eI5OnqOPBNLWSHKh2a30DoXe8/edit?usp=sharing"",""ตรัง!L246"")"),0)</f>
        <v>0</v>
      </c>
      <c r="M351" s="169"/>
      <c r="N351" s="169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9">
        <f ca="1">IFERROR(__xludf.DUMMYFUNCTION("IMPORTRANGE(""https://docs.google.com/spreadsheets/d/1IYY_tgx_IHuhSq3AJ5eI5OnqOPBNLWSHKh2a30DoXe8/edit?usp=sharing"",""ตรัง!M247"")"),0)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IFERROR(__xludf.DUMMYFUNCTION("IMPORTRANGE(""https://docs.google.com/spreadsheets/d/1IYY_tgx_IHuhSq3AJ5eI5OnqOPBNLWSHKh2a30DoXe8/edit?usp=sharing"",""ตรัง!L248"")"),0)</f>
        <v>0</v>
      </c>
      <c r="M353" s="171"/>
      <c r="N353" s="171">
        <f ca="1">IFERROR(__xludf.DUMMYFUNCTION("IMPORTRANGE(""https://docs.google.com/spreadsheets/d/1IYY_tgx_IHuhSq3AJ5eI5OnqOPBNLWSHKh2a30DoXe8/edit?usp=sharing"",""ตรัง!M248"")"),0)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IFERROR(__xludf.DUMMYFUNCTION("IMPORTRANGE(""https://docs.google.com/spreadsheets/d/1IYY_tgx_IHuhSq3AJ5eI5OnqOPBNLWSHKh2a30DoXe8/edit?usp=sharing"",""ตรัง!L249"")"),274060)</f>
        <v>274060</v>
      </c>
      <c r="M354" s="171"/>
      <c r="N354" s="171">
        <f ca="1">IFERROR(__xludf.DUMMYFUNCTION("IMPORTRANGE(""https://docs.google.com/spreadsheets/d/1IYY_tgx_IHuhSq3AJ5eI5OnqOPBNLWSHKh2a30DoXe8/edit?usp=sharing"",""ตรัง!M249"")"),0)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IFERROR(__xludf.DUMMYFUNCTION("IMPORTRANGE(""https://docs.google.com/spreadsheets/d/1IYY_tgx_IHuhSq3AJ5eI5OnqOPBNLWSHKh2a30DoXe8/edit?usp=sharing"",""ตรัง!M250"")"),0)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IFERROR(__xludf.DUMMYFUNCTION("IMPORTRANGE(""https://docs.google.com/spreadsheets/d/1IYY_tgx_IHuhSq3AJ5eI5OnqOPBNLWSHKh2a30DoXe8/edit?usp=sharing"",""ตรัง!M251"")"),0)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IFERROR(__xludf.DUMMYFUNCTION("IMPORTRANGE(""https://docs.google.com/spreadsheets/d/1IYY_tgx_IHuhSq3AJ5eI5OnqOPBNLWSHKh2a30DoXe8/edit?usp=sharing"",""ตรัง!M252"")"),0)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IFERROR(__xludf.DUMMYFUNCTION("IMPORTRANGE(""https://docs.google.com/spreadsheets/d/1IYY_tgx_IHuhSq3AJ5eI5OnqOPBNLWSHKh2a30DoXe8/edit?usp=sharing"",""ตรัง!M253"")"),0)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IFERROR(__xludf.DUMMYFUNCTION("IMPORTRANGE(""https://docs.google.com/spreadsheets/d/1IYY_tgx_IHuhSq3AJ5eI5OnqOPBNLWSHKh2a30DoXe8/edit?usp=sharing"",""ตรัง!J255"")"),0)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IFERROR(__xludf.DUMMYFUNCTION("IMPORTRANGE(""https://docs.google.com/spreadsheets/d/1IYY_tgx_IHuhSq3AJ5eI5OnqOPBNLWSHKh2a30DoXe8/edit?usp=sharing"",""ตรัง!J256"")"),1)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IFERROR(__xludf.DUMMYFUNCTION("IMPORTRANGE(""https://docs.google.com/spreadsheets/d/1IYY_tgx_IHuhSq3AJ5eI5OnqOPBNLWSHKh2a30DoXe8/edit?usp=sharing"",""ตรัง!J257"")"),1)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IFERROR(__xludf.DUMMYFUNCTION("IMPORTRANGE(""https://docs.google.com/spreadsheets/d/1IYY_tgx_IHuhSq3AJ5eI5OnqOPBNLWSHKh2a30DoXe8/edit?usp=sharing"",""ตรัง!J258"")"),0)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IFERROR(__xludf.DUMMYFUNCTION("IMPORTRANGE(""https://docs.google.com/spreadsheets/d/1IYY_tgx_IHuhSq3AJ5eI5OnqOPBNLWSHKh2a30DoXe8/edit?usp=sharing"",""ตรัง!J166"")"),0)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IFERROR(__xludf.DUMMYFUNCTION("IMPORTRANGE(""https://docs.google.com/spreadsheets/d/1IYY_tgx_IHuhSq3AJ5eI5OnqOPBNLWSHKh2a30DoXe8/edit?usp=sharing"",""ตรัง!J166"")"),0)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IFERROR(__xludf.DUMMYFUNCTION("IMPORTRANGE(""https://docs.google.com/spreadsheets/d/1IYY_tgx_IHuhSq3AJ5eI5OnqOPBNLWSHKh2a30DoXe8/edit?usp=sharing"",""ตรัง!J166"")"),0)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IFERROR(__xludf.DUMMYFUNCTION("IMPORTRANGE(""https://docs.google.com/spreadsheets/d/1IYY_tgx_IHuhSq3AJ5eI5OnqOPBNLWSHKh2a30DoXe8/edit?usp=sharing"",""ตรัง!J166"")"),0)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IFERROR(__xludf.DUMMYFUNCTION("IMPORTRANGE(""https://docs.google.com/spreadsheets/d/1IYY_tgx_IHuhSq3AJ5eI5OnqOPBNLWSHKh2a30DoXe8/edit?usp=sharing"",""ตรัง!I263"")"),25)</f>
        <v>25</v>
      </c>
      <c r="J368" s="191">
        <f ca="1">IFERROR(__xludf.DUMMYFUNCTION("IMPORTRANGE(""https://docs.google.com/spreadsheets/d/1IYY_tgx_IHuhSq3AJ5eI5OnqOPBNLWSHKh2a30DoXe8/edit?usp=sharing"",""ตรัง!J263"")"),0)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IFERROR(__xludf.DUMMYFUNCTION("IMPORTRANGE(""https://docs.google.com/spreadsheets/d/1IYY_tgx_IHuhSq3AJ5eI5OnqOPBNLWSHKh2a30DoXe8/edit?usp=sharing"",""ตรัง!I164"")"),0)</f>
        <v>0</v>
      </c>
      <c r="J369" s="191">
        <f ca="1">IFERROR(__xludf.DUMMYFUNCTION("IMPORTRANGE(""https://docs.google.com/spreadsheets/d/1IYY_tgx_IHuhSq3AJ5eI5OnqOPBNLWSHKh2a30DoXe8/edit?usp=sharing"",""ตรัง!J164"")"),0)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IFERROR(__xludf.DUMMYFUNCTION("IMPORTRANGE(""https://docs.google.com/spreadsheets/d/1IYY_tgx_IHuhSq3AJ5eI5OnqOPBNLWSHKh2a30DoXe8/edit?usp=sharing"",""ตรัง!I265"")"),25)</f>
        <v>25</v>
      </c>
      <c r="J370" s="191">
        <f ca="1">IFERROR(__xludf.DUMMYFUNCTION("IMPORTRANGE(""https://docs.google.com/spreadsheets/d/1IYY_tgx_IHuhSq3AJ5eI5OnqOPBNLWSHKh2a30DoXe8/edit?usp=sharing"",""ตรัง!J265"")"),0)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IFERROR(__xludf.DUMMYFUNCTION("IMPORTRANGE(""https://docs.google.com/spreadsheets/d/1IYY_tgx_IHuhSq3AJ5eI5OnqOPBNLWSHKh2a30DoXe8/edit?usp=sharing"",""ตรัง!I164"")"),0)</f>
        <v>0</v>
      </c>
      <c r="J371" s="192">
        <f ca="1">IFERROR(__xludf.DUMMYFUNCTION("IMPORTRANGE(""https://docs.google.com/spreadsheets/d/1IYY_tgx_IHuhSq3AJ5eI5OnqOPBNLWSHKh2a30DoXe8/edit?usp=sharing"",""ตรัง!J164"")"),0)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IFERROR(__xludf.DUMMYFUNCTION("IMPORTRANGE(""https://docs.google.com/spreadsheets/d/1IYY_tgx_IHuhSq3AJ5eI5OnqOPBNLWSHKh2a30DoXe8/edit?usp=sharing"",""ตรัง!I267"")"),25)</f>
        <v>25</v>
      </c>
      <c r="J372" s="192">
        <f ca="1">IFERROR(__xludf.DUMMYFUNCTION("IMPORTRANGE(""https://docs.google.com/spreadsheets/d/1IYY_tgx_IHuhSq3AJ5eI5OnqOPBNLWSHKh2a30DoXe8/edit?usp=sharing"",""ตรัง!J267"")"),0)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IFERROR(__xludf.DUMMYFUNCTION("IMPORTRANGE(""https://docs.google.com/spreadsheets/d/1IYY_tgx_IHuhSq3AJ5eI5OnqOPBNLWSHKh2a30DoXe8/edit?usp=sharing"",""ตรัง!I164"")"),0)</f>
        <v>0</v>
      </c>
      <c r="J373" s="191">
        <f ca="1">IFERROR(__xludf.DUMMYFUNCTION("IMPORTRANGE(""https://docs.google.com/spreadsheets/d/1IYY_tgx_IHuhSq3AJ5eI5OnqOPBNLWSHKh2a30DoXe8/edit?usp=sharing"",""ตรัง!J164"")"),0)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IFERROR(__xludf.DUMMYFUNCTION("IMPORTRANGE(""https://docs.google.com/spreadsheets/d/1IYY_tgx_IHuhSq3AJ5eI5OnqOPBNLWSHKh2a30DoXe8/edit?usp=sharing"",""ตรัง!I164"")"),0)</f>
        <v>0</v>
      </c>
      <c r="J374" s="191">
        <f ca="1">IFERROR(__xludf.DUMMYFUNCTION("IMPORTRANGE(""https://docs.google.com/spreadsheets/d/1IYY_tgx_IHuhSq3AJ5eI5OnqOPBNLWSHKh2a30DoXe8/edit?usp=sharing"",""ตรัง!J164"")"),0)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IFERROR(__xludf.DUMMYFUNCTION("IMPORTRANGE(""https://docs.google.com/spreadsheets/d/1IYY_tgx_IHuhSq3AJ5eI5OnqOPBNLWSHKh2a30DoXe8/edit?usp=sharing"",""ตรัง!I270"")"),70)</f>
        <v>70</v>
      </c>
      <c r="J375" s="191">
        <f ca="1">IFERROR(__xludf.DUMMYFUNCTION("IMPORTRANGE(""https://docs.google.com/spreadsheets/d/1IYY_tgx_IHuhSq3AJ5eI5OnqOPBNLWSHKh2a30DoXe8/edit?usp=sharing"",""ตรัง!J270"")"),0)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IFERROR(__xludf.DUMMYFUNCTION("IMPORTRANGE(""https://docs.google.com/spreadsheets/d/1IYY_tgx_IHuhSq3AJ5eI5OnqOPBNLWSHKh2a30DoXe8/edit?usp=sharing"",""ตรัง!I271"")"),0)</f>
        <v>0</v>
      </c>
      <c r="J376" s="192">
        <f ca="1">IFERROR(__xludf.DUMMYFUNCTION("IMPORTRANGE(""https://docs.google.com/spreadsheets/d/1IYY_tgx_IHuhSq3AJ5eI5OnqOPBNLWSHKh2a30DoXe8/edit?usp=sharing"",""ตรัง!J271"")"),0)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IFERROR(__xludf.DUMMYFUNCTION("IMPORTRANGE(""https://docs.google.com/spreadsheets/d/1IYY_tgx_IHuhSq3AJ5eI5OnqOPBNLWSHKh2a30DoXe8/edit?usp=sharing"",""ตรัง!I272"")"),70)</f>
        <v>70</v>
      </c>
      <c r="J377" s="191">
        <f ca="1">IFERROR(__xludf.DUMMYFUNCTION("IMPORTRANGE(""https://docs.google.com/spreadsheets/d/1IYY_tgx_IHuhSq3AJ5eI5OnqOPBNLWSHKh2a30DoXe8/edit?usp=sharing"",""ตรัง!J272"")"),0)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IFERROR(__xludf.DUMMYFUNCTION("IMPORTRANGE(""https://docs.google.com/spreadsheets/d/1IYY_tgx_IHuhSq3AJ5eI5OnqOPBNLWSHKh2a30DoXe8/edit?usp=sharing"",""ตรัง!J273"")"),0)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IFERROR(__xludf.DUMMYFUNCTION("IMPORTRANGE(""https://docs.google.com/spreadsheets/d/1IYY_tgx_IHuhSq3AJ5eI5OnqOPBNLWSHKh2a30DoXe8/edit?usp=sharing"",""ตรัง!J274"")"),0)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IFERROR(__xludf.DUMMYFUNCTION("IMPORTRANGE(""https://docs.google.com/spreadsheets/d/1IYY_tgx_IHuhSq3AJ5eI5OnqOPBNLWSHKh2a30DoXe8/edit?usp=sharing"",""ตรัง!I275"")"),300)</f>
        <v>300</v>
      </c>
      <c r="J380" s="360">
        <f ca="1">IFERROR(__xludf.DUMMYFUNCTION("IMPORTRANGE(""https://docs.google.com/spreadsheets/d/1IYY_tgx_IHuhSq3AJ5eI5OnqOPBNLWSHKh2a30DoXe8/edit?usp=sharing"",""ตรัง!J275"")"),0)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IFERROR(__xludf.DUMMYFUNCTION("IMPORTRANGE(""https://docs.google.com/spreadsheets/d/1IYY_tgx_IHuhSq3AJ5eI5OnqOPBNLWSHKh2a30DoXe8/edit?usp=sharing"",""ตรัง!L275"")"),293900)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IFERROR(__xludf.DUMMYFUNCTION("IMPORTRANGE(""https://docs.google.com/spreadsheets/d/1IYY_tgx_IHuhSq3AJ5eI5OnqOPBNLWSHKh2a30DoXe8/edit?usp=sharing"",""ตรัง!M275"")"),0)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IFERROR(__xludf.DUMMYFUNCTION("IMPORTRANGE(""https://docs.google.com/spreadsheets/d/1IYY_tgx_IHuhSq3AJ5eI5OnqOPBNLWSHKh2a30DoXe8/edit?usp=sharing"",""ตรัง!I276"")"),30)</f>
        <v>30</v>
      </c>
      <c r="J381" s="360">
        <f ca="1">IFERROR(__xludf.DUMMYFUNCTION("IMPORTRANGE(""https://docs.google.com/spreadsheets/d/1IYY_tgx_IHuhSq3AJ5eI5OnqOPBNLWSHKh2a30DoXe8/edit?usp=sharing"",""ตรัง!J276"")"),0)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IFERROR(__xludf.DUMMYFUNCTION("IMPORTRANGE(""https://docs.google.com/spreadsheets/d/1IYY_tgx_IHuhSq3AJ5eI5OnqOPBNLWSHKh2a30DoXe8/edit?usp=sharing"",""ตรัง!L277"")"),0)</f>
        <v>0</v>
      </c>
      <c r="M382" s="169"/>
      <c r="N382" s="169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IFERROR(__xludf.DUMMYFUNCTION("IMPORTRANGE(""https://docs.google.com/spreadsheets/d/1IYY_tgx_IHuhSq3AJ5eI5OnqOPBNLWSHKh2a30DoXe8/edit?usp=sharing"",""ตรัง!L279"")"),0)</f>
        <v>0</v>
      </c>
      <c r="M384" s="171"/>
      <c r="N384" s="171">
        <f ca="1">IFERROR(__xludf.DUMMYFUNCTION("IMPORTRANGE(""https://docs.google.com/spreadsheets/d/1IYY_tgx_IHuhSq3AJ5eI5OnqOPBNLWSHKh2a30DoXe8/edit?usp=sharing"",""ตรัง!M279"")"),0)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IFERROR(__xludf.DUMMYFUNCTION("IMPORTRANGE(""https://docs.google.com/spreadsheets/d/1IYY_tgx_IHuhSq3AJ5eI5OnqOPBNLWSHKh2a30DoXe8/edit?usp=sharing"",""ตรัง!L280"")"),293900)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IFERROR(__xludf.DUMMYFUNCTION("IMPORTRANGE(""https://docs.google.com/spreadsheets/d/1IYY_tgx_IHuhSq3AJ5eI5OnqOPBNLWSHKh2a30DoXe8/edit?usp=sharing"",""ตรัง!M280"")"),0)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IFERROR(__xludf.DUMMYFUNCTION("IMPORTRANGE(""https://docs.google.com/spreadsheets/d/1IYY_tgx_IHuhSq3AJ5eI5OnqOPBNLWSHKh2a30DoXe8/edit?usp=sharing"",""ตรัง!M281"")"),0)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IFERROR(__xludf.DUMMYFUNCTION("IMPORTRANGE(""https://docs.google.com/spreadsheets/d/1IYY_tgx_IHuhSq3AJ5eI5OnqOPBNLWSHKh2a30DoXe8/edit?usp=sharing"",""ตรัง!M282"")"),0)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IFERROR(__xludf.DUMMYFUNCTION("IMPORTRANGE(""https://docs.google.com/spreadsheets/d/1IYY_tgx_IHuhSq3AJ5eI5OnqOPBNLWSHKh2a30DoXe8/edit?usp=sharing"",""ตรัง!M283"")"),0)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IFERROR(__xludf.DUMMYFUNCTION("IMPORTRANGE(""https://docs.google.com/spreadsheets/d/1IYY_tgx_IHuhSq3AJ5eI5OnqOPBNLWSHKh2a30DoXe8/edit?usp=sharing"",""ตรัง!M284"")"),0)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IFERROR(__xludf.DUMMYFUNCTION("IMPORTRANGE(""https://docs.google.com/spreadsheets/d/1IYY_tgx_IHuhSq3AJ5eI5OnqOPBNLWSHKh2a30DoXe8/edit?usp=sharing"",""ตรัง!J286"")"),0)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IFERROR(__xludf.DUMMYFUNCTION("IMPORTRANGE(""https://docs.google.com/spreadsheets/d/1IYY_tgx_IHuhSq3AJ5eI5OnqOPBNLWSHKh2a30DoXe8/edit?usp=sharing"",""ตรัง!J287"")"),1)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IFERROR(__xludf.DUMMYFUNCTION("IMPORTRANGE(""https://docs.google.com/spreadsheets/d/1IYY_tgx_IHuhSq3AJ5eI5OnqOPBNLWSHKh2a30DoXe8/edit?usp=sharing"",""ตรัง!J288"")"),1)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IFERROR(__xludf.DUMMYFUNCTION("IMPORTRANGE(""https://docs.google.com/spreadsheets/d/1IYY_tgx_IHuhSq3AJ5eI5OnqOPBNLWSHKh2a30DoXe8/edit?usp=sharing"",""ตรัง!J289"")"),0)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IFERROR(__xludf.DUMMYFUNCTION("IMPORTRANGE(""https://docs.google.com/spreadsheets/d/1IYY_tgx_IHuhSq3AJ5eI5OnqOPBNLWSHKh2a30DoXe8/edit?usp=sharing"",""ตรัง!I291"")"),30)</f>
        <v>30</v>
      </c>
      <c r="J396" s="192">
        <f ca="1">IFERROR(__xludf.DUMMYFUNCTION("IMPORTRANGE(""https://docs.google.com/spreadsheets/d/1IYY_tgx_IHuhSq3AJ5eI5OnqOPBNLWSHKh2a30DoXe8/edit?usp=sharing"",""ตรัง!J291"")"),0)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IFERROR(__xludf.DUMMYFUNCTION("IMPORTRANGE(""https://docs.google.com/spreadsheets/d/1IYY_tgx_IHuhSq3AJ5eI5OnqOPBNLWSHKh2a30DoXe8/edit?usp=sharing"",""ตรัง!I292"")"),300)</f>
        <v>300</v>
      </c>
      <c r="J397" s="192">
        <f ca="1">IFERROR(__xludf.DUMMYFUNCTION("IMPORTRANGE(""https://docs.google.com/spreadsheets/d/1IYY_tgx_IHuhSq3AJ5eI5OnqOPBNLWSHKh2a30DoXe8/edit?usp=sharing"",""ตรัง!J292"")"),0)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IFERROR(__xludf.DUMMYFUNCTION("IMPORTRANGE(""https://docs.google.com/spreadsheets/d/1IYY_tgx_IHuhSq3AJ5eI5OnqOPBNLWSHKh2a30DoXe8/edit?usp=sharing"",""ตรัง!I293"")"),30)</f>
        <v>30</v>
      </c>
      <c r="J398" s="192">
        <f ca="1">IFERROR(__xludf.DUMMYFUNCTION("IMPORTRANGE(""https://docs.google.com/spreadsheets/d/1IYY_tgx_IHuhSq3AJ5eI5OnqOPBNLWSHKh2a30DoXe8/edit?usp=sharing"",""ตรัง!J293"")"),0)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IFERROR(__xludf.DUMMYFUNCTION("IMPORTRANGE(""https://docs.google.com/spreadsheets/d/1IYY_tgx_IHuhSq3AJ5eI5OnqOPBNLWSHKh2a30DoXe8/edit?usp=sharing"",""ตรัง!J294"")"),0)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IFERROR(__xludf.DUMMYFUNCTION("IMPORTRANGE(""https://docs.google.com/spreadsheets/d/1IYY_tgx_IHuhSq3AJ5eI5OnqOPBNLWSHKh2a30DoXe8/edit?usp=sharing"",""ตรัง!J295"")"),0)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IFERROR(__xludf.DUMMYFUNCTION("IMPORTRANGE(""https://docs.google.com/spreadsheets/d/1IYY_tgx_IHuhSq3AJ5eI5OnqOPBNLWSHKh2a30DoXe8/edit?usp=sharing"",""ตรัง!I296"")"),105)</f>
        <v>105</v>
      </c>
      <c r="J401" s="360">
        <f ca="1">IFERROR(__xludf.DUMMYFUNCTION("IMPORTRANGE(""https://docs.google.com/spreadsheets/d/1IYY_tgx_IHuhSq3AJ5eI5OnqOPBNLWSHKh2a30DoXe8/edit?usp=sharing"",""ตรัง!J296"")"),0)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IFERROR(__xludf.DUMMYFUNCTION("IMPORTRANGE(""https://docs.google.com/spreadsheets/d/1IYY_tgx_IHuhSq3AJ5eI5OnqOPBNLWSHKh2a30DoXe8/edit?usp=sharing"",""ตรัง!L296"")"),131810)</f>
        <v>131810</v>
      </c>
      <c r="M401" s="362"/>
      <c r="N401" s="362">
        <f ca="1">IFERROR(__xludf.DUMMYFUNCTION("IMPORTRANGE(""https://docs.google.com/spreadsheets/d/1IYY_tgx_IHuhSq3AJ5eI5OnqOPBNLWSHKh2a30DoXe8/edit?usp=sharing"",""ตรัง!M296"")"),0)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IFERROR(__xludf.DUMMYFUNCTION("IMPORTRANGE(""https://docs.google.com/spreadsheets/d/1IYY_tgx_IHuhSq3AJ5eI5OnqOPBNLWSHKh2a30DoXe8/edit?usp=sharing"",""ตรัง!I297"")"),35)</f>
        <v>35</v>
      </c>
      <c r="J402" s="360">
        <f ca="1">IFERROR(__xludf.DUMMYFUNCTION("IMPORTRANGE(""https://docs.google.com/spreadsheets/d/1IYY_tgx_IHuhSq3AJ5eI5OnqOPBNLWSHKh2a30DoXe8/edit?usp=sharing"",""ตรัง!J297"")"),0)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IFERROR(__xludf.DUMMYFUNCTION("IMPORTRANGE(""https://docs.google.com/spreadsheets/d/1IYY_tgx_IHuhSq3AJ5eI5OnqOPBNLWSHKh2a30DoXe8/edit?usp=sharing"",""ตรัง!L298"")"),0)</f>
        <v>0</v>
      </c>
      <c r="M403" s="169"/>
      <c r="N403" s="171">
        <f ca="1">IFERROR(__xludf.DUMMYFUNCTION("IMPORTRANGE(""https://docs.google.com/spreadsheets/d/1IYY_tgx_IHuhSq3AJ5eI5OnqOPBNLWSHKh2a30DoXe8/edit?usp=sharing"",""ตรัง!M298"")"),0)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1">
        <f ca="1">IFERROR(__xludf.DUMMYFUNCTION("IMPORTRANGE(""https://docs.google.com/spreadsheets/d/1IYY_tgx_IHuhSq3AJ5eI5OnqOPBNLWSHKh2a30DoXe8/edit?usp=sharing"",""ตรัง!M299"")"),0)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IFERROR(__xludf.DUMMYFUNCTION("IMPORTRANGE(""https://docs.google.com/spreadsheets/d/1IYY_tgx_IHuhSq3AJ5eI5OnqOPBNLWSHKh2a30DoXe8/edit?usp=sharing"",""ตรัง!L300"")"),0)</f>
        <v>0</v>
      </c>
      <c r="M405" s="171"/>
      <c r="N405" s="171">
        <f ca="1">IFERROR(__xludf.DUMMYFUNCTION("IMPORTRANGE(""https://docs.google.com/spreadsheets/d/1IYY_tgx_IHuhSq3AJ5eI5OnqOPBNLWSHKh2a30DoXe8/edit?usp=sharing"",""ตรัง!M300"")"),0)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IFERROR(__xludf.DUMMYFUNCTION("IMPORTRANGE(""https://docs.google.com/spreadsheets/d/1IYY_tgx_IHuhSq3AJ5eI5OnqOPBNLWSHKh2a30DoXe8/edit?usp=sharing"",""ตรัง!L301"")"),131810)</f>
        <v>131810</v>
      </c>
      <c r="M406" s="171"/>
      <c r="N406" s="171">
        <f ca="1">IFERROR(__xludf.DUMMYFUNCTION("IMPORTRANGE(""https://docs.google.com/spreadsheets/d/1IYY_tgx_IHuhSq3AJ5eI5OnqOPBNLWSHKh2a30DoXe8/edit?usp=sharing"",""ตรัง!M301"")"),0)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IFERROR(__xludf.DUMMYFUNCTION("IMPORTRANGE(""https://docs.google.com/spreadsheets/d/1IYY_tgx_IHuhSq3AJ5eI5OnqOPBNLWSHKh2a30DoXe8/edit?usp=sharing"",""ตรัง!M302"")"),0)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IFERROR(__xludf.DUMMYFUNCTION("IMPORTRANGE(""https://docs.google.com/spreadsheets/d/1IYY_tgx_IHuhSq3AJ5eI5OnqOPBNLWSHKh2a30DoXe8/edit?usp=sharing"",""ตรัง!M303"")"),0)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IFERROR(__xludf.DUMMYFUNCTION("IMPORTRANGE(""https://docs.google.com/spreadsheets/d/1IYY_tgx_IHuhSq3AJ5eI5OnqOPBNLWSHKh2a30DoXe8/edit?usp=sharing"",""ตรัง!M304"")"),0)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IFERROR(__xludf.DUMMYFUNCTION("IMPORTRANGE(""https://docs.google.com/spreadsheets/d/1IYY_tgx_IHuhSq3AJ5eI5OnqOPBNLWSHKh2a30DoXe8/edit?usp=sharing"",""ตรัง!M305"")"),0)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IFERROR(__xludf.DUMMYFUNCTION("IMPORTRANGE(""https://docs.google.com/spreadsheets/d/1IYY_tgx_IHuhSq3AJ5eI5OnqOPBNLWSHKh2a30DoXe8/edit?usp=sharing"",""ตรัง!J307"")"),0)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IFERROR(__xludf.DUMMYFUNCTION("IMPORTRANGE(""https://docs.google.com/spreadsheets/d/1IYY_tgx_IHuhSq3AJ5eI5OnqOPBNLWSHKh2a30DoXe8/edit?usp=sharing"",""ตรัง!J308"")"),1)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IFERROR(__xludf.DUMMYFUNCTION("IMPORTRANGE(""https://docs.google.com/spreadsheets/d/1IYY_tgx_IHuhSq3AJ5eI5OnqOPBNLWSHKh2a30DoXe8/edit?usp=sharing"",""ตรัง!J309"")"),1)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IFERROR(__xludf.DUMMYFUNCTION("IMPORTRANGE(""https://docs.google.com/spreadsheets/d/1IYY_tgx_IHuhSq3AJ5eI5OnqOPBNLWSHKh2a30DoXe8/edit?usp=sharing"",""ตรัง!J310"")"),0)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IFERROR(__xludf.DUMMYFUNCTION("IMPORTRANGE(""https://docs.google.com/spreadsheets/d/1IYY_tgx_IHuhSq3AJ5eI5OnqOPBNLWSHKh2a30DoXe8/edit?usp=sharing"",""ตรัง!I311"")"),35)</f>
        <v>35</v>
      </c>
      <c r="J416" s="203">
        <f ca="1">IFERROR(__xludf.DUMMYFUNCTION("IMPORTRANGE(""https://docs.google.com/spreadsheets/d/1IYY_tgx_IHuhSq3AJ5eI5OnqOPBNLWSHKh2a30DoXe8/edit?usp=sharing"",""ตรัง!J311"")"),0)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IFERROR(__xludf.DUMMYFUNCTION("IMPORTRANGE(""https://docs.google.com/spreadsheets/d/1IYY_tgx_IHuhSq3AJ5eI5OnqOPBNLWSHKh2a30DoXe8/edit?usp=sharing"",""ตรัง!I312"")"),10)</f>
        <v>10</v>
      </c>
      <c r="J417" s="379">
        <f ca="1">IFERROR(__xludf.DUMMYFUNCTION("IMPORTRANGE(""https://docs.google.com/spreadsheets/d/1IYY_tgx_IHuhSq3AJ5eI5OnqOPBNLWSHKh2a30DoXe8/edit?usp=sharing"",""ตรัง!J312"")"),0)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IFERROR(__xludf.DUMMYFUNCTION("IMPORTRANGE(""https://docs.google.com/spreadsheets/d/1IYY_tgx_IHuhSq3AJ5eI5OnqOPBNLWSHKh2a30DoXe8/edit?usp=sharing"",""ตรัง!I313"")"),30)</f>
        <v>30</v>
      </c>
      <c r="J418" s="380">
        <f ca="1">IFERROR(__xludf.DUMMYFUNCTION("IMPORTRANGE(""https://docs.google.com/spreadsheets/d/1IYY_tgx_IHuhSq3AJ5eI5OnqOPBNLWSHKh2a30DoXe8/edit?usp=sharing"",""ตรัง!J313"")"),0)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IFERROR(__xludf.DUMMYFUNCTION("IMPORTRANGE(""https://docs.google.com/spreadsheets/d/1IYY_tgx_IHuhSq3AJ5eI5OnqOPBNLWSHKh2a30DoXe8/edit?usp=sharing"",""ตรัง!I314"")"),10)</f>
        <v>10</v>
      </c>
      <c r="J419" s="275">
        <f ca="1">IFERROR(__xludf.DUMMYFUNCTION("IMPORTRANGE(""https://docs.google.com/spreadsheets/d/1IYY_tgx_IHuhSq3AJ5eI5OnqOPBNLWSHKh2a30DoXe8/edit?usp=sharing"",""ตรัง!J314"")"),0)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IFERROR(__xludf.DUMMYFUNCTION("IMPORTRANGE(""https://docs.google.com/spreadsheets/d/1IYY_tgx_IHuhSq3AJ5eI5OnqOPBNLWSHKh2a30DoXe8/edit?usp=sharing"",""ตรัง!I315"")"),10)</f>
        <v>10</v>
      </c>
      <c r="J420" s="275">
        <f ca="1">IFERROR(__xludf.DUMMYFUNCTION("IMPORTRANGE(""https://docs.google.com/spreadsheets/d/1IYY_tgx_IHuhSq3AJ5eI5OnqOPBNLWSHKh2a30DoXe8/edit?usp=sharing"",""ตรัง!J315"")"),0)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IFERROR(__xludf.DUMMYFUNCTION("IMPORTRANGE(""https://docs.google.com/spreadsheets/d/1IYY_tgx_IHuhSq3AJ5eI5OnqOPBNLWSHKh2a30DoXe8/edit?usp=sharing"",""ตรัง!I316"")"),15)</f>
        <v>15</v>
      </c>
      <c r="J421" s="379">
        <f ca="1">IFERROR(__xludf.DUMMYFUNCTION("IMPORTRANGE(""https://docs.google.com/spreadsheets/d/1IYY_tgx_IHuhSq3AJ5eI5OnqOPBNLWSHKh2a30DoXe8/edit?usp=sharing"",""ตรัง!J316"")"),0)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IFERROR(__xludf.DUMMYFUNCTION("IMPORTRANGE(""https://docs.google.com/spreadsheets/d/1IYY_tgx_IHuhSq3AJ5eI5OnqOPBNLWSHKh2a30DoXe8/edit?usp=sharing"",""ตรัง!I317"")"),45)</f>
        <v>45</v>
      </c>
      <c r="J422" s="380">
        <f ca="1">IFERROR(__xludf.DUMMYFUNCTION("IMPORTRANGE(""https://docs.google.com/spreadsheets/d/1IYY_tgx_IHuhSq3AJ5eI5OnqOPBNLWSHKh2a30DoXe8/edit?usp=sharing"",""ตรัง!J317"")"),0)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IFERROR(__xludf.DUMMYFUNCTION("IMPORTRANGE(""https://docs.google.com/spreadsheets/d/1IYY_tgx_IHuhSq3AJ5eI5OnqOPBNLWSHKh2a30DoXe8/edit?usp=sharing"",""ตรัง!I318"")"),15)</f>
        <v>15</v>
      </c>
      <c r="J423" s="275">
        <f ca="1">IFERROR(__xludf.DUMMYFUNCTION("IMPORTRANGE(""https://docs.google.com/spreadsheets/d/1IYY_tgx_IHuhSq3AJ5eI5OnqOPBNLWSHKh2a30DoXe8/edit?usp=sharing"",""ตรัง!J318"")"),0)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IFERROR(__xludf.DUMMYFUNCTION("IMPORTRANGE(""https://docs.google.com/spreadsheets/d/1IYY_tgx_IHuhSq3AJ5eI5OnqOPBNLWSHKh2a30DoXe8/edit?usp=sharing"",""ตรัง!I319"")"),15)</f>
        <v>15</v>
      </c>
      <c r="J424" s="275">
        <f ca="1">IFERROR(__xludf.DUMMYFUNCTION("IMPORTRANGE(""https://docs.google.com/spreadsheets/d/1IYY_tgx_IHuhSq3AJ5eI5OnqOPBNLWSHKh2a30DoXe8/edit?usp=sharing"",""ตรัง!J319"")"),0)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IFERROR(__xludf.DUMMYFUNCTION("IMPORTRANGE(""https://docs.google.com/spreadsheets/d/1IYY_tgx_IHuhSq3AJ5eI5OnqOPBNLWSHKh2a30DoXe8/edit?usp=sharing"",""ตรัง!I320"")"),15)</f>
        <v>15</v>
      </c>
      <c r="J425" s="275">
        <f ca="1">IFERROR(__xludf.DUMMYFUNCTION("IMPORTRANGE(""https://docs.google.com/spreadsheets/d/1IYY_tgx_IHuhSq3AJ5eI5OnqOPBNLWSHKh2a30DoXe8/edit?usp=sharing"",""ตรัง!J320"")"),0)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IFERROR(__xludf.DUMMYFUNCTION("IMPORTRANGE(""https://docs.google.com/spreadsheets/d/1IYY_tgx_IHuhSq3AJ5eI5OnqOPBNLWSHKh2a30DoXe8/edit?usp=sharing"",""ตรัง!I321"")"),10)</f>
        <v>10</v>
      </c>
      <c r="J426" s="379">
        <f ca="1">IFERROR(__xludf.DUMMYFUNCTION("IMPORTRANGE(""https://docs.google.com/spreadsheets/d/1IYY_tgx_IHuhSq3AJ5eI5OnqOPBNLWSHKh2a30DoXe8/edit?usp=sharing"",""ตรัง!J321"")"),0)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IFERROR(__xludf.DUMMYFUNCTION("IMPORTRANGE(""https://docs.google.com/spreadsheets/d/1IYY_tgx_IHuhSq3AJ5eI5OnqOPBNLWSHKh2a30DoXe8/edit?usp=sharing"",""ตรัง!I322"")"),30)</f>
        <v>30</v>
      </c>
      <c r="J427" s="380">
        <f ca="1">IFERROR(__xludf.DUMMYFUNCTION("IMPORTRANGE(""https://docs.google.com/spreadsheets/d/1IYY_tgx_IHuhSq3AJ5eI5OnqOPBNLWSHKh2a30DoXe8/edit?usp=sharing"",""ตรัง!J322"")"),0)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IFERROR(__xludf.DUMMYFUNCTION("IMPORTRANGE(""https://docs.google.com/spreadsheets/d/1IYY_tgx_IHuhSq3AJ5eI5OnqOPBNLWSHKh2a30DoXe8/edit?usp=sharing"",""ตรัง!I323"")"),10)</f>
        <v>10</v>
      </c>
      <c r="J428" s="275">
        <f ca="1">IFERROR(__xludf.DUMMYFUNCTION("IMPORTRANGE(""https://docs.google.com/spreadsheets/d/1IYY_tgx_IHuhSq3AJ5eI5OnqOPBNLWSHKh2a30DoXe8/edit?usp=sharing"",""ตรัง!J323"")"),0)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IFERROR(__xludf.DUMMYFUNCTION("IMPORTRANGE(""https://docs.google.com/spreadsheets/d/1IYY_tgx_IHuhSq3AJ5eI5OnqOPBNLWSHKh2a30DoXe8/edit?usp=sharing"",""ตรัง!I324"")"),10)</f>
        <v>10</v>
      </c>
      <c r="J429" s="275">
        <f ca="1">IFERROR(__xludf.DUMMYFUNCTION("IMPORTRANGE(""https://docs.google.com/spreadsheets/d/1IYY_tgx_IHuhSq3AJ5eI5OnqOPBNLWSHKh2a30DoXe8/edit?usp=sharing"",""ตรัง!J324"")"),0)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IFERROR(__xludf.DUMMYFUNCTION("IMPORTRANGE(""https://docs.google.com/spreadsheets/d/1IYY_tgx_IHuhSq3AJ5eI5OnqOPBNLWSHKh2a30DoXe8/edit?usp=sharing"",""ตรัง!I325"")"),25)</f>
        <v>25</v>
      </c>
      <c r="J430" s="379">
        <f ca="1">IFERROR(__xludf.DUMMYFUNCTION("IMPORTRANGE(""https://docs.google.com/spreadsheets/d/1IYY_tgx_IHuhSq3AJ5eI5OnqOPBNLWSHKh2a30DoXe8/edit?usp=sharing"",""ตรัง!J325"")"),0)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IFERROR(__xludf.DUMMYFUNCTION("IMPORTRANGE(""https://docs.google.com/spreadsheets/d/1IYY_tgx_IHuhSq3AJ5eI5OnqOPBNLWSHKh2a30DoXe8/edit?usp=sharing"",""ตรัง!I326"")"),10)</f>
        <v>10</v>
      </c>
      <c r="J431" s="275">
        <f ca="1">IFERROR(__xludf.DUMMYFUNCTION("IMPORTRANGE(""https://docs.google.com/spreadsheets/d/1IYY_tgx_IHuhSq3AJ5eI5OnqOPBNLWSHKh2a30DoXe8/edit?usp=sharing"",""ตรัง!J326"")"),0)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IFERROR(__xludf.DUMMYFUNCTION("IMPORTRANGE(""https://docs.google.com/spreadsheets/d/1IYY_tgx_IHuhSq3AJ5eI5OnqOPBNLWSHKh2a30DoXe8/edit?usp=sharing"",""ตรัง!I327"")"),15)</f>
        <v>15</v>
      </c>
      <c r="J432" s="275">
        <f ca="1">IFERROR(__xludf.DUMMYFUNCTION("IMPORTRANGE(""https://docs.google.com/spreadsheets/d/1IYY_tgx_IHuhSq3AJ5eI5OnqOPBNLWSHKh2a30DoXe8/edit?usp=sharing"",""ตรัง!J327"")"),0)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IFERROR(__xludf.DUMMYFUNCTION("IMPORTRANGE(""https://docs.google.com/spreadsheets/d/1IYY_tgx_IHuhSq3AJ5eI5OnqOPBNLWSHKh2a30DoXe8/edit?usp=sharing"",""ตรัง!J328"")"),0)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IFERROR(__xludf.DUMMYFUNCTION("IMPORTRANGE(""https://docs.google.com/spreadsheets/d/1IYY_tgx_IHuhSq3AJ5eI5OnqOPBNLWSHKh2a30DoXe8/edit?usp=sharing"",""ตรัง!J329"")"),0)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IFERROR(__xludf.DUMMYFUNCTION("IMPORTRANGE(""https://docs.google.com/spreadsheets/d/1IYY_tgx_IHuhSq3AJ5eI5OnqOPBNLWSHKh2a30DoXe8/edit?usp=sharing"",""ตรัง!I330"")"),15)</f>
        <v>15</v>
      </c>
      <c r="J435" s="393">
        <f ca="1">IFERROR(__xludf.DUMMYFUNCTION("IMPORTRANGE(""https://docs.google.com/spreadsheets/d/1IYY_tgx_IHuhSq3AJ5eI5OnqOPBNLWSHKh2a30DoXe8/edit?usp=sharing"",""ตรัง!J330"")"),0)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IFERROR(__xludf.DUMMYFUNCTION("IMPORTRANGE(""https://docs.google.com/spreadsheets/d/1IYY_tgx_IHuhSq3AJ5eI5OnqOPBNLWSHKh2a30DoXe8/edit?usp=sharing"",""ตรัง!L330"")"),83000)</f>
        <v>83000</v>
      </c>
      <c r="M435" s="395"/>
      <c r="N435" s="395">
        <f ca="1">IFERROR(__xludf.DUMMYFUNCTION("IMPORTRANGE(""https://docs.google.com/spreadsheets/d/1IYY_tgx_IHuhSq3AJ5eI5OnqOPBNLWSHKh2a30DoXe8/edit?usp=sharing"",""ตรัง!M330"")"),0)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IFERROR(__xludf.DUMMYFUNCTION("IMPORTRANGE(""https://docs.google.com/spreadsheets/d/1IYY_tgx_IHuhSq3AJ5eI5OnqOPBNLWSHKh2a30DoXe8/edit?usp=sharing"",""ตรัง!L331"")"),0)</f>
        <v>0</v>
      </c>
      <c r="M436" s="169"/>
      <c r="N436" s="171">
        <f ca="1">IFERROR(__xludf.DUMMYFUNCTION("IMPORTRANGE(""https://docs.google.com/spreadsheets/d/1IYY_tgx_IHuhSq3AJ5eI5OnqOPBNLWSHKh2a30DoXe8/edit?usp=sharing"",""ตรัง!M331"")"),0)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IFERROR(__xludf.DUMMYFUNCTION("IMPORTRANGE(""https://docs.google.com/spreadsheets/d/1IYY_tgx_IHuhSq3AJ5eI5OnqOPBNLWSHKh2a30DoXe8/edit?usp=sharing"",""ตรัง!L332"")"),83000)</f>
        <v>83000</v>
      </c>
      <c r="M437" s="169"/>
      <c r="N437" s="171">
        <f ca="1">IFERROR(__xludf.DUMMYFUNCTION("IMPORTRANGE(""https://docs.google.com/spreadsheets/d/1IYY_tgx_IHuhSq3AJ5eI5OnqOPBNLWSHKh2a30DoXe8/edit?usp=sharing"",""ตรัง!M332"")"),0)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IFERROR(__xludf.DUMMYFUNCTION("IMPORTRANGE(""https://docs.google.com/spreadsheets/d/1IYY_tgx_IHuhSq3AJ5eI5OnqOPBNLWSHKh2a30DoXe8/edit?usp=sharing"",""ตรัง!L333"")"),0)</f>
        <v>0</v>
      </c>
      <c r="M438" s="171"/>
      <c r="N438" s="171">
        <f ca="1">IFERROR(__xludf.DUMMYFUNCTION("IMPORTRANGE(""https://docs.google.com/spreadsheets/d/1IYY_tgx_IHuhSq3AJ5eI5OnqOPBNLWSHKh2a30DoXe8/edit?usp=sharing"",""ตรัง!M333"")"),0)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IFERROR(__xludf.DUMMYFUNCTION("IMPORTRANGE(""https://docs.google.com/spreadsheets/d/1IYY_tgx_IHuhSq3AJ5eI5OnqOPBNLWSHKh2a30DoXe8/edit?usp=sharing"",""ตรัง!L334"")"),83000)</f>
        <v>83000</v>
      </c>
      <c r="M439" s="171"/>
      <c r="N439" s="171">
        <f ca="1">IFERROR(__xludf.DUMMYFUNCTION("IMPORTRANGE(""https://docs.google.com/spreadsheets/d/1IYY_tgx_IHuhSq3AJ5eI5OnqOPBNLWSHKh2a30DoXe8/edit?usp=sharing"",""ตรัง!M334"")"),0)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IFERROR(__xludf.DUMMYFUNCTION("IMPORTRANGE(""https://docs.google.com/spreadsheets/d/1IYY_tgx_IHuhSq3AJ5eI5OnqOPBNLWSHKh2a30DoXe8/edit?usp=sharing"",""ตรัง!M335"")"),0)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IFERROR(__xludf.DUMMYFUNCTION("IMPORTRANGE(""https://docs.google.com/spreadsheets/d/1IYY_tgx_IHuhSq3AJ5eI5OnqOPBNLWSHKh2a30DoXe8/edit?usp=sharing"",""ตรัง!M336"")"),0)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IFERROR(__xludf.DUMMYFUNCTION("IMPORTRANGE(""https://docs.google.com/spreadsheets/d/1IYY_tgx_IHuhSq3AJ5eI5OnqOPBNLWSHKh2a30DoXe8/edit?usp=sharing"",""ตรัง!M337"")"),0)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IFERROR(__xludf.DUMMYFUNCTION("IMPORTRANGE(""https://docs.google.com/spreadsheets/d/1IYY_tgx_IHuhSq3AJ5eI5OnqOPBNLWSHKh2a30DoXe8/edit?usp=sharing"",""ตรัง!M338"")"),0)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IFERROR(__xludf.DUMMYFUNCTION("IMPORTRANGE(""https://docs.google.com/spreadsheets/d/1IYY_tgx_IHuhSq3AJ5eI5OnqOPBNLWSHKh2a30DoXe8/edit?usp=sharing"",""ตรัง!J340"")"),0)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IFERROR(__xludf.DUMMYFUNCTION("IMPORTRANGE(""https://docs.google.com/spreadsheets/d/1IYY_tgx_IHuhSq3AJ5eI5OnqOPBNLWSHKh2a30DoXe8/edit?usp=sharing"",""ตรัง!J341"")"),1)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IFERROR(__xludf.DUMMYFUNCTION("IMPORTRANGE(""https://docs.google.com/spreadsheets/d/1IYY_tgx_IHuhSq3AJ5eI5OnqOPBNLWSHKh2a30DoXe8/edit?usp=sharing"",""ตรัง!J342"")"),1)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IFERROR(__xludf.DUMMYFUNCTION("IMPORTRANGE(""https://docs.google.com/spreadsheets/d/1IYY_tgx_IHuhSq3AJ5eI5OnqOPBNLWSHKh2a30DoXe8/edit?usp=sharing"",""ตรัง!J343"")"),0)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IFERROR(__xludf.DUMMYFUNCTION("IMPORTRANGE(""https://docs.google.com/spreadsheets/d/1IYY_tgx_IHuhSq3AJ5eI5OnqOPBNLWSHKh2a30DoXe8/edit?usp=sharing"",""ตรัง!I344"")"),15)</f>
        <v>15</v>
      </c>
      <c r="J449" s="203">
        <f ca="1">IFERROR(__xludf.DUMMYFUNCTION("IMPORTRANGE(""https://docs.google.com/spreadsheets/d/1IYY_tgx_IHuhSq3AJ5eI5OnqOPBNLWSHKh2a30DoXe8/edit?usp=sharing"",""ตรัง!J344"")"),0)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IFERROR(__xludf.DUMMYFUNCTION("IMPORTRANGE(""https://docs.google.com/spreadsheets/d/1IYY_tgx_IHuhSq3AJ5eI5OnqOPBNLWSHKh2a30DoXe8/edit?usp=sharing"",""ตรัง!I345"")"),15)</f>
        <v>15</v>
      </c>
      <c r="J450" s="192">
        <f ca="1">IFERROR(__xludf.DUMMYFUNCTION("IMPORTRANGE(""https://docs.google.com/spreadsheets/d/1IYY_tgx_IHuhSq3AJ5eI5OnqOPBNLWSHKh2a30DoXe8/edit?usp=sharing"",""ตรัง!J345"")"),0)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IFERROR(__xludf.DUMMYFUNCTION("IMPORTRANGE(""https://docs.google.com/spreadsheets/d/1IYY_tgx_IHuhSq3AJ5eI5OnqOPBNLWSHKh2a30DoXe8/edit?usp=sharing"",""ตรัง!I346"")"),0)</f>
        <v>0</v>
      </c>
      <c r="J451" s="191">
        <f ca="1">IFERROR(__xludf.DUMMYFUNCTION("IMPORTRANGE(""https://docs.google.com/spreadsheets/d/1IYY_tgx_IHuhSq3AJ5eI5OnqOPBNLWSHKh2a30DoXe8/edit?usp=sharing"",""ตรัง!J346"")"),0)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IFERROR(__xludf.DUMMYFUNCTION("IMPORTRANGE(""https://docs.google.com/spreadsheets/d/1IYY_tgx_IHuhSq3AJ5eI5OnqOPBNLWSHKh2a30DoXe8/edit?usp=sharing"",""ตรัง!I347"")"),0)</f>
        <v>0</v>
      </c>
      <c r="J452" s="191">
        <f ca="1">IFERROR(__xludf.DUMMYFUNCTION("IMPORTRANGE(""https://docs.google.com/spreadsheets/d/1IYY_tgx_IHuhSq3AJ5eI5OnqOPBNLWSHKh2a30DoXe8/edit?usp=sharing"",""ตรัง!J347"")"),0)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IFERROR(__xludf.DUMMYFUNCTION("IMPORTRANGE(""https://docs.google.com/spreadsheets/d/1IYY_tgx_IHuhSq3AJ5eI5OnqOPBNLWSHKh2a30DoXe8/edit?usp=sharing"",""ตรัง!J348"")"),0)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IFERROR(__xludf.DUMMYFUNCTION("IMPORTRANGE(""https://docs.google.com/spreadsheets/d/1IYY_tgx_IHuhSq3AJ5eI5OnqOPBNLWSHKh2a30DoXe8/edit?usp=sharing"",""ตรัง!J349"")"),0)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IFERROR(__xludf.DUMMYFUNCTION("IMPORTRANGE(""https://docs.google.com/spreadsheets/d/1IYY_tgx_IHuhSq3AJ5eI5OnqOPBNLWSHKh2a30DoXe8/edit?usp=sharing"",""ตรัง!I350"")"),38071)</f>
        <v>38071</v>
      </c>
      <c r="J455" s="360">
        <f ca="1">IFERROR(__xludf.DUMMYFUNCTION("IMPORTRANGE(""https://docs.google.com/spreadsheets/d/1IYY_tgx_IHuhSq3AJ5eI5OnqOPBNLWSHKh2a30DoXe8/edit?usp=sharing"",""ตรัง!J350"")"),0)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IFERROR(__xludf.DUMMYFUNCTION("IMPORTRANGE(""https://docs.google.com/spreadsheets/d/1IYY_tgx_IHuhSq3AJ5eI5OnqOPBNLWSHKh2a30DoXe8/edit?usp=sharing"",""ตรัง!L350"")"),235518)</f>
        <v>235518</v>
      </c>
      <c r="M455" s="362"/>
      <c r="N455" s="362">
        <f ca="1">IFERROR(__xludf.DUMMYFUNCTION("IMPORTRANGE(""https://docs.google.com/spreadsheets/d/1IYY_tgx_IHuhSq3AJ5eI5OnqOPBNLWSHKh2a30DoXe8/edit?usp=sharing"",""ตรัง!M350"")"),480)</f>
        <v>480</v>
      </c>
      <c r="O455" s="362">
        <f t="shared" ref="O455:O459" ca="1" si="116">+IF(L455&gt;0,N455*100/L455,0)</f>
        <v>0.20380607851629176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IFERROR(__xludf.DUMMYFUNCTION("IMPORTRANGE(""https://docs.google.com/spreadsheets/d/1IYY_tgx_IHuhSq3AJ5eI5OnqOPBNLWSHKh2a30DoXe8/edit?usp=sharing"",""ตรัง!L351"")"),0)</f>
        <v>0</v>
      </c>
      <c r="M456" s="169"/>
      <c r="N456" s="171">
        <f ca="1">IFERROR(__xludf.DUMMYFUNCTION("IMPORTRANGE(""https://docs.google.com/spreadsheets/d/1IYY_tgx_IHuhSq3AJ5eI5OnqOPBNLWSHKh2a30DoXe8/edit?usp=sharing"",""ตรัง!M351"")"),0)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IFERROR(__xludf.DUMMYFUNCTION("IMPORTRANGE(""https://docs.google.com/spreadsheets/d/1IYY_tgx_IHuhSq3AJ5eI5OnqOPBNLWSHKh2a30DoXe8/edit?usp=sharing"",""ตรัง!L352"")"),235518)</f>
        <v>235518</v>
      </c>
      <c r="M457" s="169"/>
      <c r="N457" s="171">
        <f ca="1">IFERROR(__xludf.DUMMYFUNCTION("IMPORTRANGE(""https://docs.google.com/spreadsheets/d/1IYY_tgx_IHuhSq3AJ5eI5OnqOPBNLWSHKh2a30DoXe8/edit?usp=sharing"",""ตรัง!M352"")"),480)</f>
        <v>480</v>
      </c>
      <c r="O457" s="171">
        <f t="shared" ca="1" si="116"/>
        <v>0.20380607851629176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IFERROR(__xludf.DUMMYFUNCTION("IMPORTRANGE(""https://docs.google.com/spreadsheets/d/1IYY_tgx_IHuhSq3AJ5eI5OnqOPBNLWSHKh2a30DoXe8/edit?usp=sharing"",""ตรัง!L353"")"),0)</f>
        <v>0</v>
      </c>
      <c r="M458" s="171"/>
      <c r="N458" s="171">
        <f ca="1">IFERROR(__xludf.DUMMYFUNCTION("IMPORTRANGE(""https://docs.google.com/spreadsheets/d/1IYY_tgx_IHuhSq3AJ5eI5OnqOPBNLWSHKh2a30DoXe8/edit?usp=sharing"",""ตรัง!M353"")"),0)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IFERROR(__xludf.DUMMYFUNCTION("IMPORTRANGE(""https://docs.google.com/spreadsheets/d/1IYY_tgx_IHuhSq3AJ5eI5OnqOPBNLWSHKh2a30DoXe8/edit?usp=sharing"",""ตรัง!L354"")"),235518)</f>
        <v>235518</v>
      </c>
      <c r="M459" s="171"/>
      <c r="N459" s="171">
        <f ca="1">IFERROR(__xludf.DUMMYFUNCTION("IMPORTRANGE(""https://docs.google.com/spreadsheets/d/1IYY_tgx_IHuhSq3AJ5eI5OnqOPBNLWSHKh2a30DoXe8/edit?usp=sharing"",""ตรัง!M354"")"),480)</f>
        <v>480</v>
      </c>
      <c r="O459" s="171">
        <f t="shared" ca="1" si="116"/>
        <v>0.20380607851629176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IFERROR(__xludf.DUMMYFUNCTION("IMPORTRANGE(""https://docs.google.com/spreadsheets/d/1IYY_tgx_IHuhSq3AJ5eI5OnqOPBNLWSHKh2a30DoXe8/edit?usp=sharing"",""ตรัง!M355"")"),0)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IFERROR(__xludf.DUMMYFUNCTION("IMPORTRANGE(""https://docs.google.com/spreadsheets/d/1IYY_tgx_IHuhSq3AJ5eI5OnqOPBNLWSHKh2a30DoXe8/edit?usp=sharing"",""ตรัง!M356"")"),0)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IFERROR(__xludf.DUMMYFUNCTION("IMPORTRANGE(""https://docs.google.com/spreadsheets/d/1IYY_tgx_IHuhSq3AJ5eI5OnqOPBNLWSHKh2a30DoXe8/edit?usp=sharing"",""ตรัง!M357"")"),0)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IFERROR(__xludf.DUMMYFUNCTION("IMPORTRANGE(""https://docs.google.com/spreadsheets/d/1IYY_tgx_IHuhSq3AJ5eI5OnqOPBNLWSHKh2a30DoXe8/edit?usp=sharing"",""ตรัง!M358"")"),480)</f>
        <v>480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IFERROR(__xludf.DUMMYFUNCTION("IMPORTRANGE(""https://docs.google.com/spreadsheets/d/1IYY_tgx_IHuhSq3AJ5eI5OnqOPBNLWSHKh2a30DoXe8/edit?usp=sharing"",""ตรัง!I359"")"),38071)</f>
        <v>38071</v>
      </c>
      <c r="J464" s="264">
        <f ca="1">IFERROR(__xludf.DUMMYFUNCTION("IMPORTRANGE(""https://docs.google.com/spreadsheets/d/1IYY_tgx_IHuhSq3AJ5eI5OnqOPBNLWSHKh2a30DoXe8/edit?usp=sharing"",""ตรัง!J359"")"),0)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IFERROR(__xludf.DUMMYFUNCTION("IMPORTRANGE(""https://docs.google.com/spreadsheets/d/1IYY_tgx_IHuhSq3AJ5eI5OnqOPBNLWSHKh2a30DoXe8/edit?usp=sharing"",""ตรัง!I360"")"),38071)</f>
        <v>38071</v>
      </c>
      <c r="J465" s="401">
        <f ca="1">IFERROR(__xludf.DUMMYFUNCTION("IMPORTRANGE(""https://docs.google.com/spreadsheets/d/1IYY_tgx_IHuhSq3AJ5eI5OnqOPBNLWSHKh2a30DoXe8/edit?usp=sharing"",""ตรัง!J360"")"),35886)</f>
        <v>35886</v>
      </c>
      <c r="K465" s="204">
        <f t="shared" ca="1" si="117"/>
        <v>94.260723385253868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IFERROR(__xludf.DUMMYFUNCTION("IMPORTRANGE(""https://docs.google.com/spreadsheets/d/1IYY_tgx_IHuhSq3AJ5eI5OnqOPBNLWSHKh2a30DoXe8/edit?usp=sharing"",""ตรัง!I361"")"),3513)</f>
        <v>3513</v>
      </c>
      <c r="J466" s="401">
        <f ca="1">IFERROR(__xludf.DUMMYFUNCTION("IMPORTRANGE(""https://docs.google.com/spreadsheets/d/1IYY_tgx_IHuhSq3AJ5eI5OnqOPBNLWSHKh2a30DoXe8/edit?usp=sharing"",""ตรัง!J361"")"),3191)</f>
        <v>3191</v>
      </c>
      <c r="K466" s="204">
        <f t="shared" ca="1" si="117"/>
        <v>90.834044975804161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IFERROR(__xludf.DUMMYFUNCTION("IMPORTRANGE(""https://docs.google.com/spreadsheets/d/1IYY_tgx_IHuhSq3AJ5eI5OnqOPBNLWSHKh2a30DoXe8/edit?usp=sharing"",""ตรัง!I362"")"),0)</f>
        <v>0</v>
      </c>
      <c r="J467" s="192">
        <f ca="1">IFERROR(__xludf.DUMMYFUNCTION("IMPORTRANGE(""https://docs.google.com/spreadsheets/d/1IYY_tgx_IHuhSq3AJ5eI5OnqOPBNLWSHKh2a30DoXe8/edit?usp=sharing"",""ตรัง!J362"")"),35886)</f>
        <v>35886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IFERROR(__xludf.DUMMYFUNCTION("IMPORTRANGE(""https://docs.google.com/spreadsheets/d/1IYY_tgx_IHuhSq3AJ5eI5OnqOPBNLWSHKh2a30DoXe8/edit?usp=sharing"",""ตรัง!I363"")"),0)</f>
        <v>0</v>
      </c>
      <c r="J468" s="192">
        <f ca="1">IFERROR(__xludf.DUMMYFUNCTION("IMPORTRANGE(""https://docs.google.com/spreadsheets/d/1IYY_tgx_IHuhSq3AJ5eI5OnqOPBNLWSHKh2a30DoXe8/edit?usp=sharing"",""ตรัง!J363"")"),3191)</f>
        <v>3191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IFERROR(__xludf.DUMMYFUNCTION("IMPORTRANGE(""https://docs.google.com/spreadsheets/d/1IYY_tgx_IHuhSq3AJ5eI5OnqOPBNLWSHKh2a30DoXe8/edit?usp=sharing"",""ตรัง!I364"")"),0)</f>
        <v>0</v>
      </c>
      <c r="J469" s="192">
        <f ca="1">IFERROR(__xludf.DUMMYFUNCTION("IMPORTRANGE(""https://docs.google.com/spreadsheets/d/1IYY_tgx_IHuhSq3AJ5eI5OnqOPBNLWSHKh2a30DoXe8/edit?usp=sharing"",""ตรัง!J364"")"),0)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IFERROR(__xludf.DUMMYFUNCTION("IMPORTRANGE(""https://docs.google.com/spreadsheets/d/1IYY_tgx_IHuhSq3AJ5eI5OnqOPBNLWSHKh2a30DoXe8/edit?usp=sharing"",""ตรัง!I365"")"),0)</f>
        <v>0</v>
      </c>
      <c r="J470" s="192">
        <f ca="1">IFERROR(__xludf.DUMMYFUNCTION("IMPORTRANGE(""https://docs.google.com/spreadsheets/d/1IYY_tgx_IHuhSq3AJ5eI5OnqOPBNLWSHKh2a30DoXe8/edit?usp=sharing"",""ตรัง!J365"")"),0)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IFERROR(__xludf.DUMMYFUNCTION("IMPORTRANGE(""https://docs.google.com/spreadsheets/d/1IYY_tgx_IHuhSq3AJ5eI5OnqOPBNLWSHKh2a30DoXe8/edit?usp=sharing"",""ตรัง!I366"")"),0)</f>
        <v>0</v>
      </c>
      <c r="J471" s="192">
        <f ca="1">IFERROR(__xludf.DUMMYFUNCTION("IMPORTRANGE(""https://docs.google.com/spreadsheets/d/1IYY_tgx_IHuhSq3AJ5eI5OnqOPBNLWSHKh2a30DoXe8/edit?usp=sharing"",""ตรัง!J366"")"),0)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IFERROR(__xludf.DUMMYFUNCTION("IMPORTRANGE(""https://docs.google.com/spreadsheets/d/1IYY_tgx_IHuhSq3AJ5eI5OnqOPBNLWSHKh2a30DoXe8/edit?usp=sharing"",""ตรัง!I367"")"),0)</f>
        <v>0</v>
      </c>
      <c r="J472" s="192">
        <f ca="1">IFERROR(__xludf.DUMMYFUNCTION("IMPORTRANGE(""https://docs.google.com/spreadsheets/d/1IYY_tgx_IHuhSq3AJ5eI5OnqOPBNLWSHKh2a30DoXe8/edit?usp=sharing"",""ตรัง!J367"")"),0)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IFERROR(__xludf.DUMMYFUNCTION("IMPORTRANGE(""https://docs.google.com/spreadsheets/d/1IYY_tgx_IHuhSq3AJ5eI5OnqOPBNLWSHKh2a30DoXe8/edit?usp=sharing"",""ตรัง!I368"")"),38071)</f>
        <v>38071</v>
      </c>
      <c r="J473" s="401">
        <f ca="1">IFERROR(__xludf.DUMMYFUNCTION("IMPORTRANGE(""https://docs.google.com/spreadsheets/d/1IYY_tgx_IHuhSq3AJ5eI5OnqOPBNLWSHKh2a30DoXe8/edit?usp=sharing"",""ตรัง!J368"")"),0)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IFERROR(__xludf.DUMMYFUNCTION("IMPORTRANGE(""https://docs.google.com/spreadsheets/d/1IYY_tgx_IHuhSq3AJ5eI5OnqOPBNLWSHKh2a30DoXe8/edit?usp=sharing"",""ตรัง!I369"")"),3513)</f>
        <v>3513</v>
      </c>
      <c r="J474" s="401">
        <f ca="1">IFERROR(__xludf.DUMMYFUNCTION("IMPORTRANGE(""https://docs.google.com/spreadsheets/d/1IYY_tgx_IHuhSq3AJ5eI5OnqOPBNLWSHKh2a30DoXe8/edit?usp=sharing"",""ตรัง!J369"")"),0)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IFERROR(__xludf.DUMMYFUNCTION("IMPORTRANGE(""https://docs.google.com/spreadsheets/d/1IYY_tgx_IHuhSq3AJ5eI5OnqOPBNLWSHKh2a30DoXe8/edit?usp=sharing"",""ตรัง!I370"")"),0)</f>
        <v>0</v>
      </c>
      <c r="J475" s="192">
        <f ca="1">IFERROR(__xludf.DUMMYFUNCTION("IMPORTRANGE(""https://docs.google.com/spreadsheets/d/1IYY_tgx_IHuhSq3AJ5eI5OnqOPBNLWSHKh2a30DoXe8/edit?usp=sharing"",""ตรัง!J370"")"),0)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IFERROR(__xludf.DUMMYFUNCTION("IMPORTRANGE(""https://docs.google.com/spreadsheets/d/1IYY_tgx_IHuhSq3AJ5eI5OnqOPBNLWSHKh2a30DoXe8/edit?usp=sharing"",""ตรัง!I371"")"),0)</f>
        <v>0</v>
      </c>
      <c r="J476" s="192">
        <f ca="1">IFERROR(__xludf.DUMMYFUNCTION("IMPORTRANGE(""https://docs.google.com/spreadsheets/d/1IYY_tgx_IHuhSq3AJ5eI5OnqOPBNLWSHKh2a30DoXe8/edit?usp=sharing"",""ตรัง!J371"")"),0)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IFERROR(__xludf.DUMMYFUNCTION("IMPORTRANGE(""https://docs.google.com/spreadsheets/d/1IYY_tgx_IHuhSq3AJ5eI5OnqOPBNLWSHKh2a30DoXe8/edit?usp=sharing"",""ตรัง!I372"")"),0)</f>
        <v>0</v>
      </c>
      <c r="J477" s="192">
        <f ca="1">IFERROR(__xludf.DUMMYFUNCTION("IMPORTRANGE(""https://docs.google.com/spreadsheets/d/1IYY_tgx_IHuhSq3AJ5eI5OnqOPBNLWSHKh2a30DoXe8/edit?usp=sharing"",""ตรัง!J372"")"),0)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IFERROR(__xludf.DUMMYFUNCTION("IMPORTRANGE(""https://docs.google.com/spreadsheets/d/1IYY_tgx_IHuhSq3AJ5eI5OnqOPBNLWSHKh2a30DoXe8/edit?usp=sharing"",""ตรัง!I373"")"),0)</f>
        <v>0</v>
      </c>
      <c r="J478" s="192">
        <f ca="1">IFERROR(__xludf.DUMMYFUNCTION("IMPORTRANGE(""https://docs.google.com/spreadsheets/d/1IYY_tgx_IHuhSq3AJ5eI5OnqOPBNLWSHKh2a30DoXe8/edit?usp=sharing"",""ตรัง!J373"")"),0)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IFERROR(__xludf.DUMMYFUNCTION("IMPORTRANGE(""https://docs.google.com/spreadsheets/d/1IYY_tgx_IHuhSq3AJ5eI5OnqOPBNLWSHKh2a30DoXe8/edit?usp=sharing"",""ตรัง!I374"")"),0)</f>
        <v>0</v>
      </c>
      <c r="J479" s="192">
        <f ca="1">IFERROR(__xludf.DUMMYFUNCTION("IMPORTRANGE(""https://docs.google.com/spreadsheets/d/1IYY_tgx_IHuhSq3AJ5eI5OnqOPBNLWSHKh2a30DoXe8/edit?usp=sharing"",""ตรัง!J374"")"),0)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IFERROR(__xludf.DUMMYFUNCTION("IMPORTRANGE(""https://docs.google.com/spreadsheets/d/1IYY_tgx_IHuhSq3AJ5eI5OnqOPBNLWSHKh2a30DoXe8/edit?usp=sharing"",""ตรัง!I375"")"),0)</f>
        <v>0</v>
      </c>
      <c r="J480" s="192">
        <f ca="1">IFERROR(__xludf.DUMMYFUNCTION("IMPORTRANGE(""https://docs.google.com/spreadsheets/d/1IYY_tgx_IHuhSq3AJ5eI5OnqOPBNLWSHKh2a30DoXe8/edit?usp=sharing"",""ตรัง!J375"")"),0)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IFERROR(__xludf.DUMMYFUNCTION("IMPORTRANGE(""https://docs.google.com/spreadsheets/d/1IYY_tgx_IHuhSq3AJ5eI5OnqOPBNLWSHKh2a30DoXe8/edit?usp=sharing"",""ตรัง!I376"")"),38071)</f>
        <v>38071</v>
      </c>
      <c r="J481" s="401">
        <f ca="1">IFERROR(__xludf.DUMMYFUNCTION("IMPORTRANGE(""https://docs.google.com/spreadsheets/d/1IYY_tgx_IHuhSq3AJ5eI5OnqOPBNLWSHKh2a30DoXe8/edit?usp=sharing"",""ตรัง!J376"")"),0)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IFERROR(__xludf.DUMMYFUNCTION("IMPORTRANGE(""https://docs.google.com/spreadsheets/d/1IYY_tgx_IHuhSq3AJ5eI5OnqOPBNLWSHKh2a30DoXe8/edit?usp=sharing"",""ตรัง!I377"")"),3513)</f>
        <v>3513</v>
      </c>
      <c r="J482" s="401">
        <f ca="1">IFERROR(__xludf.DUMMYFUNCTION("IMPORTRANGE(""https://docs.google.com/spreadsheets/d/1IYY_tgx_IHuhSq3AJ5eI5OnqOPBNLWSHKh2a30DoXe8/edit?usp=sharing"",""ตรัง!J377"")"),0)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IFERROR(__xludf.DUMMYFUNCTION("IMPORTRANGE(""https://docs.google.com/spreadsheets/d/1IYY_tgx_IHuhSq3AJ5eI5OnqOPBNLWSHKh2a30DoXe8/edit?usp=sharing"",""ตรัง!I378"")"),0)</f>
        <v>0</v>
      </c>
      <c r="J483" s="192">
        <f ca="1">IFERROR(__xludf.DUMMYFUNCTION("IMPORTRANGE(""https://docs.google.com/spreadsheets/d/1IYY_tgx_IHuhSq3AJ5eI5OnqOPBNLWSHKh2a30DoXe8/edit?usp=sharing"",""ตรัง!J378"")"),0)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IFERROR(__xludf.DUMMYFUNCTION("IMPORTRANGE(""https://docs.google.com/spreadsheets/d/1IYY_tgx_IHuhSq3AJ5eI5OnqOPBNLWSHKh2a30DoXe8/edit?usp=sharing"",""ตรัง!I379"")"),0)</f>
        <v>0</v>
      </c>
      <c r="J484" s="192">
        <f ca="1">IFERROR(__xludf.DUMMYFUNCTION("IMPORTRANGE(""https://docs.google.com/spreadsheets/d/1IYY_tgx_IHuhSq3AJ5eI5OnqOPBNLWSHKh2a30DoXe8/edit?usp=sharing"",""ตรัง!J379"")"),0)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IFERROR(__xludf.DUMMYFUNCTION("IMPORTRANGE(""https://docs.google.com/spreadsheets/d/1IYY_tgx_IHuhSq3AJ5eI5OnqOPBNLWSHKh2a30DoXe8/edit?usp=sharing"",""ตรัง!I380"")"),0)</f>
        <v>0</v>
      </c>
      <c r="J485" s="192">
        <f ca="1">IFERROR(__xludf.DUMMYFUNCTION("IMPORTRANGE(""https://docs.google.com/spreadsheets/d/1IYY_tgx_IHuhSq3AJ5eI5OnqOPBNLWSHKh2a30DoXe8/edit?usp=sharing"",""ตรัง!J380"")"),0)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IFERROR(__xludf.DUMMYFUNCTION("IMPORTRANGE(""https://docs.google.com/spreadsheets/d/1IYY_tgx_IHuhSq3AJ5eI5OnqOPBNLWSHKh2a30DoXe8/edit?usp=sharing"",""ตรัง!I381"")"),0)</f>
        <v>0</v>
      </c>
      <c r="J486" s="192">
        <f ca="1">IFERROR(__xludf.DUMMYFUNCTION("IMPORTRANGE(""https://docs.google.com/spreadsheets/d/1IYY_tgx_IHuhSq3AJ5eI5OnqOPBNLWSHKh2a30DoXe8/edit?usp=sharing"",""ตรัง!J381"")"),0)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IFERROR(__xludf.DUMMYFUNCTION("IMPORTRANGE(""https://docs.google.com/spreadsheets/d/1IYY_tgx_IHuhSq3AJ5eI5OnqOPBNLWSHKh2a30DoXe8/edit?usp=sharing"",""ตรัง!I382"")"),0)</f>
        <v>0</v>
      </c>
      <c r="J487" s="401">
        <f ca="1">IFERROR(__xludf.DUMMYFUNCTION("IMPORTRANGE(""https://docs.google.com/spreadsheets/d/1IYY_tgx_IHuhSq3AJ5eI5OnqOPBNLWSHKh2a30DoXe8/edit?usp=sharing"",""ตรัง!J382"")"),0)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IFERROR(__xludf.DUMMYFUNCTION("IMPORTRANGE(""https://docs.google.com/spreadsheets/d/1IYY_tgx_IHuhSq3AJ5eI5OnqOPBNLWSHKh2a30DoXe8/edit?usp=sharing"",""ตรัง!I383"")"),0)</f>
        <v>0</v>
      </c>
      <c r="J488" s="401">
        <f ca="1">IFERROR(__xludf.DUMMYFUNCTION("IMPORTRANGE(""https://docs.google.com/spreadsheets/d/1IYY_tgx_IHuhSq3AJ5eI5OnqOPBNLWSHKh2a30DoXe8/edit?usp=sharing"",""ตรัง!J383"")"),0)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IFERROR(__xludf.DUMMYFUNCTION("IMPORTRANGE(""https://docs.google.com/spreadsheets/d/1IYY_tgx_IHuhSq3AJ5eI5OnqOPBNLWSHKh2a30DoXe8/edit?usp=sharing"",""ตรัง!I384"")"),0)</f>
        <v>0</v>
      </c>
      <c r="J489" s="192">
        <f ca="1">IFERROR(__xludf.DUMMYFUNCTION("IMPORTRANGE(""https://docs.google.com/spreadsheets/d/1IYY_tgx_IHuhSq3AJ5eI5OnqOPBNLWSHKh2a30DoXe8/edit?usp=sharing"",""ตรัง!J384"")"),0)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IFERROR(__xludf.DUMMYFUNCTION("IMPORTRANGE(""https://docs.google.com/spreadsheets/d/1IYY_tgx_IHuhSq3AJ5eI5OnqOPBNLWSHKh2a30DoXe8/edit?usp=sharing"",""ตรัง!I385"")"),0)</f>
        <v>0</v>
      </c>
      <c r="J490" s="192">
        <f ca="1">IFERROR(__xludf.DUMMYFUNCTION("IMPORTRANGE(""https://docs.google.com/spreadsheets/d/1IYY_tgx_IHuhSq3AJ5eI5OnqOPBNLWSHKh2a30DoXe8/edit?usp=sharing"",""ตรัง!J385"")"),0)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IFERROR(__xludf.DUMMYFUNCTION("IMPORTRANGE(""https://docs.google.com/spreadsheets/d/1IYY_tgx_IHuhSq3AJ5eI5OnqOPBNLWSHKh2a30DoXe8/edit?usp=sharing"",""ตรัง!I386"")"),0)</f>
        <v>0</v>
      </c>
      <c r="J491" s="192">
        <f ca="1">IFERROR(__xludf.DUMMYFUNCTION("IMPORTRANGE(""https://docs.google.com/spreadsheets/d/1IYY_tgx_IHuhSq3AJ5eI5OnqOPBNLWSHKh2a30DoXe8/edit?usp=sharing"",""ตรัง!J386"")"),0)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IFERROR(__xludf.DUMMYFUNCTION("IMPORTRANGE(""https://docs.google.com/spreadsheets/d/1IYY_tgx_IHuhSq3AJ5eI5OnqOPBNLWSHKh2a30DoXe8/edit?usp=sharing"",""ตรัง!I387"")"),0)</f>
        <v>0</v>
      </c>
      <c r="J492" s="192">
        <f ca="1">IFERROR(__xludf.DUMMYFUNCTION("IMPORTRANGE(""https://docs.google.com/spreadsheets/d/1IYY_tgx_IHuhSq3AJ5eI5OnqOPBNLWSHKh2a30DoXe8/edit?usp=sharing"",""ตรัง!J387"")"),0)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IFERROR(__xludf.DUMMYFUNCTION("IMPORTRANGE(""https://docs.google.com/spreadsheets/d/1IYY_tgx_IHuhSq3AJ5eI5OnqOPBNLWSHKh2a30DoXe8/edit?usp=sharing"",""ตรัง!I388"")"),0)</f>
        <v>0</v>
      </c>
      <c r="J493" s="192">
        <f ca="1">IFERROR(__xludf.DUMMYFUNCTION("IMPORTRANGE(""https://docs.google.com/spreadsheets/d/1IYY_tgx_IHuhSq3AJ5eI5OnqOPBNLWSHKh2a30DoXe8/edit?usp=sharing"",""ตรัง!J388"")"),0)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IFERROR(__xludf.DUMMYFUNCTION("IMPORTRANGE(""https://docs.google.com/spreadsheets/d/1IYY_tgx_IHuhSq3AJ5eI5OnqOPBNLWSHKh2a30DoXe8/edit?usp=sharing"",""ตรัง!I389"")"),0)</f>
        <v>0</v>
      </c>
      <c r="J494" s="417">
        <f ca="1">IFERROR(__xludf.DUMMYFUNCTION("IMPORTRANGE(""https://docs.google.com/spreadsheets/d/1IYY_tgx_IHuhSq3AJ5eI5OnqOPBNLWSHKh2a30DoXe8/edit?usp=sharing"",""ตรัง!J389"")"),0)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IFERROR(__xludf.DUMMYFUNCTION("IMPORTRANGE(""https://docs.google.com/spreadsheets/d/1IYY_tgx_IHuhSq3AJ5eI5OnqOPBNLWSHKh2a30DoXe8/edit?usp=sharing"",""ตรัง!I390"")"),0)</f>
        <v>0</v>
      </c>
      <c r="J495" s="417">
        <f ca="1">IFERROR(__xludf.DUMMYFUNCTION("IMPORTRANGE(""https://docs.google.com/spreadsheets/d/1IYY_tgx_IHuhSq3AJ5eI5OnqOPBNLWSHKh2a30DoXe8/edit?usp=sharing"",""ตรัง!J390"")"),0)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IFERROR(__xludf.DUMMYFUNCTION("IMPORTRANGE(""https://docs.google.com/spreadsheets/d/1IYY_tgx_IHuhSq3AJ5eI5OnqOPBNLWSHKh2a30DoXe8/edit?usp=sharing"",""ตรัง!I391"")"),0)</f>
        <v>0</v>
      </c>
      <c r="J496" s="417">
        <f ca="1">IFERROR(__xludf.DUMMYFUNCTION("IMPORTRANGE(""https://docs.google.com/spreadsheets/d/1IYY_tgx_IHuhSq3AJ5eI5OnqOPBNLWSHKh2a30DoXe8/edit?usp=sharing"",""ตรัง!J391"")"),0)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IFERROR(__xludf.DUMMYFUNCTION("IMPORTRANGE(""https://docs.google.com/spreadsheets/d/1IYY_tgx_IHuhSq3AJ5eI5OnqOPBNLWSHKh2a30DoXe8/edit?usp=sharing"",""ตรัง!I392"")"),0)</f>
        <v>0</v>
      </c>
      <c r="J497" s="424">
        <f ca="1">IFERROR(__xludf.DUMMYFUNCTION("IMPORTRANGE(""https://docs.google.com/spreadsheets/d/1IYY_tgx_IHuhSq3AJ5eI5OnqOPBNLWSHKh2a30DoXe8/edit?usp=sharing"",""ตรัง!J392"")"),0)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IFERROR(__xludf.DUMMYFUNCTION("IMPORTRANGE(""https://docs.google.com/spreadsheets/d/1IYY_tgx_IHuhSq3AJ5eI5OnqOPBNLWSHKh2a30DoXe8/edit?usp=sharing"",""ตรัง!I393"")"),0)</f>
        <v>0</v>
      </c>
      <c r="J498" s="401">
        <f ca="1">IFERROR(__xludf.DUMMYFUNCTION("IMPORTRANGE(""https://docs.google.com/spreadsheets/d/1IYY_tgx_IHuhSq3AJ5eI5OnqOPBNLWSHKh2a30DoXe8/edit?usp=sharing"",""ตรัง!J393"")"),0)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IFERROR(__xludf.DUMMYFUNCTION("IMPORTRANGE(""https://docs.google.com/spreadsheets/d/1IYY_tgx_IHuhSq3AJ5eI5OnqOPBNLWSHKh2a30DoXe8/edit?usp=sharing"",""ตรัง!I394"")"),0)</f>
        <v>0</v>
      </c>
      <c r="J499" s="401">
        <f ca="1">IFERROR(__xludf.DUMMYFUNCTION("IMPORTRANGE(""https://docs.google.com/spreadsheets/d/1IYY_tgx_IHuhSq3AJ5eI5OnqOPBNLWSHKh2a30DoXe8/edit?usp=sharing"",""ตรัง!J394"")"),0)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IFERROR(__xludf.DUMMYFUNCTION("IMPORTRANGE(""https://docs.google.com/spreadsheets/d/1IYY_tgx_IHuhSq3AJ5eI5OnqOPBNLWSHKh2a30DoXe8/edit?usp=sharing"",""ตรัง!I395"")"),0)</f>
        <v>0</v>
      </c>
      <c r="J500" s="167">
        <f ca="1">IFERROR(__xludf.DUMMYFUNCTION("IMPORTRANGE(""https://docs.google.com/spreadsheets/d/1IYY_tgx_IHuhSq3AJ5eI5OnqOPBNLWSHKh2a30DoXe8/edit?usp=sharing"",""ตรัง!J395"")"),0)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IFERROR(__xludf.DUMMYFUNCTION("IMPORTRANGE(""https://docs.google.com/spreadsheets/d/1IYY_tgx_IHuhSq3AJ5eI5OnqOPBNLWSHKh2a30DoXe8/edit?usp=sharing"",""ตรัง!I396"")"),0)</f>
        <v>0</v>
      </c>
      <c r="J501" s="167">
        <f ca="1">IFERROR(__xludf.DUMMYFUNCTION("IMPORTRANGE(""https://docs.google.com/spreadsheets/d/1IYY_tgx_IHuhSq3AJ5eI5OnqOPBNLWSHKh2a30DoXe8/edit?usp=sharing"",""ตรัง!J396"")"),0)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IFERROR(__xludf.DUMMYFUNCTION("IMPORTRANGE(""https://docs.google.com/spreadsheets/d/1IYY_tgx_IHuhSq3AJ5eI5OnqOPBNLWSHKh2a30DoXe8/edit?usp=sharing"",""ตรัง!I397"")"),0)</f>
        <v>0</v>
      </c>
      <c r="J502" s="192">
        <f ca="1">IFERROR(__xludf.DUMMYFUNCTION("IMPORTRANGE(""https://docs.google.com/spreadsheets/d/1IYY_tgx_IHuhSq3AJ5eI5OnqOPBNLWSHKh2a30DoXe8/edit?usp=sharing"",""ตรัง!J397"")"),0)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IFERROR(__xludf.DUMMYFUNCTION("IMPORTRANGE(""https://docs.google.com/spreadsheets/d/1IYY_tgx_IHuhSq3AJ5eI5OnqOPBNLWSHKh2a30DoXe8/edit?usp=sharing"",""ตรัง!I398"")"),0)</f>
        <v>0</v>
      </c>
      <c r="J503" s="192">
        <f ca="1">IFERROR(__xludf.DUMMYFUNCTION("IMPORTRANGE(""https://docs.google.com/spreadsheets/d/1IYY_tgx_IHuhSq3AJ5eI5OnqOPBNLWSHKh2a30DoXe8/edit?usp=sharing"",""ตรัง!J398"")"),0)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IFERROR(__xludf.DUMMYFUNCTION("IMPORTRANGE(""https://docs.google.com/spreadsheets/d/1IYY_tgx_IHuhSq3AJ5eI5OnqOPBNLWSHKh2a30DoXe8/edit?usp=sharing"",""ตรัง!I399"")"),0)</f>
        <v>0</v>
      </c>
      <c r="J504" s="192">
        <f ca="1">IFERROR(__xludf.DUMMYFUNCTION("IMPORTRANGE(""https://docs.google.com/spreadsheets/d/1IYY_tgx_IHuhSq3AJ5eI5OnqOPBNLWSHKh2a30DoXe8/edit?usp=sharing"",""ตรัง!J399"")"),0)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IFERROR(__xludf.DUMMYFUNCTION("IMPORTRANGE(""https://docs.google.com/spreadsheets/d/1IYY_tgx_IHuhSq3AJ5eI5OnqOPBNLWSHKh2a30DoXe8/edit?usp=sharing"",""ตรัง!I400"")"),0)</f>
        <v>0</v>
      </c>
      <c r="J505" s="192">
        <f ca="1">IFERROR(__xludf.DUMMYFUNCTION("IMPORTRANGE(""https://docs.google.com/spreadsheets/d/1IYY_tgx_IHuhSq3AJ5eI5OnqOPBNLWSHKh2a30DoXe8/edit?usp=sharing"",""ตรัง!J400"")"),0)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IFERROR(__xludf.DUMMYFUNCTION("IMPORTRANGE(""https://docs.google.com/spreadsheets/d/1IYY_tgx_IHuhSq3AJ5eI5OnqOPBNLWSHKh2a30DoXe8/edit?usp=sharing"",""ตรัง!I401"")"),0)</f>
        <v>0</v>
      </c>
      <c r="J506" s="192">
        <f ca="1">IFERROR(__xludf.DUMMYFUNCTION("IMPORTRANGE(""https://docs.google.com/spreadsheets/d/1IYY_tgx_IHuhSq3AJ5eI5OnqOPBNLWSHKh2a30DoXe8/edit?usp=sharing"",""ตรัง!J401"")"),0)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IFERROR(__xludf.DUMMYFUNCTION("IMPORTRANGE(""https://docs.google.com/spreadsheets/d/1IYY_tgx_IHuhSq3AJ5eI5OnqOPBNLWSHKh2a30DoXe8/edit?usp=sharing"",""ตรัง!I402"")"),0)</f>
        <v>0</v>
      </c>
      <c r="J507" s="192">
        <f ca="1">IFERROR(__xludf.DUMMYFUNCTION("IMPORTRANGE(""https://docs.google.com/spreadsheets/d/1IYY_tgx_IHuhSq3AJ5eI5OnqOPBNLWSHKh2a30DoXe8/edit?usp=sharing"",""ตรัง!J402"")"),0)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IFERROR(__xludf.DUMMYFUNCTION("IMPORTRANGE(""https://docs.google.com/spreadsheets/d/1IYY_tgx_IHuhSq3AJ5eI5OnqOPBNLWSHKh2a30DoXe8/edit?usp=sharing"",""ตรัง!I403"")"),0)</f>
        <v>0</v>
      </c>
      <c r="J508" s="167">
        <f ca="1">IFERROR(__xludf.DUMMYFUNCTION("IMPORTRANGE(""https://docs.google.com/spreadsheets/d/1IYY_tgx_IHuhSq3AJ5eI5OnqOPBNLWSHKh2a30DoXe8/edit?usp=sharing"",""ตรัง!J403"")"),0)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IFERROR(__xludf.DUMMYFUNCTION("IMPORTRANGE(""https://docs.google.com/spreadsheets/d/1IYY_tgx_IHuhSq3AJ5eI5OnqOPBNLWSHKh2a30DoXe8/edit?usp=sharing"",""ตรัง!I404"")"),0)</f>
        <v>0</v>
      </c>
      <c r="J509" s="167">
        <f ca="1">IFERROR(__xludf.DUMMYFUNCTION("IMPORTRANGE(""https://docs.google.com/spreadsheets/d/1IYY_tgx_IHuhSq3AJ5eI5OnqOPBNLWSHKh2a30DoXe8/edit?usp=sharing"",""ตรัง!J404"")"),0)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IFERROR(__xludf.DUMMYFUNCTION("IMPORTRANGE(""https://docs.google.com/spreadsheets/d/1IYY_tgx_IHuhSq3AJ5eI5OnqOPBNLWSHKh2a30DoXe8/edit?usp=sharing"",""ตรัง!I405"")"),0)</f>
        <v>0</v>
      </c>
      <c r="J510" s="192">
        <f ca="1">IFERROR(__xludf.DUMMYFUNCTION("IMPORTRANGE(""https://docs.google.com/spreadsheets/d/1IYY_tgx_IHuhSq3AJ5eI5OnqOPBNLWSHKh2a30DoXe8/edit?usp=sharing"",""ตรัง!J405"")"),0)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IFERROR(__xludf.DUMMYFUNCTION("IMPORTRANGE(""https://docs.google.com/spreadsheets/d/1IYY_tgx_IHuhSq3AJ5eI5OnqOPBNLWSHKh2a30DoXe8/edit?usp=sharing"",""ตรัง!I406"")"),0)</f>
        <v>0</v>
      </c>
      <c r="J511" s="192">
        <f ca="1">IFERROR(__xludf.DUMMYFUNCTION("IMPORTRANGE(""https://docs.google.com/spreadsheets/d/1IYY_tgx_IHuhSq3AJ5eI5OnqOPBNLWSHKh2a30DoXe8/edit?usp=sharing"",""ตรัง!J406"")"),0)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IFERROR(__xludf.DUMMYFUNCTION("IMPORTRANGE(""https://docs.google.com/spreadsheets/d/1IYY_tgx_IHuhSq3AJ5eI5OnqOPBNLWSHKh2a30DoXe8/edit?usp=sharing"",""ตรัง!I407"")"),0)</f>
        <v>0</v>
      </c>
      <c r="J512" s="192">
        <f ca="1">IFERROR(__xludf.DUMMYFUNCTION("IMPORTRANGE(""https://docs.google.com/spreadsheets/d/1IYY_tgx_IHuhSq3AJ5eI5OnqOPBNLWSHKh2a30DoXe8/edit?usp=sharing"",""ตรัง!J407"")"),0)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IFERROR(__xludf.DUMMYFUNCTION("IMPORTRANGE(""https://docs.google.com/spreadsheets/d/1IYY_tgx_IHuhSq3AJ5eI5OnqOPBNLWSHKh2a30DoXe8/edit?usp=sharing"",""ตรัง!I408"")"),0)</f>
        <v>0</v>
      </c>
      <c r="J513" s="192">
        <f ca="1">IFERROR(__xludf.DUMMYFUNCTION("IMPORTRANGE(""https://docs.google.com/spreadsheets/d/1IYY_tgx_IHuhSq3AJ5eI5OnqOPBNLWSHKh2a30DoXe8/edit?usp=sharing"",""ตรัง!J408"")"),0)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IFERROR(__xludf.DUMMYFUNCTION("IMPORTRANGE(""https://docs.google.com/spreadsheets/d/1IYY_tgx_IHuhSq3AJ5eI5OnqOPBNLWSHKh2a30DoXe8/edit?usp=sharing"",""ตรัง!I409"")"),0)</f>
        <v>0</v>
      </c>
      <c r="J514" s="192">
        <f ca="1">IFERROR(__xludf.DUMMYFUNCTION("IMPORTRANGE(""https://docs.google.com/spreadsheets/d/1IYY_tgx_IHuhSq3AJ5eI5OnqOPBNLWSHKh2a30DoXe8/edit?usp=sharing"",""ตรัง!J409"")"),0)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IFERROR(__xludf.DUMMYFUNCTION("IMPORTRANGE(""https://docs.google.com/spreadsheets/d/1IYY_tgx_IHuhSq3AJ5eI5OnqOPBNLWSHKh2a30DoXe8/edit?usp=sharing"",""ตรัง!I410"")"),0)</f>
        <v>0</v>
      </c>
      <c r="J515" s="192">
        <f ca="1">IFERROR(__xludf.DUMMYFUNCTION("IMPORTRANGE(""https://docs.google.com/spreadsheets/d/1IYY_tgx_IHuhSq3AJ5eI5OnqOPBNLWSHKh2a30DoXe8/edit?usp=sharing"",""ตรัง!J410"")"),0)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IFERROR(__xludf.DUMMYFUNCTION("IMPORTRANGE(""https://docs.google.com/spreadsheets/d/1IYY_tgx_IHuhSq3AJ5eI5OnqOPBNLWSHKh2a30DoXe8/edit?usp=sharing"",""ตรัง!I411"")"),0)</f>
        <v>0</v>
      </c>
      <c r="J516" s="264">
        <f ca="1">IFERROR(__xludf.DUMMYFUNCTION("IMPORTRANGE(""https://docs.google.com/spreadsheets/d/1IYY_tgx_IHuhSq3AJ5eI5OnqOPBNLWSHKh2a30DoXe8/edit?usp=sharing"",""ตรัง!J411"")"),0)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IFERROR(__xludf.DUMMYFUNCTION("IMPORTRANGE(""https://docs.google.com/spreadsheets/d/1IYY_tgx_IHuhSq3AJ5eI5OnqOPBNLWSHKh2a30DoXe8/edit?usp=sharing"",""ตรัง!I412"")"),0)</f>
        <v>0</v>
      </c>
      <c r="J517" s="277">
        <f ca="1">IFERROR(__xludf.DUMMYFUNCTION("IMPORTRANGE(""https://docs.google.com/spreadsheets/d/1IYY_tgx_IHuhSq3AJ5eI5OnqOPBNLWSHKh2a30DoXe8/edit?usp=sharing"",""ตรัง!J412"")"),0)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IFERROR(__xludf.DUMMYFUNCTION("IMPORTRANGE(""https://docs.google.com/spreadsheets/d/1IYY_tgx_IHuhSq3AJ5eI5OnqOPBNLWSHKh2a30DoXe8/edit?usp=sharing"",""ตรัง!I413"")"),0)</f>
        <v>0</v>
      </c>
      <c r="J518" s="277">
        <f ca="1">IFERROR(__xludf.DUMMYFUNCTION("IMPORTRANGE(""https://docs.google.com/spreadsheets/d/1IYY_tgx_IHuhSq3AJ5eI5OnqOPBNLWSHKh2a30DoXe8/edit?usp=sharing"",""ตรัง!J413"")"),0)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IFERROR(__xludf.DUMMYFUNCTION("IMPORTRANGE(""https://docs.google.com/spreadsheets/d/1IYY_tgx_IHuhSq3AJ5eI5OnqOPBNLWSHKh2a30DoXe8/edit?usp=sharing"",""ตรัง!I414"")"),0)</f>
        <v>0</v>
      </c>
      <c r="J519" s="191">
        <f ca="1">IFERROR(__xludf.DUMMYFUNCTION("IMPORTRANGE(""https://docs.google.com/spreadsheets/d/1IYY_tgx_IHuhSq3AJ5eI5OnqOPBNLWSHKh2a30DoXe8/edit?usp=sharing"",""ตรัง!J414"")"),0)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IFERROR(__xludf.DUMMYFUNCTION("IMPORTRANGE(""https://docs.google.com/spreadsheets/d/1IYY_tgx_IHuhSq3AJ5eI5OnqOPBNLWSHKh2a30DoXe8/edit?usp=sharing"",""ตรัง!I415"")"),0)</f>
        <v>0</v>
      </c>
      <c r="J520" s="191">
        <f ca="1">IFERROR(__xludf.DUMMYFUNCTION("IMPORTRANGE(""https://docs.google.com/spreadsheets/d/1IYY_tgx_IHuhSq3AJ5eI5OnqOPBNLWSHKh2a30DoXe8/edit?usp=sharing"",""ตรัง!J415"")"),0)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IFERROR(__xludf.DUMMYFUNCTION("IMPORTRANGE(""https://docs.google.com/spreadsheets/d/1IYY_tgx_IHuhSq3AJ5eI5OnqOPBNLWSHKh2a30DoXe8/edit?usp=sharing"",""ตรัง!I416"")"),0)</f>
        <v>0</v>
      </c>
      <c r="J521" s="191">
        <f ca="1">IFERROR(__xludf.DUMMYFUNCTION("IMPORTRANGE(""https://docs.google.com/spreadsheets/d/1IYY_tgx_IHuhSq3AJ5eI5OnqOPBNLWSHKh2a30DoXe8/edit?usp=sharing"",""ตรัง!J416"")"),0)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IFERROR(__xludf.DUMMYFUNCTION("IMPORTRANGE(""https://docs.google.com/spreadsheets/d/1IYY_tgx_IHuhSq3AJ5eI5OnqOPBNLWSHKh2a30DoXe8/edit?usp=sharing"",""ตรัง!I417"")"),0)</f>
        <v>0</v>
      </c>
      <c r="J522" s="191">
        <f ca="1">IFERROR(__xludf.DUMMYFUNCTION("IMPORTRANGE(""https://docs.google.com/spreadsheets/d/1IYY_tgx_IHuhSq3AJ5eI5OnqOPBNLWSHKh2a30DoXe8/edit?usp=sharing"",""ตรัง!J417"")"),0)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IFERROR(__xludf.DUMMYFUNCTION("IMPORTRANGE(""https://docs.google.com/spreadsheets/d/1IYY_tgx_IHuhSq3AJ5eI5OnqOPBNLWSHKh2a30DoXe8/edit?usp=sharing"",""ตรัง!I418"")"),0)</f>
        <v>0</v>
      </c>
      <c r="J523" s="191">
        <f ca="1">IFERROR(__xludf.DUMMYFUNCTION("IMPORTRANGE(""https://docs.google.com/spreadsheets/d/1IYY_tgx_IHuhSq3AJ5eI5OnqOPBNLWSHKh2a30DoXe8/edit?usp=sharing"",""ตรัง!J418"")"),0)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IFERROR(__xludf.DUMMYFUNCTION("IMPORTRANGE(""https://docs.google.com/spreadsheets/d/1IYY_tgx_IHuhSq3AJ5eI5OnqOPBNLWSHKh2a30DoXe8/edit?usp=sharing"",""ตรัง!I419"")"),0)</f>
        <v>0</v>
      </c>
      <c r="J524" s="191">
        <f ca="1">IFERROR(__xludf.DUMMYFUNCTION("IMPORTRANGE(""https://docs.google.com/spreadsheets/d/1IYY_tgx_IHuhSq3AJ5eI5OnqOPBNLWSHKh2a30DoXe8/edit?usp=sharing"",""ตรัง!J419"")"),0)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IFERROR(__xludf.DUMMYFUNCTION("IMPORTRANGE(""https://docs.google.com/spreadsheets/d/1IYY_tgx_IHuhSq3AJ5eI5OnqOPBNLWSHKh2a30DoXe8/edit?usp=sharing"",""ตรัง!I420"")"),0)</f>
        <v>0</v>
      </c>
      <c r="J525" s="277">
        <f ca="1">IFERROR(__xludf.DUMMYFUNCTION("IMPORTRANGE(""https://docs.google.com/spreadsheets/d/1IYY_tgx_IHuhSq3AJ5eI5OnqOPBNLWSHKh2a30DoXe8/edit?usp=sharing"",""ตรัง!J420"")"),0)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IFERROR(__xludf.DUMMYFUNCTION("IMPORTRANGE(""https://docs.google.com/spreadsheets/d/1IYY_tgx_IHuhSq3AJ5eI5OnqOPBNLWSHKh2a30DoXe8/edit?usp=sharing"",""ตรัง!I421"")"),0)</f>
        <v>0</v>
      </c>
      <c r="J526" s="277">
        <f ca="1">IFERROR(__xludf.DUMMYFUNCTION("IMPORTRANGE(""https://docs.google.com/spreadsheets/d/1IYY_tgx_IHuhSq3AJ5eI5OnqOPBNLWSHKh2a30DoXe8/edit?usp=sharing"",""ตรัง!J421"")"),0)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IFERROR(__xludf.DUMMYFUNCTION("IMPORTRANGE(""https://docs.google.com/spreadsheets/d/1IYY_tgx_IHuhSq3AJ5eI5OnqOPBNLWSHKh2a30DoXe8/edit?usp=sharing"",""ตรัง!I422"")"),0)</f>
        <v>0</v>
      </c>
      <c r="J527" s="192">
        <f ca="1">IFERROR(__xludf.DUMMYFUNCTION("IMPORTRANGE(""https://docs.google.com/spreadsheets/d/1IYY_tgx_IHuhSq3AJ5eI5OnqOPBNLWSHKh2a30DoXe8/edit?usp=sharing"",""ตรัง!J422"")"),0)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IFERROR(__xludf.DUMMYFUNCTION("IMPORTRANGE(""https://docs.google.com/spreadsheets/d/1IYY_tgx_IHuhSq3AJ5eI5OnqOPBNLWSHKh2a30DoXe8/edit?usp=sharing"",""ตรัง!I423"")"),0)</f>
        <v>0</v>
      </c>
      <c r="J528" s="192">
        <f ca="1">IFERROR(__xludf.DUMMYFUNCTION("IMPORTRANGE(""https://docs.google.com/spreadsheets/d/1IYY_tgx_IHuhSq3AJ5eI5OnqOPBNLWSHKh2a30DoXe8/edit?usp=sharing"",""ตรัง!J423"")"),0)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IFERROR(__xludf.DUMMYFUNCTION("IMPORTRANGE(""https://docs.google.com/spreadsheets/d/1IYY_tgx_IHuhSq3AJ5eI5OnqOPBNLWSHKh2a30DoXe8/edit?usp=sharing"",""ตรัง!I424"")"),0)</f>
        <v>0</v>
      </c>
      <c r="J529" s="192">
        <f ca="1">IFERROR(__xludf.DUMMYFUNCTION("IMPORTRANGE(""https://docs.google.com/spreadsheets/d/1IYY_tgx_IHuhSq3AJ5eI5OnqOPBNLWSHKh2a30DoXe8/edit?usp=sharing"",""ตรัง!J424"")"),0)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IFERROR(__xludf.DUMMYFUNCTION("IMPORTRANGE(""https://docs.google.com/spreadsheets/d/1IYY_tgx_IHuhSq3AJ5eI5OnqOPBNLWSHKh2a30DoXe8/edit?usp=sharing"",""ตรัง!I425"")"),0)</f>
        <v>0</v>
      </c>
      <c r="J530" s="192">
        <f ca="1">IFERROR(__xludf.DUMMYFUNCTION("IMPORTRANGE(""https://docs.google.com/spreadsheets/d/1IYY_tgx_IHuhSq3AJ5eI5OnqOPBNLWSHKh2a30DoXe8/edit?usp=sharing"",""ตรัง!J425"")"),0)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IFERROR(__xludf.DUMMYFUNCTION("IMPORTRANGE(""https://docs.google.com/spreadsheets/d/1IYY_tgx_IHuhSq3AJ5eI5OnqOPBNLWSHKh2a30DoXe8/edit?usp=sharing"",""ตรัง!I426"")"),0)</f>
        <v>0</v>
      </c>
      <c r="J531" s="192">
        <f ca="1">IFERROR(__xludf.DUMMYFUNCTION("IMPORTRANGE(""https://docs.google.com/spreadsheets/d/1IYY_tgx_IHuhSq3AJ5eI5OnqOPBNLWSHKh2a30DoXe8/edit?usp=sharing"",""ตรัง!J426"")"),0)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IFERROR(__xludf.DUMMYFUNCTION("IMPORTRANGE(""https://docs.google.com/spreadsheets/d/1IYY_tgx_IHuhSq3AJ5eI5OnqOPBNLWSHKh2a30DoXe8/edit?usp=sharing"",""ตรัง!I427"")"),0)</f>
        <v>0</v>
      </c>
      <c r="J532" s="445">
        <f ca="1">IFERROR(__xludf.DUMMYFUNCTION("IMPORTRANGE(""https://docs.google.com/spreadsheets/d/1IYY_tgx_IHuhSq3AJ5eI5OnqOPBNLWSHKh2a30DoXe8/edit?usp=sharing"",""ตรัง!J427"")"),0)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IFERROR(__xludf.DUMMYFUNCTION("IMPORTRANGE(""https://docs.google.com/spreadsheets/d/1IYY_tgx_IHuhSq3AJ5eI5OnqOPBNLWSHKh2a30DoXe8/edit?usp=sharing"",""ตรัง!I428"")"),22)</f>
        <v>22</v>
      </c>
      <c r="J533" s="393">
        <f ca="1">IFERROR(__xludf.DUMMYFUNCTION("IMPORTRANGE(""https://docs.google.com/spreadsheets/d/1IYY_tgx_IHuhSq3AJ5eI5OnqOPBNLWSHKh2a30DoXe8/edit?usp=sharing"",""ตรัง!J428"")"),22)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IFERROR(__xludf.DUMMYFUNCTION("IMPORTRANGE(""https://docs.google.com/spreadsheets/d/1IYY_tgx_IHuhSq3AJ5eI5OnqOPBNLWSHKh2a30DoXe8/edit?usp=sharing"",""ตรัง!L428"")"),34340)</f>
        <v>34340</v>
      </c>
      <c r="M533" s="395"/>
      <c r="N533" s="395">
        <f ca="1">IFERROR(__xludf.DUMMYFUNCTION("IMPORTRANGE(""https://docs.google.com/spreadsheets/d/1IYY_tgx_IHuhSq3AJ5eI5OnqOPBNLWSHKh2a30DoXe8/edit?usp=sharing"",""ตรัง!M428"")"),21544.48)</f>
        <v>21544.48</v>
      </c>
      <c r="O533" s="395">
        <f t="shared" ref="O533:O537" ca="1" si="118">+IF(L533&gt;0,N533*100/L533,0)</f>
        <v>62.738730343622599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IFERROR(__xludf.DUMMYFUNCTION("IMPORTRANGE(""https://docs.google.com/spreadsheets/d/1IYY_tgx_IHuhSq3AJ5eI5OnqOPBNLWSHKh2a30DoXe8/edit?usp=sharing"",""ตรัง!L429"")"),0)</f>
        <v>0</v>
      </c>
      <c r="M534" s="169"/>
      <c r="N534" s="171">
        <f ca="1">IFERROR(__xludf.DUMMYFUNCTION("IMPORTRANGE(""https://docs.google.com/spreadsheets/d/1IYY_tgx_IHuhSq3AJ5eI5OnqOPBNLWSHKh2a30DoXe8/edit?usp=sharing"",""ตรัง!M429"")"),0)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1">
        <f ca="1">IFERROR(__xludf.DUMMYFUNCTION("IMPORTRANGE(""https://docs.google.com/spreadsheets/d/1IYY_tgx_IHuhSq3AJ5eI5OnqOPBNLWSHKh2a30DoXe8/edit?usp=sharing"",""ตรัง!M430"")"),21544.48)</f>
        <v>21544.48</v>
      </c>
      <c r="O535" s="171">
        <f t="shared" ca="1" si="118"/>
        <v>62.738730343622599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IFERROR(__xludf.DUMMYFUNCTION("IMPORTRANGE(""https://docs.google.com/spreadsheets/d/1IYY_tgx_IHuhSq3AJ5eI5OnqOPBNLWSHKh2a30DoXe8/edit?usp=sharing"",""ตรัง!L431"")"),0)</f>
        <v>0</v>
      </c>
      <c r="M536" s="171"/>
      <c r="N536" s="171">
        <f ca="1">IFERROR(__xludf.DUMMYFUNCTION("IMPORTRANGE(""https://docs.google.com/spreadsheets/d/1IYY_tgx_IHuhSq3AJ5eI5OnqOPBNLWSHKh2a30DoXe8/edit?usp=sharing"",""ตรัง!M431"")"),0)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IFERROR(__xludf.DUMMYFUNCTION("IMPORTRANGE(""https://docs.google.com/spreadsheets/d/1IYY_tgx_IHuhSq3AJ5eI5OnqOPBNLWSHKh2a30DoXe8/edit?usp=sharing"",""ตรัง!L432"")"),34340)</f>
        <v>34340</v>
      </c>
      <c r="M537" s="171"/>
      <c r="N537" s="171">
        <f ca="1">IFERROR(__xludf.DUMMYFUNCTION("IMPORTRANGE(""https://docs.google.com/spreadsheets/d/1IYY_tgx_IHuhSq3AJ5eI5OnqOPBNLWSHKh2a30DoXe8/edit?usp=sharing"",""ตรัง!M432"")"),21544.48)</f>
        <v>21544.48</v>
      </c>
      <c r="O537" s="171">
        <f t="shared" ca="1" si="118"/>
        <v>62.738730343622599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IFERROR(__xludf.DUMMYFUNCTION("IMPORTRANGE(""https://docs.google.com/spreadsheets/d/1IYY_tgx_IHuhSq3AJ5eI5OnqOPBNLWSHKh2a30DoXe8/edit?usp=sharing"",""ตรัง!M433"")"),21064.48)</f>
        <v>21064.48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IFERROR(__xludf.DUMMYFUNCTION("IMPORTRANGE(""https://docs.google.com/spreadsheets/d/1IYY_tgx_IHuhSq3AJ5eI5OnqOPBNLWSHKh2a30DoXe8/edit?usp=sharing"",""ตรัง!M434"")"),0)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IFERROR(__xludf.DUMMYFUNCTION("IMPORTRANGE(""https://docs.google.com/spreadsheets/d/1IYY_tgx_IHuhSq3AJ5eI5OnqOPBNLWSHKh2a30DoXe8/edit?usp=sharing"",""ตรัง!M435"")"),0)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IFERROR(__xludf.DUMMYFUNCTION("IMPORTRANGE(""https://docs.google.com/spreadsheets/d/1IYY_tgx_IHuhSq3AJ5eI5OnqOPBNLWSHKh2a30DoXe8/edit?usp=sharing"",""ตรัง!M436"")"),480)</f>
        <v>480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IFERROR(__xludf.DUMMYFUNCTION("IMPORTRANGE(""https://docs.google.com/spreadsheets/d/1IYY_tgx_IHuhSq3AJ5eI5OnqOPBNLWSHKh2a30DoXe8/edit?usp=sharing"",""ตรัง!J438"")"),0)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IFERROR(__xludf.DUMMYFUNCTION("IMPORTRANGE(""https://docs.google.com/spreadsheets/d/1IYY_tgx_IHuhSq3AJ5eI5OnqOPBNLWSHKh2a30DoXe8/edit?usp=sharing"",""ตรัง!J439"")"),1)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IFERROR(__xludf.DUMMYFUNCTION("IMPORTRANGE(""https://docs.google.com/spreadsheets/d/1IYY_tgx_IHuhSq3AJ5eI5OnqOPBNLWSHKh2a30DoXe8/edit?usp=sharing"",""ตรัง!J440"")"),1)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IFERROR(__xludf.DUMMYFUNCTION("IMPORTRANGE(""https://docs.google.com/spreadsheets/d/1IYY_tgx_IHuhSq3AJ5eI5OnqOPBNLWSHKh2a30DoXe8/edit?usp=sharing"",""ตรัง!J441"")"),1)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IFERROR(__xludf.DUMMYFUNCTION("IMPORTRANGE(""https://docs.google.com/spreadsheets/d/1IYY_tgx_IHuhSq3AJ5eI5OnqOPBNLWSHKh2a30DoXe8/edit?usp=sharing"",""ตรัง!I442"")"),22)</f>
        <v>22</v>
      </c>
      <c r="J547" s="192">
        <f ca="1">IFERROR(__xludf.DUMMYFUNCTION("IMPORTRANGE(""https://docs.google.com/spreadsheets/d/1IYY_tgx_IHuhSq3AJ5eI5OnqOPBNLWSHKh2a30DoXe8/edit?usp=sharing"",""ตรัง!J442"")"),22)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IFERROR(__xludf.DUMMYFUNCTION("IMPORTRANGE(""https://docs.google.com/spreadsheets/d/1IYY_tgx_IHuhSq3AJ5eI5OnqOPBNLWSHKh2a30DoXe8/edit?usp=sharing"",""ตรัง!J166"")"),0)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IFERROR(__xludf.DUMMYFUNCTION("IMPORTRANGE(""https://docs.google.com/spreadsheets/d/1IYY_tgx_IHuhSq3AJ5eI5OnqOPBNLWSHKh2a30DoXe8/edit?usp=sharing"",""ตรัง!J444"")"),0)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IFERROR(__xludf.DUMMYFUNCTION("IMPORTRANGE(""https://docs.google.com/spreadsheets/d/1IYY_tgx_IHuhSq3AJ5eI5OnqOPBNLWSHKh2a30DoXe8/edit?usp=sharing"",""ตรัง!J445"")"),0)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IFERROR(__xludf.DUMMYFUNCTION("IMPORTRANGE(""https://docs.google.com/spreadsheets/d/1IYY_tgx_IHuhSq3AJ5eI5OnqOPBNLWSHKh2a30DoXe8/edit?usp=sharing"",""ตรัง!I446"")"),0)</f>
        <v>0</v>
      </c>
      <c r="J551" s="393">
        <f ca="1">IFERROR(__xludf.DUMMYFUNCTION("IMPORTRANGE(""https://docs.google.com/spreadsheets/d/1IYY_tgx_IHuhSq3AJ5eI5OnqOPBNLWSHKh2a30DoXe8/edit?usp=sharing"",""ตรัง!J446"")"),0)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IFERROR(__xludf.DUMMYFUNCTION("IMPORTRANGE(""https://docs.google.com/spreadsheets/d/1IYY_tgx_IHuhSq3AJ5eI5OnqOPBNLWSHKh2a30DoXe8/edit?usp=sharing"",""ตรัง!L446"")"),0)</f>
        <v>0</v>
      </c>
      <c r="M551" s="395"/>
      <c r="N551" s="395">
        <f ca="1">IFERROR(__xludf.DUMMYFUNCTION("IMPORTRANGE(""https://docs.google.com/spreadsheets/d/1IYY_tgx_IHuhSq3AJ5eI5OnqOPBNLWSHKh2a30DoXe8/edit?usp=sharing"",""ตรัง!M446"")"),0)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IFERROR(__xludf.DUMMYFUNCTION("IMPORTRANGE(""https://docs.google.com/spreadsheets/d/1IYY_tgx_IHuhSq3AJ5eI5OnqOPBNLWSHKh2a30DoXe8/edit?usp=sharing"",""ตรัง!L447"")"),0)</f>
        <v>0</v>
      </c>
      <c r="M552" s="169"/>
      <c r="N552" s="171">
        <f ca="1">IFERROR(__xludf.DUMMYFUNCTION("IMPORTRANGE(""https://docs.google.com/spreadsheets/d/1IYY_tgx_IHuhSq3AJ5eI5OnqOPBNLWSHKh2a30DoXe8/edit?usp=sharing"",""ตรัง!M447"")"),0)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1">
        <f ca="1">IFERROR(__xludf.DUMMYFUNCTION("IMPORTRANGE(""https://docs.google.com/spreadsheets/d/1IYY_tgx_IHuhSq3AJ5eI5OnqOPBNLWSHKh2a30DoXe8/edit?usp=sharing"",""ตรัง!M448"")"),0)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IFERROR(__xludf.DUMMYFUNCTION("IMPORTRANGE(""https://docs.google.com/spreadsheets/d/1IYY_tgx_IHuhSq3AJ5eI5OnqOPBNLWSHKh2a30DoXe8/edit?usp=sharing"",""ตรัง!L449"")"),0)</f>
        <v>0</v>
      </c>
      <c r="M554" s="171"/>
      <c r="N554" s="171">
        <f ca="1">IFERROR(__xludf.DUMMYFUNCTION("IMPORTRANGE(""https://docs.google.com/spreadsheets/d/1IYY_tgx_IHuhSq3AJ5eI5OnqOPBNLWSHKh2a30DoXe8/edit?usp=sharing"",""ตรัง!M449"")"),0)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IFERROR(__xludf.DUMMYFUNCTION("IMPORTRANGE(""https://docs.google.com/spreadsheets/d/1IYY_tgx_IHuhSq3AJ5eI5OnqOPBNLWSHKh2a30DoXe8/edit?usp=sharing"",""ตรัง!L450"")"),0)</f>
        <v>0</v>
      </c>
      <c r="M555" s="171"/>
      <c r="N555" s="171">
        <f ca="1">IFERROR(__xludf.DUMMYFUNCTION("IMPORTRANGE(""https://docs.google.com/spreadsheets/d/1IYY_tgx_IHuhSq3AJ5eI5OnqOPBNLWSHKh2a30DoXe8/edit?usp=sharing"",""ตรัง!M450"")"),0)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IFERROR(__xludf.DUMMYFUNCTION("IMPORTRANGE(""https://docs.google.com/spreadsheets/d/1IYY_tgx_IHuhSq3AJ5eI5OnqOPBNLWSHKh2a30DoXe8/edit?usp=sharing"",""ตรัง!M451"")"),0)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IFERROR(__xludf.DUMMYFUNCTION("IMPORTRANGE(""https://docs.google.com/spreadsheets/d/1IYY_tgx_IHuhSq3AJ5eI5OnqOPBNLWSHKh2a30DoXe8/edit?usp=sharing"",""ตรัง!M452"")"),0)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IFERROR(__xludf.DUMMYFUNCTION("IMPORTRANGE(""https://docs.google.com/spreadsheets/d/1IYY_tgx_IHuhSq3AJ5eI5OnqOPBNLWSHKh2a30DoXe8/edit?usp=sharing"",""ตรัง!M453"")"),0)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IFERROR(__xludf.DUMMYFUNCTION("IMPORTRANGE(""https://docs.google.com/spreadsheets/d/1IYY_tgx_IHuhSq3AJ5eI5OnqOPBNLWSHKh2a30DoXe8/edit?usp=sharing"",""ตรัง!M454"")"),0)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IFERROR(__xludf.DUMMYFUNCTION("IMPORTRANGE(""https://docs.google.com/spreadsheets/d/1IYY_tgx_IHuhSq3AJ5eI5OnqOPBNLWSHKh2a30DoXe8/edit?usp=sharing"",""ตรัง!I455"")"),0)</f>
        <v>0</v>
      </c>
      <c r="J560" s="167">
        <f ca="1">IFERROR(__xludf.DUMMYFUNCTION("IMPORTRANGE(""https://docs.google.com/spreadsheets/d/1IYY_tgx_IHuhSq3AJ5eI5OnqOPBNLWSHKh2a30DoXe8/edit?usp=sharing"",""ตรัง!J455"")"),0)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IFERROR(__xludf.DUMMYFUNCTION("IMPORTRANGE(""https://docs.google.com/spreadsheets/d/1IYY_tgx_IHuhSq3AJ5eI5OnqOPBNLWSHKh2a30DoXe8/edit?usp=sharing"",""ตรัง!I456"")"),0)</f>
        <v>0</v>
      </c>
      <c r="J561" s="191">
        <f ca="1">IFERROR(__xludf.DUMMYFUNCTION("IMPORTRANGE(""https://docs.google.com/spreadsheets/d/1IYY_tgx_IHuhSq3AJ5eI5OnqOPBNLWSHKh2a30DoXe8/edit?usp=sharing"",""ตรัง!J456"")"),0)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IFERROR(__xludf.DUMMYFUNCTION("IMPORTRANGE(""https://docs.google.com/spreadsheets/d/1IYY_tgx_IHuhSq3AJ5eI5OnqOPBNLWSHKh2a30DoXe8/edit?usp=sharing"",""ตรัง!I457"")"),"")</f>
        <v/>
      </c>
      <c r="J562" s="191" t="str">
        <f ca="1">IFERROR(__xludf.DUMMYFUNCTION("IMPORTRANGE(""https://docs.google.com/spreadsheets/d/1IYY_tgx_IHuhSq3AJ5eI5OnqOPBNLWSHKh2a30DoXe8/edit?usp=sharing"",""ตรัง!J457"")"),"")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IFERROR(__xludf.DUMMYFUNCTION("IMPORTRANGE(""https://docs.google.com/spreadsheets/d/1IYY_tgx_IHuhSq3AJ5eI5OnqOPBNLWSHKh2a30DoXe8/edit?usp=sharing"",""ตรัง!I458"")"),"")</f>
        <v/>
      </c>
      <c r="J563" s="191" t="str">
        <f ca="1">IFERROR(__xludf.DUMMYFUNCTION("IMPORTRANGE(""https://docs.google.com/spreadsheets/d/1IYY_tgx_IHuhSq3AJ5eI5OnqOPBNLWSHKh2a30DoXe8/edit?usp=sharing"",""ตรัง!J458"")"),"")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IFERROR(__xludf.DUMMYFUNCTION("IMPORTRANGE(""https://docs.google.com/spreadsheets/d/1IYY_tgx_IHuhSq3AJ5eI5OnqOPBNLWSHKh2a30DoXe8/edit?usp=sharing"",""ตรัง!I459"")"),1000)</f>
        <v>1000</v>
      </c>
      <c r="J564" s="360">
        <f ca="1">IFERROR(__xludf.DUMMYFUNCTION("IMPORTRANGE(""https://docs.google.com/spreadsheets/d/1IYY_tgx_IHuhSq3AJ5eI5OnqOPBNLWSHKh2a30DoXe8/edit?usp=sharing"",""ตรัง!J459"")"),327)</f>
        <v>327</v>
      </c>
      <c r="K564" s="361">
        <f t="shared" ca="1" si="121"/>
        <v>32.700000000000003</v>
      </c>
      <c r="L564" s="362">
        <f ca="1">IFERROR(__xludf.DUMMYFUNCTION("IMPORTRANGE(""https://docs.google.com/spreadsheets/d/1IYY_tgx_IHuhSq3AJ5eI5OnqOPBNLWSHKh2a30DoXe8/edit?usp=sharing"",""ตรัง!L459"")"),122720)</f>
        <v>122720</v>
      </c>
      <c r="M564" s="362"/>
      <c r="N564" s="362">
        <f ca="1">IFERROR(__xludf.DUMMYFUNCTION("IMPORTRANGE(""https://docs.google.com/spreadsheets/d/1IYY_tgx_IHuhSq3AJ5eI5OnqOPBNLWSHKh2a30DoXe8/edit?usp=sharing"",""ตรัง!M459"")"),20155)</f>
        <v>20155</v>
      </c>
      <c r="O564" s="362">
        <f t="shared" ref="O564:O568" ca="1" si="122">+IF(L564&gt;0,N564*100/L564,0)</f>
        <v>16.423565840938721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IFERROR(__xludf.DUMMYFUNCTION("IMPORTRANGE(""https://docs.google.com/spreadsheets/d/1IYY_tgx_IHuhSq3AJ5eI5OnqOPBNLWSHKh2a30DoXe8/edit?usp=sharing"",""ตรัง!L460"")"),0)</f>
        <v>0</v>
      </c>
      <c r="M565" s="169"/>
      <c r="N565" s="171">
        <f ca="1">IFERROR(__xludf.DUMMYFUNCTION("IMPORTRANGE(""https://docs.google.com/spreadsheets/d/1IYY_tgx_IHuhSq3AJ5eI5OnqOPBNLWSHKh2a30DoXe8/edit?usp=sharing"",""ตรัง!M460"")"),0)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1">
        <f ca="1">IFERROR(__xludf.DUMMYFUNCTION("IMPORTRANGE(""https://docs.google.com/spreadsheets/d/1IYY_tgx_IHuhSq3AJ5eI5OnqOPBNLWSHKh2a30DoXe8/edit?usp=sharing"",""ตรัง!M461"")"),20155)</f>
        <v>20155</v>
      </c>
      <c r="O566" s="171">
        <f t="shared" ca="1" si="122"/>
        <v>16.423565840938721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IFERROR(__xludf.DUMMYFUNCTION("IMPORTRANGE(""https://docs.google.com/spreadsheets/d/1IYY_tgx_IHuhSq3AJ5eI5OnqOPBNLWSHKh2a30DoXe8/edit?usp=sharing"",""ตรัง!L462"")"),0)</f>
        <v>0</v>
      </c>
      <c r="M567" s="171"/>
      <c r="N567" s="171">
        <f ca="1">IFERROR(__xludf.DUMMYFUNCTION("IMPORTRANGE(""https://docs.google.com/spreadsheets/d/1IYY_tgx_IHuhSq3AJ5eI5OnqOPBNLWSHKh2a30DoXe8/edit?usp=sharing"",""ตรัง!M462"")"),0)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IFERROR(__xludf.DUMMYFUNCTION("IMPORTRANGE(""https://docs.google.com/spreadsheets/d/1IYY_tgx_IHuhSq3AJ5eI5OnqOPBNLWSHKh2a30DoXe8/edit?usp=sharing"",""ตรัง!L463"")"),122720)</f>
        <v>122720</v>
      </c>
      <c r="M568" s="171"/>
      <c r="N568" s="171">
        <f ca="1">IFERROR(__xludf.DUMMYFUNCTION("IMPORTRANGE(""https://docs.google.com/spreadsheets/d/1IYY_tgx_IHuhSq3AJ5eI5OnqOPBNLWSHKh2a30DoXe8/edit?usp=sharing"",""ตรัง!M463"")"),20155)</f>
        <v>20155</v>
      </c>
      <c r="O568" s="171">
        <f t="shared" ca="1" si="122"/>
        <v>16.423565840938721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IFERROR(__xludf.DUMMYFUNCTION("IMPORTRANGE(""https://docs.google.com/spreadsheets/d/1IYY_tgx_IHuhSq3AJ5eI5OnqOPBNLWSHKh2a30DoXe8/edit?usp=sharing"",""ตรัง!M464"")"),0)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IFERROR(__xludf.DUMMYFUNCTION("IMPORTRANGE(""https://docs.google.com/spreadsheets/d/1IYY_tgx_IHuhSq3AJ5eI5OnqOPBNLWSHKh2a30DoXe8/edit?usp=sharing"",""ตรัง!M465"")"),0)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IFERROR(__xludf.DUMMYFUNCTION("IMPORTRANGE(""https://docs.google.com/spreadsheets/d/1IYY_tgx_IHuhSq3AJ5eI5OnqOPBNLWSHKh2a30DoXe8/edit?usp=sharing"",""ตรัง!M466"")"),20155)</f>
        <v>20155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IFERROR(__xludf.DUMMYFUNCTION("IMPORTRANGE(""https://docs.google.com/spreadsheets/d/1IYY_tgx_IHuhSq3AJ5eI5OnqOPBNLWSHKh2a30DoXe8/edit?usp=sharing"",""ตรัง!M467"")"),0)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IFERROR(__xludf.DUMMYFUNCTION("IMPORTRANGE(""https://docs.google.com/spreadsheets/d/1IYY_tgx_IHuhSq3AJ5eI5OnqOPBNLWSHKh2a30DoXe8/edit?usp=sharing"",""ตรัง!I468"")"),1000)</f>
        <v>1000</v>
      </c>
      <c r="J573" s="401">
        <f ca="1">IFERROR(__xludf.DUMMYFUNCTION("IMPORTRANGE(""https://docs.google.com/spreadsheets/d/1IYY_tgx_IHuhSq3AJ5eI5OnqOPBNLWSHKh2a30DoXe8/edit?usp=sharing"",""ตรัง!J468"")"),327)</f>
        <v>327</v>
      </c>
      <c r="K573" s="204">
        <f ca="1">IF(I573&gt;0,J573*100/I573,0)</f>
        <v>32.700000000000003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IFERROR(__xludf.DUMMYFUNCTION("IMPORTRANGE(""https://docs.google.com/spreadsheets/d/1IYY_tgx_IHuhSq3AJ5eI5OnqOPBNLWSHKh2a30DoXe8/edit?usp=sharing"",""ตรัง!I470"")"),0)</f>
        <v>0</v>
      </c>
      <c r="J575" s="192">
        <f ca="1">IFERROR(__xludf.DUMMYFUNCTION("IMPORTRANGE(""https://docs.google.com/spreadsheets/d/1IYY_tgx_IHuhSq3AJ5eI5OnqOPBNLWSHKh2a30DoXe8/edit?usp=sharing"",""ตรัง!J470"")"),1)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IFERROR(__xludf.DUMMYFUNCTION("IMPORTRANGE(""https://docs.google.com/spreadsheets/d/1IYY_tgx_IHuhSq3AJ5eI5OnqOPBNLWSHKh2a30DoXe8/edit?usp=sharing"",""ตรัง!I471"")"),0)</f>
        <v>0</v>
      </c>
      <c r="J576" s="192">
        <f ca="1">IFERROR(__xludf.DUMMYFUNCTION("IMPORTRANGE(""https://docs.google.com/spreadsheets/d/1IYY_tgx_IHuhSq3AJ5eI5OnqOPBNLWSHKh2a30DoXe8/edit?usp=sharing"",""ตรัง!J471"")"),22)</f>
        <v>22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IFERROR(__xludf.DUMMYFUNCTION("IMPORTRANGE(""https://docs.google.com/spreadsheets/d/1IYY_tgx_IHuhSq3AJ5eI5OnqOPBNLWSHKh2a30DoXe8/edit?usp=sharing"",""ตรัง!I472"")"),0)</f>
        <v>0</v>
      </c>
      <c r="J577" s="192">
        <f ca="1">IFERROR(__xludf.DUMMYFUNCTION("IMPORTRANGE(""https://docs.google.com/spreadsheets/d/1IYY_tgx_IHuhSq3AJ5eI5OnqOPBNLWSHKh2a30DoXe8/edit?usp=sharing"",""ตรัง!J472"")"),305)</f>
        <v>305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IFERROR(__xludf.DUMMYFUNCTION("IMPORTRANGE(""https://docs.google.com/spreadsheets/d/1IYY_tgx_IHuhSq3AJ5eI5OnqOPBNLWSHKh2a30DoXe8/edit?usp=sharing"",""ตรัง!I473"")"),0)</f>
        <v>0</v>
      </c>
      <c r="J578" s="192">
        <f ca="1">IFERROR(__xludf.DUMMYFUNCTION("IMPORTRANGE(""https://docs.google.com/spreadsheets/d/1IYY_tgx_IHuhSq3AJ5eI5OnqOPBNLWSHKh2a30DoXe8/edit?usp=sharing"",""ตรัง!J473"")"),0)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IFERROR(__xludf.DUMMYFUNCTION("IMPORTRANGE(""https://docs.google.com/spreadsheets/d/1IYY_tgx_IHuhSq3AJ5eI5OnqOPBNLWSHKh2a30DoXe8/edit?usp=sharing"",""ตรัง!I474"")"),0)</f>
        <v>0</v>
      </c>
      <c r="J579" s="192"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IFERROR(__xludf.DUMMYFUNCTION("IMPORTRANGE(""https://docs.google.com/spreadsheets/d/1IYY_tgx_IHuhSq3AJ5eI5OnqOPBNLWSHKh2a30DoXe8/edit?usp=sharing"",""ตรัง!I475"")"),0)</f>
        <v>0</v>
      </c>
      <c r="J580" s="360">
        <f ca="1">IFERROR(__xludf.DUMMYFUNCTION("IMPORTRANGE(""https://docs.google.com/spreadsheets/d/1IYY_tgx_IHuhSq3AJ5eI5OnqOPBNLWSHKh2a30DoXe8/edit?usp=sharing"",""ตรัง!J475"")"),0)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IFERROR(__xludf.DUMMYFUNCTION("IMPORTRANGE(""https://docs.google.com/spreadsheets/d/1IYY_tgx_IHuhSq3AJ5eI5OnqOPBNLWSHKh2a30DoXe8/edit?usp=sharing"",""ตรัง!L475"")"),0)</f>
        <v>0</v>
      </c>
      <c r="M580" s="362"/>
      <c r="N580" s="362">
        <f ca="1">IFERROR(__xludf.DUMMYFUNCTION("IMPORTRANGE(""https://docs.google.com/spreadsheets/d/1IYY_tgx_IHuhSq3AJ5eI5OnqOPBNLWSHKh2a30DoXe8/edit?usp=sharing"",""ตรัง!M475"")"),0)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IFERROR(__xludf.DUMMYFUNCTION("IMPORTRANGE(""https://docs.google.com/spreadsheets/d/1IYY_tgx_IHuhSq3AJ5eI5OnqOPBNLWSHKh2a30DoXe8/edit?usp=sharing"",""ตรัง!L476"")"),0)</f>
        <v>0</v>
      </c>
      <c r="M581" s="169"/>
      <c r="N581" s="171">
        <f ca="1">IFERROR(__xludf.DUMMYFUNCTION("IMPORTRANGE(""https://docs.google.com/spreadsheets/d/1IYY_tgx_IHuhSq3AJ5eI5OnqOPBNLWSHKh2a30DoXe8/edit?usp=sharing"",""ตรัง!M476"")"),0)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1">
        <f ca="1">IFERROR(__xludf.DUMMYFUNCTION("IMPORTRANGE(""https://docs.google.com/spreadsheets/d/1IYY_tgx_IHuhSq3AJ5eI5OnqOPBNLWSHKh2a30DoXe8/edit?usp=sharing"",""ตรัง!M477"")"),0)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IFERROR(__xludf.DUMMYFUNCTION("IMPORTRANGE(""https://docs.google.com/spreadsheets/d/1IYY_tgx_IHuhSq3AJ5eI5OnqOPBNLWSHKh2a30DoXe8/edit?usp=sharing"",""ตรัง!L478"")"),0)</f>
        <v>0</v>
      </c>
      <c r="M583" s="171"/>
      <c r="N583" s="171">
        <f ca="1">IFERROR(__xludf.DUMMYFUNCTION("IMPORTRANGE(""https://docs.google.com/spreadsheets/d/1IYY_tgx_IHuhSq3AJ5eI5OnqOPBNLWSHKh2a30DoXe8/edit?usp=sharing"",""ตรัง!M478"")"),0)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IFERROR(__xludf.DUMMYFUNCTION("IMPORTRANGE(""https://docs.google.com/spreadsheets/d/1IYY_tgx_IHuhSq3AJ5eI5OnqOPBNLWSHKh2a30DoXe8/edit?usp=sharing"",""ตรัง!L479"")"),0)</f>
        <v>0</v>
      </c>
      <c r="M584" s="171"/>
      <c r="N584" s="171">
        <f ca="1">IFERROR(__xludf.DUMMYFUNCTION("IMPORTRANGE(""https://docs.google.com/spreadsheets/d/1IYY_tgx_IHuhSq3AJ5eI5OnqOPBNLWSHKh2a30DoXe8/edit?usp=sharing"",""ตรัง!M479"")"),0)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IFERROR(__xludf.DUMMYFUNCTION("IMPORTRANGE(""https://docs.google.com/spreadsheets/d/1IYY_tgx_IHuhSq3AJ5eI5OnqOPBNLWSHKh2a30DoXe8/edit?usp=sharing"",""ตรัง!M480"")"),0)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IFERROR(__xludf.DUMMYFUNCTION("IMPORTRANGE(""https://docs.google.com/spreadsheets/d/1IYY_tgx_IHuhSq3AJ5eI5OnqOPBNLWSHKh2a30DoXe8/edit?usp=sharing"",""ตรัง!M481"")"),0)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IFERROR(__xludf.DUMMYFUNCTION("IMPORTRANGE(""https://docs.google.com/spreadsheets/d/1IYY_tgx_IHuhSq3AJ5eI5OnqOPBNLWSHKh2a30DoXe8/edit?usp=sharing"",""ตรัง!M482"")"),0)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IFERROR(__xludf.DUMMYFUNCTION("IMPORTRANGE(""https://docs.google.com/spreadsheets/d/1IYY_tgx_IHuhSq3AJ5eI5OnqOPBNLWSHKh2a30DoXe8/edit?usp=sharing"",""ตรัง!M483"")"),0)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IFERROR(__xludf.DUMMYFUNCTION("IMPORTRANGE(""https://docs.google.com/spreadsheets/d/1IYY_tgx_IHuhSq3AJ5eI5OnqOPBNLWSHKh2a30DoXe8/edit?usp=sharing"",""ตรัง!I484"")"),0)</f>
        <v>0</v>
      </c>
      <c r="J589" s="191">
        <f ca="1">IFERROR(__xludf.DUMMYFUNCTION("IMPORTRANGE(""https://docs.google.com/spreadsheets/d/1IYY_tgx_IHuhSq3AJ5eI5OnqOPBNLWSHKh2a30DoXe8/edit?usp=sharing"",""ตรัง!J484"")"),0)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IFERROR(__xludf.DUMMYFUNCTION("IMPORTRANGE(""https://docs.google.com/spreadsheets/d/1IYY_tgx_IHuhSq3AJ5eI5OnqOPBNLWSHKh2a30DoXe8/edit?usp=sharing"",""ตรัง!I485"")"),0)</f>
        <v>0</v>
      </c>
      <c r="J590" s="191">
        <f ca="1">IFERROR(__xludf.DUMMYFUNCTION("IMPORTRANGE(""https://docs.google.com/spreadsheets/d/1IYY_tgx_IHuhSq3AJ5eI5OnqOPBNLWSHKh2a30DoXe8/edit?usp=sharing"",""ตรัง!J485"")"),0)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IFERROR(__xludf.DUMMYFUNCTION("IMPORTRANGE(""https://docs.google.com/spreadsheets/d/1IYY_tgx_IHuhSq3AJ5eI5OnqOPBNLWSHKh2a30DoXe8/edit?usp=sharing"",""ตรัง!I486"")"),0)</f>
        <v>0</v>
      </c>
      <c r="J591" s="191">
        <f ca="1">IFERROR(__xludf.DUMMYFUNCTION("IMPORTRANGE(""https://docs.google.com/spreadsheets/d/1IYY_tgx_IHuhSq3AJ5eI5OnqOPBNLWSHKh2a30DoXe8/edit?usp=sharing"",""ตรัง!J486"")"),0)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IFERROR(__xludf.DUMMYFUNCTION("IMPORTRANGE(""https://docs.google.com/spreadsheets/d/1IYY_tgx_IHuhSq3AJ5eI5OnqOPBNLWSHKh2a30DoXe8/edit?usp=sharing"",""ตรัง!I487"")"),0)</f>
        <v>0</v>
      </c>
      <c r="J592" s="191">
        <f ca="1">IFERROR(__xludf.DUMMYFUNCTION("IMPORTRANGE(""https://docs.google.com/spreadsheets/d/1IYY_tgx_IHuhSq3AJ5eI5OnqOPBNLWSHKh2a30DoXe8/edit?usp=sharing"",""ตรัง!J487"")"),0)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IFERROR(__xludf.DUMMYFUNCTION("IMPORTRANGE(""https://docs.google.com/spreadsheets/d/1IYY_tgx_IHuhSq3AJ5eI5OnqOPBNLWSHKh2a30DoXe8/edit?usp=sharing"",""ตรัง!I488"")"),0)</f>
        <v>0</v>
      </c>
      <c r="J593" s="191">
        <f ca="1">IFERROR(__xludf.DUMMYFUNCTION("IMPORTRANGE(""https://docs.google.com/spreadsheets/d/1IYY_tgx_IHuhSq3AJ5eI5OnqOPBNLWSHKh2a30DoXe8/edit?usp=sharing"",""ตรัง!J488"")"),0)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IFERROR(__xludf.DUMMYFUNCTION("IMPORTRANGE(""https://docs.google.com/spreadsheets/d/1IYY_tgx_IHuhSq3AJ5eI5OnqOPBNLWSHKh2a30DoXe8/edit?usp=sharing"",""ตรัง!I489"")"),0)</f>
        <v>0</v>
      </c>
      <c r="J594" s="191">
        <f ca="1">IFERROR(__xludf.DUMMYFUNCTION("IMPORTRANGE(""https://docs.google.com/spreadsheets/d/1IYY_tgx_IHuhSq3AJ5eI5OnqOPBNLWSHKh2a30DoXe8/edit?usp=sharing"",""ตรัง!J489"")"),0)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IFERROR(__xludf.DUMMYFUNCTION("IMPORTRANGE(""https://docs.google.com/spreadsheets/d/1IYY_tgx_IHuhSq3AJ5eI5OnqOPBNLWSHKh2a30DoXe8/edit?usp=sharing"",""ตรัง!I490"")"),0)</f>
        <v>0</v>
      </c>
      <c r="J595" s="191">
        <f ca="1">IFERROR(__xludf.DUMMYFUNCTION("IMPORTRANGE(""https://docs.google.com/spreadsheets/d/1IYY_tgx_IHuhSq3AJ5eI5OnqOPBNLWSHKh2a30DoXe8/edit?usp=sharing"",""ตรัง!J490"")"),0)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IFERROR(__xludf.DUMMYFUNCTION("IMPORTRANGE(""https://docs.google.com/spreadsheets/d/1IYY_tgx_IHuhSq3AJ5eI5OnqOPBNLWSHKh2a30DoXe8/edit?usp=sharing"",""ตรัง!I491"")"),0)</f>
        <v>0</v>
      </c>
      <c r="J596" s="238">
        <f ca="1">IFERROR(__xludf.DUMMYFUNCTION("IMPORTRANGE(""https://docs.google.com/spreadsheets/d/1IYY_tgx_IHuhSq3AJ5eI5OnqOPBNLWSHKh2a30DoXe8/edit?usp=sharing"",""ตรัง!J491"")"),0)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IFERROR(__xludf.DUMMYFUNCTION("IMPORTRANGE(""https://docs.google.com/spreadsheets/d/1IYY_tgx_IHuhSq3AJ5eI5OnqOPBNLWSHKh2a30DoXe8/edit?usp=sharing"",""ตรัง!I492"")"),50)</f>
        <v>50</v>
      </c>
      <c r="J597" s="464">
        <f ca="1">IFERROR(__xludf.DUMMYFUNCTION("IMPORTRANGE(""https://docs.google.com/spreadsheets/d/1IYY_tgx_IHuhSq3AJ5eI5OnqOPBNLWSHKh2a30DoXe8/edit?usp=sharing"",""ตรัง!J492"")"),0)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IFERROR(__xludf.DUMMYFUNCTION("IMPORTRANGE(""https://docs.google.com/spreadsheets/d/1IYY_tgx_IHuhSq3AJ5eI5OnqOPBNLWSHKh2a30DoXe8/edit?usp=sharing"",""ตรัง!L492"")"),11750)</f>
        <v>11750</v>
      </c>
      <c r="M597" s="395"/>
      <c r="N597" s="395">
        <f ca="1">IFERROR(__xludf.DUMMYFUNCTION("IMPORTRANGE(""https://docs.google.com/spreadsheets/d/1IYY_tgx_IHuhSq3AJ5eI5OnqOPBNLWSHKh2a30DoXe8/edit?usp=sharing"",""ตรัง!M492"")"),1117)</f>
        <v>1117</v>
      </c>
      <c r="O597" s="395">
        <f t="shared" ref="O597:O601" ca="1" si="126">+IF(L597&gt;0,N597*100/L597,0)</f>
        <v>9.5063829787234049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IFERROR(__xludf.DUMMYFUNCTION("IMPORTRANGE(""https://docs.google.com/spreadsheets/d/1IYY_tgx_IHuhSq3AJ5eI5OnqOPBNLWSHKh2a30DoXe8/edit?usp=sharing"",""ตรัง!L493"")"),0)</f>
        <v>0</v>
      </c>
      <c r="M598" s="169"/>
      <c r="N598" s="171">
        <f ca="1">IFERROR(__xludf.DUMMYFUNCTION("IMPORTRANGE(""https://docs.google.com/spreadsheets/d/1IYY_tgx_IHuhSq3AJ5eI5OnqOPBNLWSHKh2a30DoXe8/edit?usp=sharing"",""ตรัง!M493"")"),0)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1">
        <f ca="1">IFERROR(__xludf.DUMMYFUNCTION("IMPORTRANGE(""https://docs.google.com/spreadsheets/d/1IYY_tgx_IHuhSq3AJ5eI5OnqOPBNLWSHKh2a30DoXe8/edit?usp=sharing"",""ตรัง!M494"")"),1117)</f>
        <v>1117</v>
      </c>
      <c r="O599" s="171">
        <f t="shared" ca="1" si="126"/>
        <v>9.5063829787234049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IFERROR(__xludf.DUMMYFUNCTION("IMPORTRANGE(""https://docs.google.com/spreadsheets/d/1IYY_tgx_IHuhSq3AJ5eI5OnqOPBNLWSHKh2a30DoXe8/edit?usp=sharing"",""ตรัง!L495"")"),0)</f>
        <v>0</v>
      </c>
      <c r="M600" s="171"/>
      <c r="N600" s="171">
        <f ca="1">IFERROR(__xludf.DUMMYFUNCTION("IMPORTRANGE(""https://docs.google.com/spreadsheets/d/1IYY_tgx_IHuhSq3AJ5eI5OnqOPBNLWSHKh2a30DoXe8/edit?usp=sharing"",""ตรัง!M495"")"),0)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IFERROR(__xludf.DUMMYFUNCTION("IMPORTRANGE(""https://docs.google.com/spreadsheets/d/1IYY_tgx_IHuhSq3AJ5eI5OnqOPBNLWSHKh2a30DoXe8/edit?usp=sharing"",""ตรัง!L496"")"),11750)</f>
        <v>11750</v>
      </c>
      <c r="M601" s="171"/>
      <c r="N601" s="171">
        <f ca="1">IFERROR(__xludf.DUMMYFUNCTION("IMPORTRANGE(""https://docs.google.com/spreadsheets/d/1IYY_tgx_IHuhSq3AJ5eI5OnqOPBNLWSHKh2a30DoXe8/edit?usp=sharing"",""ตรัง!M496"")"),1117)</f>
        <v>1117</v>
      </c>
      <c r="O601" s="171">
        <f t="shared" ca="1" si="126"/>
        <v>9.5063829787234049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IFERROR(__xludf.DUMMYFUNCTION("IMPORTRANGE(""https://docs.google.com/spreadsheets/d/1IYY_tgx_IHuhSq3AJ5eI5OnqOPBNLWSHKh2a30DoXe8/edit?usp=sharing"",""ตรัง!M497"")"),0)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IFERROR(__xludf.DUMMYFUNCTION("IMPORTRANGE(""https://docs.google.com/spreadsheets/d/1IYY_tgx_IHuhSq3AJ5eI5OnqOPBNLWSHKh2a30DoXe8/edit?usp=sharing"",""ตรัง!M498"")"),0)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IFERROR(__xludf.DUMMYFUNCTION("IMPORTRANGE(""https://docs.google.com/spreadsheets/d/1IYY_tgx_IHuhSq3AJ5eI5OnqOPBNLWSHKh2a30DoXe8/edit?usp=sharing"",""ตรัง!M499"")"),0)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IFERROR(__xludf.DUMMYFUNCTION("IMPORTRANGE(""https://docs.google.com/spreadsheets/d/1IYY_tgx_IHuhSq3AJ5eI5OnqOPBNLWSHKh2a30DoXe8/edit?usp=sharing"",""ตรัง!M500"")"),1117)</f>
        <v>1117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IFERROR(__xludf.DUMMYFUNCTION("IMPORTRANGE(""https://docs.google.com/spreadsheets/d/1IYY_tgx_IHuhSq3AJ5eI5OnqOPBNLWSHKh2a30DoXe8/edit?usp=sharing"",""ตรัง!J502"")"),0)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IFERROR(__xludf.DUMMYFUNCTION("IMPORTRANGE(""https://docs.google.com/spreadsheets/d/1IYY_tgx_IHuhSq3AJ5eI5OnqOPBNLWSHKh2a30DoXe8/edit?usp=sharing"",""ตรัง!J503"")"),1)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IFERROR(__xludf.DUMMYFUNCTION("IMPORTRANGE(""https://docs.google.com/spreadsheets/d/1IYY_tgx_IHuhSq3AJ5eI5OnqOPBNLWSHKh2a30DoXe8/edit?usp=sharing"",""ตรัง!J166"")"),0)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IFERROR(__xludf.DUMMYFUNCTION("IMPORTRANGE(""https://docs.google.com/spreadsheets/d/1IYY_tgx_IHuhSq3AJ5eI5OnqOPBNLWSHKh2a30DoXe8/edit?usp=sharing"",""ตรัง!J166"")"),0)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IFERROR(__xludf.DUMMYFUNCTION("IMPORTRANGE(""https://docs.google.com/spreadsheets/d/1IYY_tgx_IHuhSq3AJ5eI5OnqOPBNLWSHKh2a30DoXe8/edit?usp=sharing"",""ตรัง!I506"")"),50)</f>
        <v>50</v>
      </c>
      <c r="J611" s="167">
        <f ca="1">IFERROR(__xludf.DUMMYFUNCTION("IMPORTRANGE(""https://docs.google.com/spreadsheets/d/1IYY_tgx_IHuhSq3AJ5eI5OnqOPBNLWSHKh2a30DoXe8/edit?usp=sharing"",""ตรัง!J506"")"),0)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IFERROR(__xludf.DUMMYFUNCTION("IMPORTRANGE(""https://docs.google.com/spreadsheets/d/1IYY_tgx_IHuhSq3AJ5eI5OnqOPBNLWSHKh2a30DoXe8/edit?usp=sharing"",""ตรัง!I507"")"),0)</f>
        <v>0</v>
      </c>
      <c r="J612" s="192">
        <f ca="1">IFERROR(__xludf.DUMMYFUNCTION("IMPORTRANGE(""https://docs.google.com/spreadsheets/d/1IYY_tgx_IHuhSq3AJ5eI5OnqOPBNLWSHKh2a30DoXe8/edit?usp=sharing"",""ตรัง!J507"")"),0)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IFERROR(__xludf.DUMMYFUNCTION("IMPORTRANGE(""https://docs.google.com/spreadsheets/d/1IYY_tgx_IHuhSq3AJ5eI5OnqOPBNLWSHKh2a30DoXe8/edit?usp=sharing"",""ตรัง!I508"")"),0)</f>
        <v>0</v>
      </c>
      <c r="J613" s="192">
        <f ca="1">IFERROR(__xludf.DUMMYFUNCTION("IMPORTRANGE(""https://docs.google.com/spreadsheets/d/1IYY_tgx_IHuhSq3AJ5eI5OnqOPBNLWSHKh2a30DoXe8/edit?usp=sharing"",""ตรัง!J508"")"),0)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IFERROR(__xludf.DUMMYFUNCTION("IMPORTRANGE(""https://docs.google.com/spreadsheets/d/1IYY_tgx_IHuhSq3AJ5eI5OnqOPBNLWSHKh2a30DoXe8/edit?usp=sharing"",""ตรัง!I509"")"),0)</f>
        <v>0</v>
      </c>
      <c r="J614" s="192">
        <f ca="1">IFERROR(__xludf.DUMMYFUNCTION("IMPORTRANGE(""https://docs.google.com/spreadsheets/d/1IYY_tgx_IHuhSq3AJ5eI5OnqOPBNLWSHKh2a30DoXe8/edit?usp=sharing"",""ตรัง!J509"")"),0)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IFERROR(__xludf.DUMMYFUNCTION("IMPORTRANGE(""https://docs.google.com/spreadsheets/d/1IYY_tgx_IHuhSq3AJ5eI5OnqOPBNLWSHKh2a30DoXe8/edit?usp=sharing"",""ตรัง!I510"")"),0)</f>
        <v>0</v>
      </c>
      <c r="J615" s="192">
        <f ca="1">IFERROR(__xludf.DUMMYFUNCTION("IMPORTRANGE(""https://docs.google.com/spreadsheets/d/1IYY_tgx_IHuhSq3AJ5eI5OnqOPBNLWSHKh2a30DoXe8/edit?usp=sharing"",""ตรัง!J510"")"),0)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IFERROR(__xludf.DUMMYFUNCTION("IMPORTRANGE(""https://docs.google.com/spreadsheets/d/1IYY_tgx_IHuhSq3AJ5eI5OnqOPBNLWSHKh2a30DoXe8/edit?usp=sharing"",""ตรัง!I511"")"),0)</f>
        <v>0</v>
      </c>
      <c r="J616" s="192">
        <f ca="1">IFERROR(__xludf.DUMMYFUNCTION("IMPORTRANGE(""https://docs.google.com/spreadsheets/d/1IYY_tgx_IHuhSq3AJ5eI5OnqOPBNLWSHKh2a30DoXe8/edit?usp=sharing"",""ตรัง!J511"")"),0)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IFERROR(__xludf.DUMMYFUNCTION("IMPORTRANGE(""https://docs.google.com/spreadsheets/d/1IYY_tgx_IHuhSq3AJ5eI5OnqOPBNLWSHKh2a30DoXe8/edit?usp=sharing"",""ตรัง!I512"")"),0)</f>
        <v>0</v>
      </c>
      <c r="J617" s="191">
        <f ca="1">IFERROR(__xludf.DUMMYFUNCTION("IMPORTRANGE(""https://docs.google.com/spreadsheets/d/1IYY_tgx_IHuhSq3AJ5eI5OnqOPBNLWSHKh2a30DoXe8/edit?usp=sharing"",""ตรัง!J512"")"),0)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IFERROR(__xludf.DUMMYFUNCTION("IMPORTRANGE(""https://docs.google.com/spreadsheets/d/1IYY_tgx_IHuhSq3AJ5eI5OnqOPBNLWSHKh2a30DoXe8/edit?usp=sharing"",""ตรัง!I513"")"),0)</f>
        <v>0</v>
      </c>
      <c r="J618" s="192">
        <f ca="1">IFERROR(__xludf.DUMMYFUNCTION("IMPORTRANGE(""https://docs.google.com/spreadsheets/d/1IYY_tgx_IHuhSq3AJ5eI5OnqOPBNLWSHKh2a30DoXe8/edit?usp=sharing"",""ตรัง!J513"")"),0)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IFERROR(__xludf.DUMMYFUNCTION("IMPORTRANGE(""https://docs.google.com/spreadsheets/d/1IYY_tgx_IHuhSq3AJ5eI5OnqOPBNLWSHKh2a30DoXe8/edit?usp=sharing"",""ตรัง!I514"")"),0)</f>
        <v>0</v>
      </c>
      <c r="J619" s="192">
        <f ca="1">IFERROR(__xludf.DUMMYFUNCTION("IMPORTRANGE(""https://docs.google.com/spreadsheets/d/1IYY_tgx_IHuhSq3AJ5eI5OnqOPBNLWSHKh2a30DoXe8/edit?usp=sharing"",""ตรัง!J514"")"),0)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IFERROR(__xludf.DUMMYFUNCTION("IMPORTRANGE(""https://docs.google.com/spreadsheets/d/1IYY_tgx_IHuhSq3AJ5eI5OnqOPBNLWSHKh2a30DoXe8/edit?usp=sharing"",""ตรัง!I515"")"),0)</f>
        <v>0</v>
      </c>
      <c r="J620" s="167">
        <f ca="1">IFERROR(__xludf.DUMMYFUNCTION("IMPORTRANGE(""https://docs.google.com/spreadsheets/d/1IYY_tgx_IHuhSq3AJ5eI5OnqOPBNLWSHKh2a30DoXe8/edit?usp=sharing"",""ตรัง!J515"")"),0)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IFERROR(__xludf.DUMMYFUNCTION("IMPORTRANGE(""https://docs.google.com/spreadsheets/d/1IYY_tgx_IHuhSq3AJ5eI5OnqOPBNLWSHKh2a30DoXe8/edit?usp=sharing"",""ตรัง!I516"")"),0)</f>
        <v>0</v>
      </c>
      <c r="J621" s="167">
        <f ca="1">IFERROR(__xludf.DUMMYFUNCTION("IMPORTRANGE(""https://docs.google.com/spreadsheets/d/1IYY_tgx_IHuhSq3AJ5eI5OnqOPBNLWSHKh2a30DoXe8/edit?usp=sharing"",""ตรัง!J516"")"),0)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IFERROR(__xludf.DUMMYFUNCTION("IMPORTRANGE(""https://docs.google.com/spreadsheets/d/1IYY_tgx_IHuhSq3AJ5eI5OnqOPBNLWSHKh2a30DoXe8/edit?usp=sharing"",""ตรัง!I517"")"),0)</f>
        <v>0</v>
      </c>
      <c r="J622" s="192">
        <f ca="1">IFERROR(__xludf.DUMMYFUNCTION("IMPORTRANGE(""https://docs.google.com/spreadsheets/d/1IYY_tgx_IHuhSq3AJ5eI5OnqOPBNLWSHKh2a30DoXe8/edit?usp=sharing"",""ตรัง!J517"")"),0)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IFERROR(__xludf.DUMMYFUNCTION("IMPORTRANGE(""https://docs.google.com/spreadsheets/d/1IYY_tgx_IHuhSq3AJ5eI5OnqOPBNLWSHKh2a30DoXe8/edit?usp=sharing"",""ตรัง!I518"")"),0)</f>
        <v>0</v>
      </c>
      <c r="J623" s="192">
        <f ca="1">IFERROR(__xludf.DUMMYFUNCTION("IMPORTRANGE(""https://docs.google.com/spreadsheets/d/1IYY_tgx_IHuhSq3AJ5eI5OnqOPBNLWSHKh2a30DoXe8/edit?usp=sharing"",""ตรัง!J518"")"),0)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IFERROR(__xludf.DUMMYFUNCTION("IMPORTRANGE(""https://docs.google.com/spreadsheets/d/1IYY_tgx_IHuhSq3AJ5eI5OnqOPBNLWSHKh2a30DoXe8/edit?usp=sharing"",""ตรัง!I519"")"),0)</f>
        <v>0</v>
      </c>
      <c r="J624" s="191">
        <f ca="1">IFERROR(__xludf.DUMMYFUNCTION("IMPORTRANGE(""https://docs.google.com/spreadsheets/d/1IYY_tgx_IHuhSq3AJ5eI5OnqOPBNLWSHKh2a30DoXe8/edit?usp=sharing"",""ตรัง!J519"")"),0)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IFERROR(__xludf.DUMMYFUNCTION("IMPORTRANGE(""https://docs.google.com/spreadsheets/d/1IYY_tgx_IHuhSq3AJ5eI5OnqOPBNLWSHKh2a30DoXe8/edit?usp=sharing"",""ตรัง!I520"")"),0)</f>
        <v>0</v>
      </c>
      <c r="J625" s="192">
        <f ca="1">IFERROR(__xludf.DUMMYFUNCTION("IMPORTRANGE(""https://docs.google.com/spreadsheets/d/1IYY_tgx_IHuhSq3AJ5eI5OnqOPBNLWSHKh2a30DoXe8/edit?usp=sharing"",""ตรัง!J520"")"),0)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IFERROR(__xludf.DUMMYFUNCTION("IMPORTRANGE(""https://docs.google.com/spreadsheets/d/1IYY_tgx_IHuhSq3AJ5eI5OnqOPBNLWSHKh2a30DoXe8/edit?usp=sharing"",""ตรัง!I521"")"),0)</f>
        <v>0</v>
      </c>
      <c r="J626" s="192">
        <f ca="1">IFERROR(__xludf.DUMMYFUNCTION("IMPORTRANGE(""https://docs.google.com/spreadsheets/d/1IYY_tgx_IHuhSq3AJ5eI5OnqOPBNLWSHKh2a30DoXe8/edit?usp=sharing"",""ตรัง!J521"")"),0)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IFERROR(__xludf.DUMMYFUNCTION("IMPORTRANGE(""https://docs.google.com/spreadsheets/d/1IYY_tgx_IHuhSq3AJ5eI5OnqOPBNLWSHKh2a30DoXe8/edit?usp=sharing"",""ตรัง!I523"")"),1672600.24)</f>
        <v>1672600.24</v>
      </c>
      <c r="J628" s="332">
        <f ca="1">IFERROR(__xludf.DUMMYFUNCTION("IMPORTRANGE(""https://docs.google.com/spreadsheets/d/1IYY_tgx_IHuhSq3AJ5eI5OnqOPBNLWSHKh2a30DoXe8/edit?usp=sharing"",""ตรัง!J523"")"),16367.4)</f>
        <v>16367.4</v>
      </c>
      <c r="K628" s="333">
        <f t="shared" ref="K628:K635" ca="1" si="129">IF(I628&gt;0,J628*100/I628,0)</f>
        <v>0.97856018482934093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IFERROR(__xludf.DUMMYFUNCTION("IMPORTRANGE(""https://docs.google.com/spreadsheets/d/1IYY_tgx_IHuhSq3AJ5eI5OnqOPBNLWSHKh2a30DoXe8/edit?usp=sharing"",""ตรัง!I524"")"),102)</f>
        <v>102</v>
      </c>
      <c r="J629" s="332">
        <f ca="1">IFERROR(__xludf.DUMMYFUNCTION("IMPORTRANGE(""https://docs.google.com/spreadsheets/d/1IYY_tgx_IHuhSq3AJ5eI5OnqOPBNLWSHKh2a30DoXe8/edit?usp=sharing"",""ตรัง!J524"")"),2)</f>
        <v>2</v>
      </c>
      <c r="K629" s="333">
        <f t="shared" ca="1" si="129"/>
        <v>1.9607843137254901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IFERROR(__xludf.DUMMYFUNCTION("IMPORTRANGE(""https://docs.google.com/spreadsheets/d/1IYY_tgx_IHuhSq3AJ5eI5OnqOPBNLWSHKh2a30DoXe8/edit?usp=sharing"",""ตรัง!I525"")"),2461069.78)</f>
        <v>2461069.7799999998</v>
      </c>
      <c r="J630" s="332">
        <f ca="1">IFERROR(__xludf.DUMMYFUNCTION("IMPORTRANGE(""https://docs.google.com/spreadsheets/d/1IYY_tgx_IHuhSq3AJ5eI5OnqOPBNLWSHKh2a30DoXe8/edit?usp=sharing"",""ตรัง!J525"")"),221053.78)</f>
        <v>221053.78</v>
      </c>
      <c r="K630" s="333">
        <f t="shared" ca="1" si="129"/>
        <v>8.9820200059504209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IFERROR(__xludf.DUMMYFUNCTION("IMPORTRANGE(""https://docs.google.com/spreadsheets/d/1IYY_tgx_IHuhSq3AJ5eI5OnqOPBNLWSHKh2a30DoXe8/edit?usp=sharing"",""ตรัง!I526"")"),89)</f>
        <v>89</v>
      </c>
      <c r="J631" s="332">
        <f ca="1">IFERROR(__xludf.DUMMYFUNCTION("IMPORTRANGE(""https://docs.google.com/spreadsheets/d/1IYY_tgx_IHuhSq3AJ5eI5OnqOPBNLWSHKh2a30DoXe8/edit?usp=sharing"",""ตรัง!J526"")"),22)</f>
        <v>22</v>
      </c>
      <c r="K631" s="333">
        <f t="shared" ca="1" si="129"/>
        <v>24.719101123595507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IFERROR(__xludf.DUMMYFUNCTION("IMPORTRANGE(""https://docs.google.com/spreadsheets/d/1IYY_tgx_IHuhSq3AJ5eI5OnqOPBNLWSHKh2a30DoXe8/edit?usp=sharing"",""ตรัง!I527"")"),0)</f>
        <v>0</v>
      </c>
      <c r="J632" s="332">
        <f ca="1">IFERROR(__xludf.DUMMYFUNCTION("IMPORTRANGE(""https://docs.google.com/spreadsheets/d/1IYY_tgx_IHuhSq3AJ5eI5OnqOPBNLWSHKh2a30DoXe8/edit?usp=sharing"",""ตรัง!J527"")"),0)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IFERROR(__xludf.DUMMYFUNCTION("IMPORTRANGE(""https://docs.google.com/spreadsheets/d/1IYY_tgx_IHuhSq3AJ5eI5OnqOPBNLWSHKh2a30DoXe8/edit?usp=sharing"",""ตรัง!I528"")"),0)</f>
        <v>0</v>
      </c>
      <c r="J633" s="332">
        <f ca="1">IFERROR(__xludf.DUMMYFUNCTION("IMPORTRANGE(""https://docs.google.com/spreadsheets/d/1IYY_tgx_IHuhSq3AJ5eI5OnqOPBNLWSHKh2a30DoXe8/edit?usp=sharing"",""ตรัง!J528"")"),0)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IFERROR(__xludf.DUMMYFUNCTION("IMPORTRANGE(""https://docs.google.com/spreadsheets/d/1IYY_tgx_IHuhSq3AJ5eI5OnqOPBNLWSHKh2a30DoXe8/edit?usp=sharing"",""ตรัง!I529"")"),1200000)</f>
        <v>1200000</v>
      </c>
      <c r="J634" s="332">
        <f ca="1">IFERROR(__xludf.DUMMYFUNCTION("IMPORTRANGE(""https://docs.google.com/spreadsheets/d/1IYY_tgx_IHuhSq3AJ5eI5OnqOPBNLWSHKh2a30DoXe8/edit?usp=sharing"",""ตรัง!J529"")"),0)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IFERROR(__xludf.DUMMYFUNCTION("IMPORTRANGE(""https://docs.google.com/spreadsheets/d/1IYY_tgx_IHuhSq3AJ5eI5OnqOPBNLWSHKh2a30DoXe8/edit?usp=sharing"",""ตรัง!I530"")"),24)</f>
        <v>24</v>
      </c>
      <c r="J635" s="462">
        <f ca="1">IFERROR(__xludf.DUMMYFUNCTION("IMPORTRANGE(""https://docs.google.com/spreadsheets/d/1IYY_tgx_IHuhSq3AJ5eI5OnqOPBNLWSHKh2a30DoXe8/edit?usp=sharing"",""ตรัง!J530"")"),0)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240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4383996</v>
      </c>
      <c r="M8" s="25">
        <f t="shared" ca="1" si="0"/>
        <v>1653925</v>
      </c>
      <c r="N8" s="25">
        <f t="shared" ca="1" si="0"/>
        <v>947829.87</v>
      </c>
      <c r="O8" s="24">
        <f t="shared" ref="O8:O16" ca="1" si="1">IF(L8&gt;0,N8*100/L8,0)</f>
        <v>21.620226615170271</v>
      </c>
      <c r="P8" s="24">
        <f t="shared" ref="P8:P16" ca="1" si="2">IF(M8&gt;0,N8*100/M8,0)</f>
        <v>57.307911180978579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4383996</v>
      </c>
      <c r="M10" s="32">
        <f t="shared" ca="1" si="4"/>
        <v>1653925</v>
      </c>
      <c r="N10" s="32">
        <f t="shared" ca="1" si="4"/>
        <v>947829.87</v>
      </c>
      <c r="O10" s="31">
        <f t="shared" ca="1" si="1"/>
        <v>21.620226615170271</v>
      </c>
      <c r="P10" s="31">
        <f t="shared" ca="1" si="2"/>
        <v>57.307911180978579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4182196</v>
      </c>
      <c r="M12" s="40">
        <f t="shared" ca="1" si="6"/>
        <v>1653925</v>
      </c>
      <c r="N12" s="40">
        <f t="shared" ca="1" si="6"/>
        <v>934329.87</v>
      </c>
      <c r="O12" s="40">
        <f t="shared" ca="1" si="1"/>
        <v>22.340652374972382</v>
      </c>
      <c r="P12" s="40">
        <f t="shared" ca="1" si="2"/>
        <v>56.491671024986019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2309996</v>
      </c>
      <c r="M14" s="40">
        <f t="shared" si="8"/>
        <v>0</v>
      </c>
      <c r="N14" s="40">
        <f t="shared" ca="1" si="8"/>
        <v>95582.87</v>
      </c>
      <c r="O14" s="43">
        <f t="shared" ca="1" si="1"/>
        <v>4.1377937450973938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201800</v>
      </c>
      <c r="M16" s="40">
        <f t="shared" si="10"/>
        <v>0</v>
      </c>
      <c r="N16" s="40">
        <f t="shared" ca="1" si="10"/>
        <v>13500</v>
      </c>
      <c r="O16" s="52">
        <f t="shared" ca="1" si="1"/>
        <v>6.6897918731417247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3191565</v>
      </c>
      <c r="M18" s="25">
        <f t="shared" ca="1" si="11"/>
        <v>1653925</v>
      </c>
      <c r="N18" s="25">
        <f t="shared" ca="1" si="11"/>
        <v>852247</v>
      </c>
      <c r="O18" s="24">
        <f t="shared" ref="O18:O20" ca="1" si="12">IF(L18&gt;0,N18*100/L18,0)</f>
        <v>26.703106469710001</v>
      </c>
      <c r="P18" s="24">
        <f t="shared" ref="P18:P26" ca="1" si="13">IF(M18&gt;0,N18*100/M18,0)</f>
        <v>51.528757349940292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3191565</v>
      </c>
      <c r="M20" s="32">
        <f t="shared" ca="1" si="15"/>
        <v>1653925</v>
      </c>
      <c r="N20" s="32">
        <f t="shared" ca="1" si="15"/>
        <v>852247</v>
      </c>
      <c r="O20" s="31">
        <f t="shared" ca="1" si="12"/>
        <v>26.703106469710001</v>
      </c>
      <c r="P20" s="31">
        <f t="shared" ca="1" si="13"/>
        <v>51.528757349940292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2989765</v>
      </c>
      <c r="M22" s="44">
        <f t="shared" ca="1" si="18"/>
        <v>1653925</v>
      </c>
      <c r="N22" s="43">
        <f t="shared" ca="1" si="18"/>
        <v>838747</v>
      </c>
      <c r="O22" s="43">
        <f t="shared" ca="1" si="17"/>
        <v>28.053944039079994</v>
      </c>
      <c r="P22" s="43">
        <f t="shared" ca="1" si="13"/>
        <v>50.712517193947733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1117565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201800</v>
      </c>
      <c r="M26" s="52">
        <f t="shared" si="22"/>
        <v>0</v>
      </c>
      <c r="N26" s="52">
        <f t="shared" ca="1" si="22"/>
        <v>13500</v>
      </c>
      <c r="O26" s="52">
        <f t="shared" ca="1" si="17"/>
        <v>6.6897918731417247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1192431</v>
      </c>
      <c r="M28" s="25">
        <f t="shared" si="23"/>
        <v>0</v>
      </c>
      <c r="N28" s="25">
        <f t="shared" ca="1" si="23"/>
        <v>95582.87</v>
      </c>
      <c r="O28" s="24">
        <f t="shared" ref="O28:O30" ca="1" si="24">IF(L28&gt;0,N28*100/L28,0)</f>
        <v>8.0157988177093689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1192431</v>
      </c>
      <c r="M30" s="32">
        <f t="shared" si="27"/>
        <v>0</v>
      </c>
      <c r="N30" s="32">
        <f t="shared" ca="1" si="27"/>
        <v>95582.87</v>
      </c>
      <c r="O30" s="31">
        <f t="shared" ca="1" si="24"/>
        <v>8.0157988177093689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1192431</v>
      </c>
      <c r="M32" s="43">
        <f t="shared" si="30"/>
        <v>0</v>
      </c>
      <c r="N32" s="43">
        <f t="shared" ca="1" si="30"/>
        <v>95582.87</v>
      </c>
      <c r="O32" s="43">
        <f t="shared" ca="1" si="29"/>
        <v>8.0157988177093689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1192431</v>
      </c>
      <c r="M34" s="43">
        <f t="shared" si="32"/>
        <v>0</v>
      </c>
      <c r="N34" s="43">
        <f t="shared" ca="1" si="32"/>
        <v>95582.87</v>
      </c>
      <c r="O34" s="43">
        <f t="shared" ca="1" si="29"/>
        <v>8.0157988177093689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3191565</v>
      </c>
      <c r="M37" s="55">
        <f t="shared" ca="1" si="33"/>
        <v>1653925</v>
      </c>
      <c r="N37" s="55">
        <f t="shared" ca="1" si="33"/>
        <v>852247</v>
      </c>
      <c r="O37" s="56">
        <f t="shared" ca="1" si="29"/>
        <v>26.703106469710001</v>
      </c>
      <c r="P37" s="56">
        <f t="shared" ca="1" si="25"/>
        <v>51.528757349940292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373800</v>
      </c>
      <c r="N41" s="79">
        <f t="shared" ca="1" si="34"/>
        <v>234299</v>
      </c>
      <c r="O41" s="78">
        <f t="shared" ref="O41:O43" ca="1" si="35">IF(L41&gt;0,N41*100/L41,0)</f>
        <v>31.335963621773438</v>
      </c>
      <c r="P41" s="78">
        <f t="shared" ref="P41:P43" ca="1" si="36">IF(M41&gt;0,N41*100/M41,0)</f>
        <v>62.680310326377743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373800</v>
      </c>
      <c r="N43" s="79">
        <f t="shared" ca="1" si="38"/>
        <v>234299</v>
      </c>
      <c r="O43" s="78">
        <f t="shared" ca="1" si="35"/>
        <v>31.335963621773438</v>
      </c>
      <c r="P43" s="78">
        <f t="shared" ca="1" si="36"/>
        <v>62.680310326377743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747700</v>
      </c>
      <c r="M45" s="91">
        <f ca="1">IFERROR(__xludf.DUMMYFUNCTION("IMPORTRANGE(""https://docs.google.com/spreadsheets/d/1Yj_ptqi66GCucihVvJfMjLAmec39IyEx_6qawtMGysU/edit?usp=sharing"",""สบก!Q84"")"),373800)</f>
        <v>373800</v>
      </c>
      <c r="N45" s="91">
        <f ca="1">IFERROR(__xludf.DUMMYFUNCTION("IMPORTRANGE(""https://docs.google.com/spreadsheets/d/1Yj_ptqi66GCucihVvJfMjLAmec39IyEx_6qawtMGysU/edit?usp=sharing"",""สบก!R84"")"),234299)</f>
        <v>234299</v>
      </c>
      <c r="O45" s="92">
        <f ca="1">IF(L45&gt;0,N45*100/L45,0)</f>
        <v>31.335963621773438</v>
      </c>
      <c r="P45" s="92">
        <f ca="1">IF(M45&gt;0,N45*100/M45,0)</f>
        <v>62.680310326377743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313500</v>
      </c>
      <c r="N53" s="125">
        <f t="shared" ca="1" si="39"/>
        <v>213704</v>
      </c>
      <c r="O53" s="124">
        <f t="shared" ref="O53:O55" ca="1" si="40">IF(L53&gt;0,N53*100/L53,0)</f>
        <v>35.617333333333335</v>
      </c>
      <c r="P53" s="124">
        <f t="shared" ref="P53:P55" ca="1" si="41">IF(M53&gt;0,N53*100/M53,0)</f>
        <v>68.167145135566187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313500</v>
      </c>
      <c r="N55" s="125">
        <f t="shared" ca="1" si="43"/>
        <v>213704</v>
      </c>
      <c r="O55" s="124">
        <f t="shared" ca="1" si="40"/>
        <v>35.617333333333335</v>
      </c>
      <c r="P55" s="124">
        <f t="shared" ca="1" si="41"/>
        <v>68.167145135566187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IFERROR(__xludf.DUMMYFUNCTION("IMPORTRANGE(""https://docs.google.com/spreadsheets/d/1Yj_ptqi66GCucihVvJfMjLAmec39IyEx_6qawtMGysU/edit?usp=sharing"",""สบก!Z84"")"),313500)</f>
        <v>313500</v>
      </c>
      <c r="N57" s="91">
        <f ca="1">IFERROR(__xludf.DUMMYFUNCTION("IMPORTRANGE(""https://docs.google.com/spreadsheets/d/1Yj_ptqi66GCucihVvJfMjLAmec39IyEx_6qawtMGysU/edit?usp=sharing"",""สบก!AA84"")"),213704)</f>
        <v>213704</v>
      </c>
      <c r="O57" s="92">
        <f ca="1">IF(L57&gt;0,N57*100/L57,0)</f>
        <v>35.617333333333335</v>
      </c>
      <c r="P57" s="92">
        <f ca="1">IF(M57&gt;0,N57*100/M57,0)</f>
        <v>68.167145135566187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IFERROR(__xludf.DUMMYFUNCTION("IMPORTRANGE(""https://docs.google.com/spreadsheets/d/1Yj_ptqi66GCucihVvJfMjLAmec39IyEx_6qawtMGysU/edit?usp=sharing"",""สบก!AI84"")"),0)</f>
        <v>0</v>
      </c>
      <c r="N70" s="172">
        <f ca="1">IFERROR(__xludf.DUMMYFUNCTION("IMPORTRANGE(""https://docs.google.com/spreadsheets/d/1Yj_ptqi66GCucihVvJfMjLAmec39IyEx_6qawtMGysU/edit?usp=sharing"",""สบก!AJ84"")"),0)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IFERROR(__xludf.DUMMYFUNCTION("IMPORTRANGE(""https://docs.google.com/spreadsheets/d/1Yj_ptqi66GCucihVvJfMjLAmec39IyEx_6qawtMGysU/edit?usp=sharing"",""สบก!AE84"")"),0)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IFERROR(__xludf.DUMMYFUNCTION("IMPORTRANGE(""https://docs.google.com/spreadsheets/d/1Yj_ptqi66GCucihVvJfMjLAmec39IyEx_6qawtMGysU/edit?usp=sharing"",""สบก!AF84"")"),0)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IFERROR(__xludf.DUMMYFUNCTION("IMPORTRANGE(""https://docs.google.com/spreadsheets/d/1IYY_tgx_IHuhSq3AJ5eI5OnqOPBNLWSHKh2a30DoXe8/edit?usp=sharing"",""นครศรีธรรมราช!J16"")"),0)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IFERROR(__xludf.DUMMYFUNCTION("IMPORTRANGE(""https://docs.google.com/spreadsheets/d/1IYY_tgx_IHuhSq3AJ5eI5OnqOPBNLWSHKh2a30DoXe8/edit?usp=sharing"",""นครศรีธรรมราช!J17"")"),0)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IFERROR(__xludf.DUMMYFUNCTION("IMPORTRANGE(""https://docs.google.com/spreadsheets/d/1IYY_tgx_IHuhSq3AJ5eI5OnqOPBNLWSHKh2a30DoXe8/edit?usp=sharing"",""นครศรีธรรมราช!J18"")"),0)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IFERROR(__xludf.DUMMYFUNCTION("IMPORTRANGE(""https://docs.google.com/spreadsheets/d/1IYY_tgx_IHuhSq3AJ5eI5OnqOPBNLWSHKh2a30DoXe8/edit?usp=sharing"",""นครศรีธรรมราช!J19"")"),0)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IFERROR(__xludf.DUMMYFUNCTION("IMPORTRANGE(""https://docs.google.com/spreadsheets/d/1IYY_tgx_IHuhSq3AJ5eI5OnqOPBNLWSHKh2a30DoXe8/edit?usp=sharing"",""นครศรีธรรมราช!I20"")"),0)</f>
        <v>0</v>
      </c>
      <c r="J80" s="203">
        <f ca="1">IFERROR(__xludf.DUMMYFUNCTION("IMPORTRANGE(""https://docs.google.com/spreadsheets/d/1IYY_tgx_IHuhSq3AJ5eI5OnqOPBNLWSHKh2a30DoXe8/edit?usp=sharing"",""นครศรีธรรมราช!J20"")"),0)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IFERROR(__xludf.DUMMYFUNCTION("IMPORTRANGE(""https://docs.google.com/spreadsheets/d/1IYY_tgx_IHuhSq3AJ5eI5OnqOPBNLWSHKh2a30DoXe8/edit?usp=sharing"",""นครศรีธรรมราช!I21"")"),0)</f>
        <v>0</v>
      </c>
      <c r="J81" s="203">
        <f ca="1">IFERROR(__xludf.DUMMYFUNCTION("IMPORTRANGE(""https://docs.google.com/spreadsheets/d/1IYY_tgx_IHuhSq3AJ5eI5OnqOPBNLWSHKh2a30DoXe8/edit?usp=sharing"",""นครศรีธรรมราช!J21"")"),0)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IFERROR(__xludf.DUMMYFUNCTION("IMPORTRANGE(""https://docs.google.com/spreadsheets/d/1IYY_tgx_IHuhSq3AJ5eI5OnqOPBNLWSHKh2a30DoXe8/edit?usp=sharing"",""นครศรีธรรมราช!I22"")"),0)</f>
        <v>0</v>
      </c>
      <c r="J82" s="191">
        <f ca="1">IFERROR(__xludf.DUMMYFUNCTION("IMPORTRANGE(""https://docs.google.com/spreadsheets/d/1IYY_tgx_IHuhSq3AJ5eI5OnqOPBNLWSHKh2a30DoXe8/edit?usp=sharing"",""นครศรีธรรมราช!J22"")"),0)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IFERROR(__xludf.DUMMYFUNCTION("IMPORTRANGE(""https://docs.google.com/spreadsheets/d/1IYY_tgx_IHuhSq3AJ5eI5OnqOPBNLWSHKh2a30DoXe8/edit?usp=sharing"",""นครศรีธรรมราช!I23"")"),0)</f>
        <v>0</v>
      </c>
      <c r="J83" s="191">
        <f ca="1">IFERROR(__xludf.DUMMYFUNCTION("IMPORTRANGE(""https://docs.google.com/spreadsheets/d/1IYY_tgx_IHuhSq3AJ5eI5OnqOPBNLWSHKh2a30DoXe8/edit?usp=sharing"",""นครศรีธรรมราช!J23"")"),0)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IFERROR(__xludf.DUMMYFUNCTION("IMPORTRANGE(""https://docs.google.com/spreadsheets/d/1IYY_tgx_IHuhSq3AJ5eI5OnqOPBNLWSHKh2a30DoXe8/edit?usp=sharing"",""นครศรีธรรมราช!I24"")"),0)</f>
        <v>0</v>
      </c>
      <c r="J84" s="192">
        <f ca="1">IFERROR(__xludf.DUMMYFUNCTION("IMPORTRANGE(""https://docs.google.com/spreadsheets/d/1IYY_tgx_IHuhSq3AJ5eI5OnqOPBNLWSHKh2a30DoXe8/edit?usp=sharing"",""นครศรีธรรมราช!J24"")"),0)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IFERROR(__xludf.DUMMYFUNCTION("IMPORTRANGE(""https://docs.google.com/spreadsheets/d/1IYY_tgx_IHuhSq3AJ5eI5OnqOPBNLWSHKh2a30DoXe8/edit?usp=sharing"",""นครศรีธรรมราช!I25"")"),0)</f>
        <v>0</v>
      </c>
      <c r="J85" s="192">
        <f ca="1">IFERROR(__xludf.DUMMYFUNCTION("IMPORTRANGE(""https://docs.google.com/spreadsheets/d/1IYY_tgx_IHuhSq3AJ5eI5OnqOPBNLWSHKh2a30DoXe8/edit?usp=sharing"",""นครศรีธรรมราช!J25"")"),0)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IFERROR(__xludf.DUMMYFUNCTION("IMPORTRANGE(""https://docs.google.com/spreadsheets/d/1IYY_tgx_IHuhSq3AJ5eI5OnqOPBNLWSHKh2a30DoXe8/edit?usp=sharing"",""นครศรีธรรมราช!I26"")"),0)</f>
        <v>0</v>
      </c>
      <c r="J86" s="191">
        <f ca="1">IFERROR(__xludf.DUMMYFUNCTION("IMPORTRANGE(""https://docs.google.com/spreadsheets/d/1IYY_tgx_IHuhSq3AJ5eI5OnqOPBNLWSHKh2a30DoXe8/edit?usp=sharing"",""นครศรีธรรมราช!J26"")"),0)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IFERROR(__xludf.DUMMYFUNCTION("IMPORTRANGE(""https://docs.google.com/spreadsheets/d/1IYY_tgx_IHuhSq3AJ5eI5OnqOPBNLWSHKh2a30DoXe8/edit?usp=sharing"",""นครศรีธรรมราช!I27"")"),0)</f>
        <v>0</v>
      </c>
      <c r="J87" s="191">
        <f ca="1">IFERROR(__xludf.DUMMYFUNCTION("IMPORTRANGE(""https://docs.google.com/spreadsheets/d/1IYY_tgx_IHuhSq3AJ5eI5OnqOPBNLWSHKh2a30DoXe8/edit?usp=sharing"",""นครศรีธรรมราช!J27"")"),0)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IFERROR(__xludf.DUMMYFUNCTION("IMPORTRANGE(""https://docs.google.com/spreadsheets/d/1IYY_tgx_IHuhSq3AJ5eI5OnqOPBNLWSHKh2a30DoXe8/edit?usp=sharing"",""นครศรีธรรมราช!I28"")"),0)</f>
        <v>0</v>
      </c>
      <c r="J88" s="191">
        <f ca="1">IFERROR(__xludf.DUMMYFUNCTION("IMPORTRANGE(""https://docs.google.com/spreadsheets/d/1IYY_tgx_IHuhSq3AJ5eI5OnqOPBNLWSHKh2a30DoXe8/edit?usp=sharing"",""นครศรีธรรมราช!J28"")"),0)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IFERROR(__xludf.DUMMYFUNCTION("IMPORTRANGE(""https://docs.google.com/spreadsheets/d/1IYY_tgx_IHuhSq3AJ5eI5OnqOPBNLWSHKh2a30DoXe8/edit?usp=sharing"",""นครศรีธรรมราช!J29"")"),0)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IFERROR(__xludf.DUMMYFUNCTION("IMPORTRANGE(""https://docs.google.com/spreadsheets/d/1IYY_tgx_IHuhSq3AJ5eI5OnqOPBNLWSHKh2a30DoXe8/edit?usp=sharing"",""นครศรีธรรมราช!J30"")"),0)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319800</v>
      </c>
      <c r="M94" s="155">
        <f t="shared" ca="1" si="52"/>
        <v>80790</v>
      </c>
      <c r="N94" s="155">
        <f t="shared" ca="1" si="52"/>
        <v>11990</v>
      </c>
      <c r="O94" s="154">
        <f t="shared" ref="O94:O96" ca="1" si="53">IF(L94&gt;0,N94*100/L94,0)</f>
        <v>3.7492182614133833</v>
      </c>
      <c r="P94" s="154">
        <f t="shared" ref="P94:P96" ca="1" si="54">IF(M94&gt;0,N94*100/M94,0)</f>
        <v>14.840945661591782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319800</v>
      </c>
      <c r="M96" s="160">
        <f t="shared" ca="1" si="56"/>
        <v>80790</v>
      </c>
      <c r="N96" s="160">
        <f t="shared" ca="1" si="56"/>
        <v>11990</v>
      </c>
      <c r="O96" s="159">
        <f t="shared" ca="1" si="53"/>
        <v>3.7492182614133833</v>
      </c>
      <c r="P96" s="159">
        <f t="shared" ca="1" si="54"/>
        <v>14.840945661591782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135000</v>
      </c>
      <c r="M98" s="172">
        <f ca="1">IFERROR(__xludf.DUMMYFUNCTION("IMPORTRANGE(""https://docs.google.com/spreadsheets/d/1Yj_ptqi66GCucihVvJfMjLAmec39IyEx_6qawtMGysU/edit?usp=sharing"",""สบก!AR84"")"),80790)</f>
        <v>80790</v>
      </c>
      <c r="N98" s="172">
        <f ca="1">IFERROR(__xludf.DUMMYFUNCTION("IMPORTRANGE(""https://docs.google.com/spreadsheets/d/1Yj_ptqi66GCucihVvJfMjLAmec39IyEx_6qawtMGysU/edit?usp=sharing"",""สบก!AS84"")"),11990)</f>
        <v>11990</v>
      </c>
      <c r="O98" s="171">
        <f ca="1">IF(L98&gt;0,N98*100/L98,0)</f>
        <v>8.8814814814814813</v>
      </c>
      <c r="P98" s="171">
        <f ca="1">IF(M98&gt;0,N98*100/M98,0)</f>
        <v>14.840945661591782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IFERROR(__xludf.DUMMYFUNCTION("IMPORTRANGE(""https://docs.google.com/spreadsheets/d/1Yj_ptqi66GCucihVvJfMjLAmec39IyEx_6qawtMGysU/edit?usp=sharing"",""สบก!AN84"")"),0)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IFERROR(__xludf.DUMMYFUNCTION("IMPORTRANGE(""https://docs.google.com/spreadsheets/d/1Yj_ptqi66GCucihVvJfMjLAmec39IyEx_6qawtMGysU/edit?usp=sharing"",""สบก!AO84"")"),135000)</f>
        <v>135000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IFERROR(__xludf.DUMMYFUNCTION("IMPORTRANGE(""https://docs.google.com/spreadsheets/d/1Yj_ptqi66GCucihVvJfMjLAmec39IyEx_6qawtMGysU/edit?usp=sharing"",""สบก!AT84"")"),0)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IFERROR(__xludf.DUMMYFUNCTION("IMPORTRANGE(""https://docs.google.com/spreadsheets/d/1IYY_tgx_IHuhSq3AJ5eI5OnqOPBNLWSHKh2a30DoXe8/edit?usp=sharing"",""นครศรีธรรมราช!J39"")"),0)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IFERROR(__xludf.DUMMYFUNCTION("IMPORTRANGE(""https://docs.google.com/spreadsheets/d/1IYY_tgx_IHuhSq3AJ5eI5OnqOPBNLWSHKh2a30DoXe8/edit?usp=sharing"",""นครศรีธรรมราช!J40"")"),1)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IFERROR(__xludf.DUMMYFUNCTION("IMPORTRANGE(""https://docs.google.com/spreadsheets/d/1IYY_tgx_IHuhSq3AJ5eI5OnqOPBNLWSHKh2a30DoXe8/edit?usp=sharing"",""นครศรีธรรมราช!J41"")"),1)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IFERROR(__xludf.DUMMYFUNCTION("IMPORTRANGE(""https://docs.google.com/spreadsheets/d/1IYY_tgx_IHuhSq3AJ5eI5OnqOPBNLWSHKh2a30DoXe8/edit?usp=sharing"",""นครศรีธรรมราช!J42"")"),1)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IFERROR(__xludf.DUMMYFUNCTION("IMPORTRANGE(""https://docs.google.com/spreadsheets/d/1IYY_tgx_IHuhSq3AJ5eI5OnqOPBNLWSHKh2a30DoXe8/edit?usp=sharing"",""นครศรีธรรมราช!I43"")"),1)</f>
        <v>1</v>
      </c>
      <c r="J108" s="191">
        <f ca="1">IFERROR(__xludf.DUMMYFUNCTION("IMPORTRANGE(""https://docs.google.com/spreadsheets/d/1IYY_tgx_IHuhSq3AJ5eI5OnqOPBNLWSHKh2a30DoXe8/edit?usp=sharing"",""นครศรีธรรมราช!J43"")"),0)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IFERROR(__xludf.DUMMYFUNCTION("IMPORTRANGE(""https://docs.google.com/spreadsheets/d/1IYY_tgx_IHuhSq3AJ5eI5OnqOPBNLWSHKh2a30DoXe8/edit?usp=sharing"",""นครศรีธรรมราช!I44"")"),7)</f>
        <v>7</v>
      </c>
      <c r="J109" s="191">
        <f ca="1">IFERROR(__xludf.DUMMYFUNCTION("IMPORTRANGE(""https://docs.google.com/spreadsheets/d/1IYY_tgx_IHuhSq3AJ5eI5OnqOPBNLWSHKh2a30DoXe8/edit?usp=sharing"",""นครศรีธรรมราช!J44"")"),0)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IFERROR(__xludf.DUMMYFUNCTION("IMPORTRANGE(""https://docs.google.com/spreadsheets/d/1IYY_tgx_IHuhSq3AJ5eI5OnqOPBNLWSHKh2a30DoXe8/edit?usp=sharing"",""นครศรีธรรมราช!I45"")"),7)</f>
        <v>7</v>
      </c>
      <c r="J110" s="191">
        <f ca="1">IFERROR(__xludf.DUMMYFUNCTION("IMPORTRANGE(""https://docs.google.com/spreadsheets/d/1IYY_tgx_IHuhSq3AJ5eI5OnqOPBNLWSHKh2a30DoXe8/edit?usp=sharing"",""นครศรีธรรมราช!J45"")"),7)</f>
        <v>7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IFERROR(__xludf.DUMMYFUNCTION("IMPORTRANGE(""https://docs.google.com/spreadsheets/d/1IYY_tgx_IHuhSq3AJ5eI5OnqOPBNLWSHKh2a30DoXe8/edit?usp=sharing"",""นครศรีธรรมราช!I46"")"),7)</f>
        <v>7</v>
      </c>
      <c r="J111" s="191">
        <f ca="1">IFERROR(__xludf.DUMMYFUNCTION("IMPORTRANGE(""https://docs.google.com/spreadsheets/d/1IYY_tgx_IHuhSq3AJ5eI5OnqOPBNLWSHKh2a30DoXe8/edit?usp=sharing"",""นครศรีธรรมราช!J46"")"),0)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IFERROR(__xludf.DUMMYFUNCTION("IMPORTRANGE(""https://docs.google.com/spreadsheets/d/1IYY_tgx_IHuhSq3AJ5eI5OnqOPBNLWSHKh2a30DoXe8/edit?usp=sharing"",""นครศรีธรรมราช!I47"")"),7)</f>
        <v>7</v>
      </c>
      <c r="J112" s="191">
        <f ca="1">IFERROR(__xludf.DUMMYFUNCTION("IMPORTRANGE(""https://docs.google.com/spreadsheets/d/1IYY_tgx_IHuhSq3AJ5eI5OnqOPBNLWSHKh2a30DoXe8/edit?usp=sharing"",""นครศรีธรรมราช!J47"")"),0)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IFERROR(__xludf.DUMMYFUNCTION("IMPORTRANGE(""https://docs.google.com/spreadsheets/d/1IYY_tgx_IHuhSq3AJ5eI5OnqOPBNLWSHKh2a30DoXe8/edit?usp=sharing"",""นครศรีธรรมราช!I48"")"),2)</f>
        <v>2</v>
      </c>
      <c r="J113" s="191">
        <f ca="1">IFERROR(__xludf.DUMMYFUNCTION("IMPORTRANGE(""https://docs.google.com/spreadsheets/d/1IYY_tgx_IHuhSq3AJ5eI5OnqOPBNLWSHKh2a30DoXe8/edit?usp=sharing"",""นครศรีธรรมราช!J48"")"),0)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IFERROR(__xludf.DUMMYFUNCTION("IMPORTRANGE(""https://docs.google.com/spreadsheets/d/1IYY_tgx_IHuhSq3AJ5eI5OnqOPBNLWSHKh2a30DoXe8/edit?usp=sharing"",""นครศรีธรรมราช!J49"")"),0)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IFERROR(__xludf.DUMMYFUNCTION("IMPORTRANGE(""https://docs.google.com/spreadsheets/d/1IYY_tgx_IHuhSq3AJ5eI5OnqOPBNLWSHKh2a30DoXe8/edit?usp=sharing"",""นครศรีธรรมราช!J50"")"),0)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IFERROR(__xludf.DUMMYFUNCTION("IMPORTRANGE(""https://docs.google.com/spreadsheets/d/1Yj_ptqi66GCucihVvJfMjLAmec39IyEx_6qawtMGysU/edit?usp=sharing"",""สบก!BA84"")"),0)</f>
        <v>0</v>
      </c>
      <c r="N122" s="172">
        <f ca="1">IFERROR(__xludf.DUMMYFUNCTION("IMPORTRANGE(""https://docs.google.com/spreadsheets/d/1Yj_ptqi66GCucihVvJfMjLAmec39IyEx_6qawtMGysU/edit?usp=sharing"",""สบก!BB84"")"),0)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IFERROR(__xludf.DUMMYFUNCTION("IMPORTRANGE(""https://docs.google.com/spreadsheets/d/1Yj_ptqi66GCucihVvJfMjLAmec39IyEx_6qawtMGysU/edit?usp=sharing"",""สบก!AW84"")"),0)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IFERROR(__xludf.DUMMYFUNCTION("IMPORTRANGE(""https://docs.google.com/spreadsheets/d/1Yj_ptqi66GCucihVvJfMjLAmec39IyEx_6qawtMGysU/edit?usp=sharing"",""สบก!AX84"")"),0)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IFERROR(__xludf.DUMMYFUNCTION("IMPORTRANGE(""https://docs.google.com/spreadsheets/d/1IYY_tgx_IHuhSq3AJ5eI5OnqOPBNLWSHKh2a30DoXe8/edit?usp=sharing"",""นครศรีธรรมราช!J58"")"),0)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IFERROR(__xludf.DUMMYFUNCTION("IMPORTRANGE(""https://docs.google.com/spreadsheets/d/1IYY_tgx_IHuhSq3AJ5eI5OnqOPBNLWSHKh2a30DoXe8/edit?usp=sharing"",""นครศรีธรรมราช!J59"")"),0)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IFERROR(__xludf.DUMMYFUNCTION("IMPORTRANGE(""https://docs.google.com/spreadsheets/d/1IYY_tgx_IHuhSq3AJ5eI5OnqOPBNLWSHKh2a30DoXe8/edit?usp=sharing"",""นครศรีธรรมราช!J60"")"),0)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IFERROR(__xludf.DUMMYFUNCTION("IMPORTRANGE(""https://docs.google.com/spreadsheets/d/1IYY_tgx_IHuhSq3AJ5eI5OnqOPBNLWSHKh2a30DoXe8/edit?usp=sharing"",""นครศรีธรรมราช!J61"")"),0)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IFERROR(__xludf.DUMMYFUNCTION("IMPORTRANGE(""https://docs.google.com/spreadsheets/d/1IYY_tgx_IHuhSq3AJ5eI5OnqOPBNLWSHKh2a30DoXe8/edit?usp=sharing"",""นครศรีธรรมราช!I62"")"),0)</f>
        <v>0</v>
      </c>
      <c r="J132" s="191">
        <f ca="1">IFERROR(__xludf.DUMMYFUNCTION("IMPORTRANGE(""https://docs.google.com/spreadsheets/d/1IYY_tgx_IHuhSq3AJ5eI5OnqOPBNLWSHKh2a30DoXe8/edit?usp=sharing"",""นครศรีธรรมราช!J62"")"),0)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IFERROR(__xludf.DUMMYFUNCTION("IMPORTRANGE(""https://docs.google.com/spreadsheets/d/1IYY_tgx_IHuhSq3AJ5eI5OnqOPBNLWSHKh2a30DoXe8/edit?usp=sharing"",""นครศรีธรรมราช!I63"")"),0)</f>
        <v>0</v>
      </c>
      <c r="J133" s="191">
        <f ca="1">IFERROR(__xludf.DUMMYFUNCTION("IMPORTRANGE(""https://docs.google.com/spreadsheets/d/1IYY_tgx_IHuhSq3AJ5eI5OnqOPBNLWSHKh2a30DoXe8/edit?usp=sharing"",""นครศรีธรรมราช!J63"")"),0)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IFERROR(__xludf.DUMMYFUNCTION("IMPORTRANGE(""https://docs.google.com/spreadsheets/d/1IYY_tgx_IHuhSq3AJ5eI5OnqOPBNLWSHKh2a30DoXe8/edit?usp=sharing"",""นครศรีธรรมราช!J64"")"),0)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IFERROR(__xludf.DUMMYFUNCTION("IMPORTRANGE(""https://docs.google.com/spreadsheets/d/1IYY_tgx_IHuhSq3AJ5eI5OnqOPBNLWSHKh2a30DoXe8/edit?usp=sharing"",""นครศรีธรรมราช!J65"")"),0)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64">
        <f ca="1">IFERROR(__xludf.DUMMYFUNCTION("IMPORTRANGE(""https://docs.google.com/spreadsheets/d/1IYY_tgx_IHuhSq3AJ5eI5OnqOPBNLWSHKh2a30DoXe8/edit?usp=sharing"",""นครศรีธรรมราช!J68"")"),25)</f>
        <v>25</v>
      </c>
      <c r="K138" s="265">
        <f ca="1">IF(I138&gt;0,J138*100/I138,0)</f>
        <v>25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818600</v>
      </c>
      <c r="M140" s="155">
        <f t="shared" ca="1" si="64"/>
        <v>486750</v>
      </c>
      <c r="N140" s="155">
        <f t="shared" ca="1" si="64"/>
        <v>160958</v>
      </c>
      <c r="O140" s="154">
        <f t="shared" ref="O140:O142" ca="1" si="65">IF(L140&gt;0,N140*100/L140,0)</f>
        <v>19.662594673833375</v>
      </c>
      <c r="P140" s="154">
        <f t="shared" ref="P140:P142" ca="1" si="66">IF(M140&gt;0,N140*100/M140,0)</f>
        <v>33.067899332306112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818600</v>
      </c>
      <c r="M142" s="160">
        <f t="shared" ca="1" si="68"/>
        <v>486750</v>
      </c>
      <c r="N142" s="160">
        <f t="shared" ca="1" si="68"/>
        <v>160958</v>
      </c>
      <c r="O142" s="159">
        <f t="shared" ca="1" si="65"/>
        <v>19.662594673833375</v>
      </c>
      <c r="P142" s="159">
        <f t="shared" ca="1" si="66"/>
        <v>33.067899332306112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818600</v>
      </c>
      <c r="M144" s="172">
        <f ca="1">IFERROR(__xludf.DUMMYFUNCTION("IMPORTRANGE(""https://docs.google.com/spreadsheets/d/1Yj_ptqi66GCucihVvJfMjLAmec39IyEx_6qawtMGysU/edit?usp=sharing"",""สบก!BJ84"")"),486750)</f>
        <v>486750</v>
      </c>
      <c r="N144" s="172">
        <f ca="1">IFERROR(__xludf.DUMMYFUNCTION("IMPORTRANGE(""https://docs.google.com/spreadsheets/d/1Yj_ptqi66GCucihVvJfMjLAmec39IyEx_6qawtMGysU/edit?usp=sharing"",""สบก!BK84"")"),160958)</f>
        <v>160958</v>
      </c>
      <c r="O144" s="171">
        <f ca="1">IF(L144&gt;0,N144*100/L144,0)</f>
        <v>19.662594673833375</v>
      </c>
      <c r="P144" s="171">
        <f ca="1">IF(M144&gt;0,N144*100/M144,0)</f>
        <v>33.067899332306112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IFERROR(__xludf.DUMMYFUNCTION("IMPORTRANGE(""https://docs.google.com/spreadsheets/d/1Yj_ptqi66GCucihVvJfMjLAmec39IyEx_6qawtMGysU/edit?usp=sharing"",""สบก!BF84"")"),330100)</f>
        <v>330100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IFERROR(__xludf.DUMMYFUNCTION("IMPORTRANGE(""https://docs.google.com/spreadsheets/d/1Yj_ptqi66GCucihVvJfMjLAmec39IyEx_6qawtMGysU/edit?usp=sharing"",""สบก!BG84"")"),488500)</f>
        <v>488500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IFERROR(__xludf.DUMMYFUNCTION("IMPORTRANGE(""https://docs.google.com/spreadsheets/d/1IYY_tgx_IHuhSq3AJ5eI5OnqOPBNLWSHKh2a30DoXe8/edit?usp=sharing"",""นครศรีธรรมราช!I74"")"),4)</f>
        <v>4</v>
      </c>
      <c r="J149" s="272">
        <f ca="1">IFERROR(__xludf.DUMMYFUNCTION("IMPORTRANGE(""https://docs.google.com/spreadsheets/d/1IYY_tgx_IHuhSq3AJ5eI5OnqOPBNLWSHKh2a30DoXe8/edit?usp=sharing"",""นครศรีธรรมราช!J74"")"),0)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IFERROR(__xludf.DUMMYFUNCTION("IMPORTRANGE(""https://docs.google.com/spreadsheets/d/1IYY_tgx_IHuhSq3AJ5eI5OnqOPBNLWSHKh2a30DoXe8/edit?usp=sharing"",""นครศรีธรรมราช!J79"")"),0)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IFERROR(__xludf.DUMMYFUNCTION("IMPORTRANGE(""https://docs.google.com/spreadsheets/d/1IYY_tgx_IHuhSq3AJ5eI5OnqOPBNLWSHKh2a30DoXe8/edit?usp=sharing"",""นครศรีธรรมราช!J80"")"),1)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IFERROR(__xludf.DUMMYFUNCTION("IMPORTRANGE(""https://docs.google.com/spreadsheets/d/1IYY_tgx_IHuhSq3AJ5eI5OnqOPBNLWSHKh2a30DoXe8/edit?usp=sharing"",""นครศรีธรรมราช!J81"")"),1)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IFERROR(__xludf.DUMMYFUNCTION("IMPORTRANGE(""https://docs.google.com/spreadsheets/d/1IYY_tgx_IHuhSq3AJ5eI5OnqOPBNLWSHKh2a30DoXe8/edit?usp=sharing"",""นครศรีธรรมราช!J82"")"),1)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IFERROR(__xludf.DUMMYFUNCTION("IMPORTRANGE(""https://docs.google.com/spreadsheets/d/1IYY_tgx_IHuhSq3AJ5eI5OnqOPBNLWSHKh2a30DoXe8/edit?usp=sharing"",""นครศรีธรรมราช!I83"")"),4)</f>
        <v>4</v>
      </c>
      <c r="J158" s="192">
        <f ca="1">IFERROR(__xludf.DUMMYFUNCTION("IMPORTRANGE(""https://docs.google.com/spreadsheets/d/1IYY_tgx_IHuhSq3AJ5eI5OnqOPBNLWSHKh2a30DoXe8/edit?usp=sharing"",""นครศรีธรรมราช!J83"")"),0)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IFERROR(__xludf.DUMMYFUNCTION("IMPORTRANGE(""https://docs.google.com/spreadsheets/d/1IYY_tgx_IHuhSq3AJ5eI5OnqOPBNLWSHKh2a30DoXe8/edit?usp=sharing"",""นครศรีธรรมราช!J84"")"),0)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IFERROR(__xludf.DUMMYFUNCTION("IMPORTRANGE(""https://docs.google.com/spreadsheets/d/1IYY_tgx_IHuhSq3AJ5eI5OnqOPBNLWSHKh2a30DoXe8/edit?usp=sharing"",""นครศรีธรรมราช!J85"")"),0)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IFERROR(__xludf.DUMMYFUNCTION("IMPORTRANGE(""https://docs.google.com/spreadsheets/d/1IYY_tgx_IHuhSq3AJ5eI5OnqOPBNLWSHKh2a30DoXe8/edit?usp=sharing"",""นครศรีธรรมราช!J86"")"),0)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IFERROR(__xludf.DUMMYFUNCTION("IMPORTRANGE(""https://docs.google.com/spreadsheets/d/1IYY_tgx_IHuhSq3AJ5eI5OnqOPBNLWSHKh2a30DoXe8/edit?usp=sharing"",""นครศรีธรรมราช!J87"")"),0)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IFERROR(__xludf.DUMMYFUNCTION("IMPORTRANGE(""https://docs.google.com/spreadsheets/d/1IYY_tgx_IHuhSq3AJ5eI5OnqOPBNLWSHKh2a30DoXe8/edit?usp=sharing"",""นครศรีธรรมราช!J88"")"),0)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IFERROR(__xludf.DUMMYFUNCTION("IMPORTRANGE(""https://docs.google.com/spreadsheets/d/1IYY_tgx_IHuhSq3AJ5eI5OnqOPBNLWSHKh2a30DoXe8/edit?usp=sharing"",""นครศรีธรรมราช!I89"")"),4)</f>
        <v>4</v>
      </c>
      <c r="J164" s="277">
        <f ca="1">IFERROR(__xludf.DUMMYFUNCTION("IMPORTRANGE(""https://docs.google.com/spreadsheets/d/1IYY_tgx_IHuhSq3AJ5eI5OnqOPBNLWSHKh2a30DoXe8/edit?usp=sharing"",""นครศรีธรรมราช!J89"")"),0)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IFERROR(__xludf.DUMMYFUNCTION("IMPORTRANGE(""https://docs.google.com/spreadsheets/d/1IYY_tgx_IHuhSq3AJ5eI5OnqOPBNLWSHKh2a30DoXe8/edit?usp=sharing"",""นครศรีธรรมราช!J94"")"),0)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IFERROR(__xludf.DUMMYFUNCTION("IMPORTRANGE(""https://docs.google.com/spreadsheets/d/1IYY_tgx_IHuhSq3AJ5eI5OnqOPBNLWSHKh2a30DoXe8/edit?usp=sharing"",""นครศรีธรรมราช!J95"")"),1)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IFERROR(__xludf.DUMMYFUNCTION("IMPORTRANGE(""https://docs.google.com/spreadsheets/d/1IYY_tgx_IHuhSq3AJ5eI5OnqOPBNLWSHKh2a30DoXe8/edit?usp=sharing"",""นครศรีธรรมราช!J96"")"),1)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IFERROR(__xludf.DUMMYFUNCTION("IMPORTRANGE(""https://docs.google.com/spreadsheets/d/1IYY_tgx_IHuhSq3AJ5eI5OnqOPBNLWSHKh2a30DoXe8/edit?usp=sharing"",""นครศรีธรรมราช!J97"")"),1)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IFERROR(__xludf.DUMMYFUNCTION("IMPORTRANGE(""https://docs.google.com/spreadsheets/d/1IYY_tgx_IHuhSq3AJ5eI5OnqOPBNLWSHKh2a30DoXe8/edit?usp=sharing"",""นครศรีธรรมราช!I98"")"),4)</f>
        <v>4</v>
      </c>
      <c r="J173" s="192">
        <f ca="1">IFERROR(__xludf.DUMMYFUNCTION("IMPORTRANGE(""https://docs.google.com/spreadsheets/d/1IYY_tgx_IHuhSq3AJ5eI5OnqOPBNLWSHKh2a30DoXe8/edit?usp=sharing"",""นครศรีธรรมราช!J98"")"),0)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IFERROR(__xludf.DUMMYFUNCTION("IMPORTRANGE(""https://docs.google.com/spreadsheets/d/1IYY_tgx_IHuhSq3AJ5eI5OnqOPBNLWSHKh2a30DoXe8/edit?usp=sharing"",""นครศรีธรรมราช!J99"")"),0)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IFERROR(__xludf.DUMMYFUNCTION("IMPORTRANGE(""https://docs.google.com/spreadsheets/d/1IYY_tgx_IHuhSq3AJ5eI5OnqOPBNLWSHKh2a30DoXe8/edit?usp=sharing"",""นครศรีธรรมราช!J100"")"),0)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IFERROR(__xludf.DUMMYFUNCTION("IMPORTRANGE(""https://docs.google.com/spreadsheets/d/1IYY_tgx_IHuhSq3AJ5eI5OnqOPBNLWSHKh2a30DoXe8/edit?usp=sharing"",""นครศรีธรรมราช!I101"")"),2)</f>
        <v>2</v>
      </c>
      <c r="J176" s="277">
        <f ca="1">IFERROR(__xludf.DUMMYFUNCTION("IMPORTRANGE(""https://docs.google.com/spreadsheets/d/1IYY_tgx_IHuhSq3AJ5eI5OnqOPBNLWSHKh2a30DoXe8/edit?usp=sharing"",""นครศรีธรรมราช!J101"")"),0)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IFERROR(__xludf.DUMMYFUNCTION("IMPORTRANGE(""https://docs.google.com/spreadsheets/d/1IYY_tgx_IHuhSq3AJ5eI5OnqOPBNLWSHKh2a30DoXe8/edit?usp=sharing"",""นครศรีธรรมราช!J106"")"),0)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IFERROR(__xludf.DUMMYFUNCTION("IMPORTRANGE(""https://docs.google.com/spreadsheets/d/1IYY_tgx_IHuhSq3AJ5eI5OnqOPBNLWSHKh2a30DoXe8/edit?usp=sharing"",""นครศรีธรรมราช!J107"")"),1)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IFERROR(__xludf.DUMMYFUNCTION("IMPORTRANGE(""https://docs.google.com/spreadsheets/d/1IYY_tgx_IHuhSq3AJ5eI5OnqOPBNLWSHKh2a30DoXe8/edit?usp=sharing"",""นครศรีธรรมราช!J108"")"),1)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IFERROR(__xludf.DUMMYFUNCTION("IMPORTRANGE(""https://docs.google.com/spreadsheets/d/1IYY_tgx_IHuhSq3AJ5eI5OnqOPBNLWSHKh2a30DoXe8/edit?usp=sharing"",""นครศรีธรรมราช!J109"")"),1)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IFERROR(__xludf.DUMMYFUNCTION("IMPORTRANGE(""https://docs.google.com/spreadsheets/d/1IYY_tgx_IHuhSq3AJ5eI5OnqOPBNLWSHKh2a30DoXe8/edit?usp=sharing"",""นครศรีธรรมราช!I110"")"),2)</f>
        <v>2</v>
      </c>
      <c r="J185" s="191">
        <f ca="1">IFERROR(__xludf.DUMMYFUNCTION("IMPORTRANGE(""https://docs.google.com/spreadsheets/d/1IYY_tgx_IHuhSq3AJ5eI5OnqOPBNLWSHKh2a30DoXe8/edit?usp=sharing"",""นครศรีธรรมราช!J110"")"),0)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IFERROR(__xludf.DUMMYFUNCTION("IMPORTRANGE(""https://docs.google.com/spreadsheets/d/1IYY_tgx_IHuhSq3AJ5eI5OnqOPBNLWSHKh2a30DoXe8/edit?usp=sharing"",""นครศรีธรรมราช!I111"")"),2)</f>
        <v>2</v>
      </c>
      <c r="J186" s="191">
        <f ca="1">IFERROR(__xludf.DUMMYFUNCTION("IMPORTRANGE(""https://docs.google.com/spreadsheets/d/1IYY_tgx_IHuhSq3AJ5eI5OnqOPBNLWSHKh2a30DoXe8/edit?usp=sharing"",""นครศรีธรรมราช!J111"")"),0)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IFERROR(__xludf.DUMMYFUNCTION("IMPORTRANGE(""https://docs.google.com/spreadsheets/d/1IYY_tgx_IHuhSq3AJ5eI5OnqOPBNLWSHKh2a30DoXe8/edit?usp=sharing"",""นครศรีธรรมราช!J112"")"),0)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IFERROR(__xludf.DUMMYFUNCTION("IMPORTRANGE(""https://docs.google.com/spreadsheets/d/1IYY_tgx_IHuhSq3AJ5eI5OnqOPBNLWSHKh2a30DoXe8/edit?usp=sharing"",""นครศรีธรรมราช!J113"")"),0)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77">
        <f ca="1">IFERROR(__xludf.DUMMYFUNCTION("IMPORTRANGE(""https://docs.google.com/spreadsheets/d/1IYY_tgx_IHuhSq3AJ5eI5OnqOPBNLWSHKh2a30DoXe8/edit?usp=sharing"",""นครศรีธรรมราช!J114"")"),0)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IFERROR(__xludf.DUMMYFUNCTION("IMPORTRANGE(""https://docs.google.com/spreadsheets/d/1IYY_tgx_IHuhSq3AJ5eI5OnqOPBNLWSHKh2a30DoXe8/edit?usp=sharing"",""นครศรีธรรมราช!J119"")"),0)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IFERROR(__xludf.DUMMYFUNCTION("IMPORTRANGE(""https://docs.google.com/spreadsheets/d/1IYY_tgx_IHuhSq3AJ5eI5OnqOPBNLWSHKh2a30DoXe8/edit?usp=sharing"",""นครศรีธรรมราช!J120"")"),1)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IFERROR(__xludf.DUMMYFUNCTION("IMPORTRANGE(""https://docs.google.com/spreadsheets/d/1IYY_tgx_IHuhSq3AJ5eI5OnqOPBNLWSHKh2a30DoXe8/edit?usp=sharing"",""นครศรีธรรมราช!J121"")"),1)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IFERROR(__xludf.DUMMYFUNCTION("IMPORTRANGE(""https://docs.google.com/spreadsheets/d/1IYY_tgx_IHuhSq3AJ5eI5OnqOPBNLWSHKh2a30DoXe8/edit?usp=sharing"",""นครศรีธรรมราช!J122"")"),1)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2">
        <f ca="1">IFERROR(__xludf.DUMMYFUNCTION("IMPORTRANGE(""https://docs.google.com/spreadsheets/d/1IYY_tgx_IHuhSq3AJ5eI5OnqOPBNLWSHKh2a30DoXe8/edit?usp=sharing"",""นครศรีธรรมราช!J124"")"),0)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2">
        <f ca="1">IFERROR(__xludf.DUMMYFUNCTION("IMPORTRANGE(""https://docs.google.com/spreadsheets/d/1IYY_tgx_IHuhSq3AJ5eI5OnqOPBNLWSHKh2a30DoXe8/edit?usp=sharing"",""นครศรีธรรมราช!J125"")"),0)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IFERROR(__xludf.DUMMYFUNCTION("IMPORTRANGE(""https://docs.google.com/spreadsheets/d/1IYY_tgx_IHuhSq3AJ5eI5OnqOPBNLWSHKh2a30DoXe8/edit?usp=sharing"",""นครศรีธรรมราช!I126"")"),0)</f>
        <v>0</v>
      </c>
      <c r="J201" s="192">
        <f ca="1">IFERROR(__xludf.DUMMYFUNCTION("IMPORTRANGE(""https://docs.google.com/spreadsheets/d/1IYY_tgx_IHuhSq3AJ5eI5OnqOPBNLWSHKh2a30DoXe8/edit?usp=sharing"",""นครศรีธรรมราช!J126"")"),0)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IFERROR(__xludf.DUMMYFUNCTION("IMPORTRANGE(""https://docs.google.com/spreadsheets/d/1IYY_tgx_IHuhSq3AJ5eI5OnqOPBNLWSHKh2a30DoXe8/edit?usp=sharing"",""นครศรีธรรมราช!J127"")"),0)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IFERROR(__xludf.DUMMYFUNCTION("IMPORTRANGE(""https://docs.google.com/spreadsheets/d/1IYY_tgx_IHuhSq3AJ5eI5OnqOPBNLWSHKh2a30DoXe8/edit?usp=sharing"",""นครศรีธรรมราช!J128"")"),0)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77">
        <f ca="1">IFERROR(__xludf.DUMMYFUNCTION("IMPORTRANGE(""https://docs.google.com/spreadsheets/d/1IYY_tgx_IHuhSq3AJ5eI5OnqOPBNLWSHKh2a30DoXe8/edit?usp=sharing"",""นครศรีธรรมราช!J129"")"),25)</f>
        <v>25</v>
      </c>
      <c r="K204" s="278">
        <f ca="1">IF(I204&gt;0,J204*100/I204,0)</f>
        <v>25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IFERROR(__xludf.DUMMYFUNCTION("IMPORTRANGE(""https://docs.google.com/spreadsheets/d/1IYY_tgx_IHuhSq3AJ5eI5OnqOPBNLWSHKh2a30DoXe8/edit?usp=sharing"",""นครศรีธรรมราช!J134"")"),0)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IFERROR(__xludf.DUMMYFUNCTION("IMPORTRANGE(""https://docs.google.com/spreadsheets/d/1IYY_tgx_IHuhSq3AJ5eI5OnqOPBNLWSHKh2a30DoXe8/edit?usp=sharing"",""นครศรีธรรมราช!J135"")"),1)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IFERROR(__xludf.DUMMYFUNCTION("IMPORTRANGE(""https://docs.google.com/spreadsheets/d/1IYY_tgx_IHuhSq3AJ5eI5OnqOPBNLWSHKh2a30DoXe8/edit?usp=sharing"",""นครศรีธรรมราช!J136"")"),1)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IFERROR(__xludf.DUMMYFUNCTION("IMPORTRANGE(""https://docs.google.com/spreadsheets/d/1IYY_tgx_IHuhSq3AJ5eI5OnqOPBNLWSHKh2a30DoXe8/edit?usp=sharing"",""นครศรีธรรมราช!J137"")"),1)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191">
        <f ca="1">IFERROR(__xludf.DUMMYFUNCTION("IMPORTRANGE(""https://docs.google.com/spreadsheets/d/1IYY_tgx_IHuhSq3AJ5eI5OnqOPBNLWSHKh2a30DoXe8/edit?usp=sharing"",""นครศรีธรรมราช!J138"")"),25)</f>
        <v>25</v>
      </c>
      <c r="K213" s="222">
        <f ca="1">IF(I213&gt;0,J213*100/I213,0)</f>
        <v>25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IFERROR(__xludf.DUMMYFUNCTION("IMPORTRANGE(""https://docs.google.com/spreadsheets/d/1IYY_tgx_IHuhSq3AJ5eI5OnqOPBNLWSHKh2a30DoXe8/edit?usp=sharing"",""นครศรีธรรมราช!I140"")"),0)</f>
        <v>0</v>
      </c>
      <c r="J215" s="191">
        <f ca="1">IFERROR(__xludf.DUMMYFUNCTION("IMPORTRANGE(""https://docs.google.com/spreadsheets/d/1IYY_tgx_IHuhSq3AJ5eI5OnqOPBNLWSHKh2a30DoXe8/edit?usp=sharing"",""นครศรีธรรมราช!J140"")"),0)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IFERROR(__xludf.DUMMYFUNCTION("IMPORTRANGE(""https://docs.google.com/spreadsheets/d/1IYY_tgx_IHuhSq3AJ5eI5OnqOPBNLWSHKh2a30DoXe8/edit?usp=sharing"",""นครศรีธรรมราช!I141"")"),6)</f>
        <v>6</v>
      </c>
      <c r="J216" s="191">
        <f ca="1">IFERROR(__xludf.DUMMYFUNCTION("IMPORTRANGE(""https://docs.google.com/spreadsheets/d/1IYY_tgx_IHuhSq3AJ5eI5OnqOPBNLWSHKh2a30DoXe8/edit?usp=sharing"",""นครศรีธรรมราช!J141"")"),0)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IFERROR(__xludf.DUMMYFUNCTION("IMPORTRANGE(""https://docs.google.com/spreadsheets/d/1IYY_tgx_IHuhSq3AJ5eI5OnqOPBNLWSHKh2a30DoXe8/edit?usp=sharing"",""นครศรีธรรมราช!J142"")"),0)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IFERROR(__xludf.DUMMYFUNCTION("IMPORTRANGE(""https://docs.google.com/spreadsheets/d/1IYY_tgx_IHuhSq3AJ5eI5OnqOPBNLWSHKh2a30DoXe8/edit?usp=sharing"",""นครศรีธรรมราช!J143"")"),0)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64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IFERROR(__xludf.DUMMYFUNCTION("IMPORTRANGE(""https://docs.google.com/spreadsheets/d/1Yj_ptqi66GCucihVvJfMjLAmec39IyEx_6qawtMGysU/edit?usp=sharing"",""สบก!BS84"")"),21125)</f>
        <v>21125</v>
      </c>
      <c r="N224" s="172">
        <f ca="1">IFERROR(__xludf.DUMMYFUNCTION("IMPORTRANGE(""https://docs.google.com/spreadsheets/d/1Yj_ptqi66GCucihVvJfMjLAmec39IyEx_6qawtMGysU/edit?usp=sharing"",""สบก!BT84"")"),21125)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IFERROR(__xludf.DUMMYFUNCTION("IMPORTRANGE(""https://docs.google.com/spreadsheets/d/1Yj_ptqi66GCucihVvJfMjLAmec39IyEx_6qawtMGysU/edit?usp=sharing"",""สบก!BO84"")"),0)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IFERROR(__xludf.DUMMYFUNCTION("IMPORTRANGE(""https://docs.google.com/spreadsheets/d/1Yj_ptqi66GCucihVvJfMjLAmec39IyEx_6qawtMGysU/edit?usp=sharing"",""สบก!BP84"")"),21125)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64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IFERROR(__xludf.DUMMYFUNCTION("IMPORTRANGE(""https://docs.google.com/spreadsheets/d/1IYY_tgx_IHuhSq3AJ5eI5OnqOPBNLWSHKh2a30DoXe8/edit?usp=sharing"",""นครศรีธรรมราช!J151"")"),0)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IFERROR(__xludf.DUMMYFUNCTION("IMPORTRANGE(""https://docs.google.com/spreadsheets/d/1IYY_tgx_IHuhSq3AJ5eI5OnqOPBNLWSHKh2a30DoXe8/edit?usp=sharing"",""นครศรีธรรมราช!J152"")"),1)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IFERROR(__xludf.DUMMYFUNCTION("IMPORTRANGE(""https://docs.google.com/spreadsheets/d/1IYY_tgx_IHuhSq3AJ5eI5OnqOPBNLWSHKh2a30DoXe8/edit?usp=sharing"",""นครศรีธรรมราช!J153"")"),1)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IFERROR(__xludf.DUMMYFUNCTION("IMPORTRANGE(""https://docs.google.com/spreadsheets/d/1IYY_tgx_IHuhSq3AJ5eI5OnqOPBNLWSHKh2a30DoXe8/edit?usp=sharing"",""นครศรีธรรมราช!J154"")"),1)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2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IFERROR(__xludf.DUMMYFUNCTION("IMPORTRANGE(""https://docs.google.com/spreadsheets/d/1IYY_tgx_IHuhSq3AJ5eI5OnqOPBNLWSHKh2a30DoXe8/edit?usp=sharing"",""นครศรีธรรมราช!J156"")"),1)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IFERROR(__xludf.DUMMYFUNCTION("IMPORTRANGE(""https://docs.google.com/spreadsheets/d/1IYY_tgx_IHuhSq3AJ5eI5OnqOPBNLWSHKh2a30DoXe8/edit?usp=sharing"",""นครศรีธรรมราช!J157"")"),0)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IFERROR(__xludf.DUMMYFUNCTION("IMPORTRANGE(""https://docs.google.com/spreadsheets/d/1IYY_tgx_IHuhSq3AJ5eI5OnqOPBNLWSHKh2a30DoXe8/edit?usp=sharing"",""นครศรีธรรมราช!I158"")"),0)</f>
        <v>0</v>
      </c>
      <c r="J238" s="264">
        <f ca="1">IFERROR(__xludf.DUMMYFUNCTION("IMPORTRANGE(""https://docs.google.com/spreadsheets/d/1IYY_tgx_IHuhSq3AJ5eI5OnqOPBNLWSHKh2a30DoXe8/edit?usp=sharing"",""นครศรีธรรมราช!J158"")"),0)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IFERROR(__xludf.DUMMYFUNCTION("IMPORTRANGE(""https://docs.google.com/spreadsheets/d/1IYY_tgx_IHuhSq3AJ5eI5OnqOPBNLWSHKh2a30DoXe8/edit?usp=sharing"",""นครศรีธรรมราช!J161"")"),0)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IFERROR(__xludf.DUMMYFUNCTION("IMPORTRANGE(""https://docs.google.com/spreadsheets/d/1IYY_tgx_IHuhSq3AJ5eI5OnqOPBNLWSHKh2a30DoXe8/edit?usp=sharing"",""นครศรีธรรมราช!J162"")"),0)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IFERROR(__xludf.DUMMYFUNCTION("IMPORTRANGE(""https://docs.google.com/spreadsheets/d/1IYY_tgx_IHuhSq3AJ5eI5OnqOPBNLWSHKh2a30DoXe8/edit?usp=sharing"",""นครศรีธรรมราช!J163"")"),0)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IFERROR(__xludf.DUMMYFUNCTION("IMPORTRANGE(""https://docs.google.com/spreadsheets/d/1IYY_tgx_IHuhSq3AJ5eI5OnqOPBNLWSHKh2a30DoXe8/edit?usp=sharing"",""นครศรีธรรมราช!I164"")"),0)</f>
        <v>0</v>
      </c>
      <c r="J244" s="191">
        <f ca="1">IFERROR(__xludf.DUMMYFUNCTION("IMPORTRANGE(""https://docs.google.com/spreadsheets/d/1IYY_tgx_IHuhSq3AJ5eI5OnqOPBNLWSHKh2a30DoXe8/edit?usp=sharing"",""นครศรีธรรมราช!J164"")"),0)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IFERROR(__xludf.DUMMYFUNCTION("IMPORTRANGE(""https://docs.google.com/spreadsheets/d/1IYY_tgx_IHuhSq3AJ5eI5OnqOPBNLWSHKh2a30DoXe8/edit?usp=sharing"",""นครศรีธรรมราช!J165"")"),0)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IFERROR(__xludf.DUMMYFUNCTION("IMPORTRANGE(""https://docs.google.com/spreadsheets/d/1IYY_tgx_IHuhSq3AJ5eI5OnqOPBNLWSHKh2a30DoXe8/edit?usp=sharing"",""นครศรีธรรมราช!J166"")"),0)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IFERROR(__xludf.DUMMYFUNCTION("IMPORTRANGE(""https://docs.google.com/spreadsheets/d/1IYY_tgx_IHuhSq3AJ5eI5OnqOPBNLWSHKh2a30DoXe8/edit?usp=sharing"",""นครศรีธรรมราช!I169"")"),0)</f>
        <v>0</v>
      </c>
      <c r="J249" s="308">
        <f ca="1">IFERROR(__xludf.DUMMYFUNCTION("IMPORTRANGE(""https://docs.google.com/spreadsheets/d/1IYY_tgx_IHuhSq3AJ5eI5OnqOPBNLWSHKh2a30DoXe8/edit?usp=sharing"",""นครศรีธรรมราช!J169"")"),0)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IFERROR(__xludf.DUMMYFUNCTION("IMPORTRANGE(""https://docs.google.com/spreadsheets/d/1Yj_ptqi66GCucihVvJfMjLAmec39IyEx_6qawtMGysU/edit?usp=sharing"",""สบก!CB84"")"),0)</f>
        <v>0</v>
      </c>
      <c r="N254" s="172">
        <f ca="1">IFERROR(__xludf.DUMMYFUNCTION("IMPORTRANGE(""https://docs.google.com/spreadsheets/d/1Yj_ptqi66GCucihVvJfMjLAmec39IyEx_6qawtMGysU/edit?usp=sharing"",""สบก!CC84"")"),0)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IFERROR(__xludf.DUMMYFUNCTION("IMPORTRANGE(""https://docs.google.com/spreadsheets/d/1Yj_ptqi66GCucihVvJfMjLAmec39IyEx_6qawtMGysU/edit?usp=sharing"",""สบก!BX84"")"),0)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IFERROR(__xludf.DUMMYFUNCTION("IMPORTRANGE(""https://docs.google.com/spreadsheets/d/1Yj_ptqi66GCucihVvJfMjLAmec39IyEx_6qawtMGysU/edit?usp=sharing"",""สบก!BY84"")"),0)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IFERROR(__xludf.DUMMYFUNCTION("IMPORTRANGE(""https://docs.google.com/spreadsheets/d/1IYY_tgx_IHuhSq3AJ5eI5OnqOPBNLWSHKh2a30DoXe8/edit?usp=sharing"",""นครศรีธรรมราช!J175"")"),0)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IFERROR(__xludf.DUMMYFUNCTION("IMPORTRANGE(""https://docs.google.com/spreadsheets/d/1IYY_tgx_IHuhSq3AJ5eI5OnqOPBNLWSHKh2a30DoXe8/edit?usp=sharing"",""นครศรีธรรมราช!J176"")"),0)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IFERROR(__xludf.DUMMYFUNCTION("IMPORTRANGE(""https://docs.google.com/spreadsheets/d/1IYY_tgx_IHuhSq3AJ5eI5OnqOPBNLWSHKh2a30DoXe8/edit?usp=sharing"",""นครศรีธรรมราช!J177"")"),0)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IFERROR(__xludf.DUMMYFUNCTION("IMPORTRANGE(""https://docs.google.com/spreadsheets/d/1IYY_tgx_IHuhSq3AJ5eI5OnqOPBNLWSHKh2a30DoXe8/edit?usp=sharing"",""นครศรีธรรมราช!J178"")"),0)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IFERROR(__xludf.DUMMYFUNCTION("IMPORTRANGE(""https://docs.google.com/spreadsheets/d/1IYY_tgx_IHuhSq3AJ5eI5OnqOPBNLWSHKh2a30DoXe8/edit?usp=sharing"",""นครศรีธรรมราช!I179"")"),0)</f>
        <v>0</v>
      </c>
      <c r="J264" s="192">
        <f ca="1">IFERROR(__xludf.DUMMYFUNCTION("IMPORTRANGE(""https://docs.google.com/spreadsheets/d/1IYY_tgx_IHuhSq3AJ5eI5OnqOPBNLWSHKh2a30DoXe8/edit?usp=sharing"",""นครศรีธรรมราช!J179"")"),0)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IFERROR(__xludf.DUMMYFUNCTION("IMPORTRANGE(""https://docs.google.com/spreadsheets/d/1IYY_tgx_IHuhSq3AJ5eI5OnqOPBNLWSHKh2a30DoXe8/edit?usp=sharing"",""นครศรีธรรมราช!I180"")"),0)</f>
        <v>0</v>
      </c>
      <c r="J265" s="192">
        <f ca="1">IFERROR(__xludf.DUMMYFUNCTION("IMPORTRANGE(""https://docs.google.com/spreadsheets/d/1IYY_tgx_IHuhSq3AJ5eI5OnqOPBNLWSHKh2a30DoXe8/edit?usp=sharing"",""นครศรีธรรมราช!J180"")"),0)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IFERROR(__xludf.DUMMYFUNCTION("IMPORTRANGE(""https://docs.google.com/spreadsheets/d/1IYY_tgx_IHuhSq3AJ5eI5OnqOPBNLWSHKh2a30DoXe8/edit?usp=sharing"",""นครศรีธรรมราช!I181"")"),0)</f>
        <v>0</v>
      </c>
      <c r="J266" s="192">
        <f ca="1">IFERROR(__xludf.DUMMYFUNCTION("IMPORTRANGE(""https://docs.google.com/spreadsheets/d/1IYY_tgx_IHuhSq3AJ5eI5OnqOPBNLWSHKh2a30DoXe8/edit?usp=sharing"",""นครศรีธรรมราช!J181"")"),0)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IFERROR(__xludf.DUMMYFUNCTION("IMPORTRANGE(""https://docs.google.com/spreadsheets/d/1IYY_tgx_IHuhSq3AJ5eI5OnqOPBNLWSHKh2a30DoXe8/edit?usp=sharing"",""นครศรีธรรมราช!I182"")"),0)</f>
        <v>0</v>
      </c>
      <c r="J267" s="192">
        <f ca="1">IFERROR(__xludf.DUMMYFUNCTION("IMPORTRANGE(""https://docs.google.com/spreadsheets/d/1IYY_tgx_IHuhSq3AJ5eI5OnqOPBNLWSHKh2a30DoXe8/edit?usp=sharing"",""นครศรีธรรมราช!J182"")"),0)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IFERROR(__xludf.DUMMYFUNCTION("IMPORTRANGE(""https://docs.google.com/spreadsheets/d/1IYY_tgx_IHuhSq3AJ5eI5OnqOPBNLWSHKh2a30DoXe8/edit?usp=sharing"",""นครศรีธรรมราช!J183"")"),0)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IFERROR(__xludf.DUMMYFUNCTION("IMPORTRANGE(""https://docs.google.com/spreadsheets/d/1IYY_tgx_IHuhSq3AJ5eI5OnqOPBNLWSHKh2a30DoXe8/edit?usp=sharing"",""นครศรีธรรมราช!J184"")"),0)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IFERROR(__xludf.DUMMYFUNCTION("IMPORTRANGE(""https://docs.google.com/spreadsheets/d/1IYY_tgx_IHuhSq3AJ5eI5OnqOPBNLWSHKh2a30DoXe8/edit?usp=sharing"",""นครศรีธรรมราช!I185"")"),0)</f>
        <v>0</v>
      </c>
      <c r="J270" s="308">
        <f ca="1">IFERROR(__xludf.DUMMYFUNCTION("IMPORTRANGE(""https://docs.google.com/spreadsheets/d/1IYY_tgx_IHuhSq3AJ5eI5OnqOPBNLWSHKh2a30DoXe8/edit?usp=sharing"",""นครศรีธรรมราช!J185"")"),0)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IFERROR(__xludf.DUMMYFUNCTION("IMPORTRANGE(""https://docs.google.com/spreadsheets/d/1Yj_ptqi66GCucihVvJfMjLAmec39IyEx_6qawtMGysU/edit?usp=sharing"",""สบก!CK84"")"),0)</f>
        <v>0</v>
      </c>
      <c r="N275" s="172">
        <f ca="1">IFERROR(__xludf.DUMMYFUNCTION("IMPORTRANGE(""https://docs.google.com/spreadsheets/d/1Yj_ptqi66GCucihVvJfMjLAmec39IyEx_6qawtMGysU/edit?usp=sharing"",""สบก!CL84"")"),0)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IFERROR(__xludf.DUMMYFUNCTION("IMPORTRANGE(""https://docs.google.com/spreadsheets/d/1Yj_ptqi66GCucihVvJfMjLAmec39IyEx_6qawtMGysU/edit?usp=sharing"",""สบก!CG84"")"),0)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IFERROR(__xludf.DUMMYFUNCTION("IMPORTRANGE(""https://docs.google.com/spreadsheets/d/1Yj_ptqi66GCucihVvJfMjLAmec39IyEx_6qawtMGysU/edit?usp=sharing"",""สบก!CH84"")"),0)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IFERROR(__xludf.DUMMYFUNCTION("IMPORTRANGE(""https://docs.google.com/spreadsheets/d/1IYY_tgx_IHuhSq3AJ5eI5OnqOPBNLWSHKh2a30DoXe8/edit?usp=sharing"",""นครศรีธรรมราช!J191"")"),0)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IFERROR(__xludf.DUMMYFUNCTION("IMPORTRANGE(""https://docs.google.com/spreadsheets/d/1IYY_tgx_IHuhSq3AJ5eI5OnqOPBNLWSHKh2a30DoXe8/edit?usp=sharing"",""นครศรีธรรมราช!J192"")"),0)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IFERROR(__xludf.DUMMYFUNCTION("IMPORTRANGE(""https://docs.google.com/spreadsheets/d/1IYY_tgx_IHuhSq3AJ5eI5OnqOPBNLWSHKh2a30DoXe8/edit?usp=sharing"",""นครศรีธรรมราช!J193"")"),0)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IFERROR(__xludf.DUMMYFUNCTION("IMPORTRANGE(""https://docs.google.com/spreadsheets/d/1IYY_tgx_IHuhSq3AJ5eI5OnqOPBNLWSHKh2a30DoXe8/edit?usp=sharing"",""นครศรีธรรมราช!J194"")"),0)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IFERROR(__xludf.DUMMYFUNCTION("IMPORTRANGE(""https://docs.google.com/spreadsheets/d/1IYY_tgx_IHuhSq3AJ5eI5OnqOPBNLWSHKh2a30DoXe8/edit?usp=sharing"",""นครศรีธรรมราช!I195"")"),0)</f>
        <v>0</v>
      </c>
      <c r="J285" s="192">
        <f ca="1">IFERROR(__xludf.DUMMYFUNCTION("IMPORTRANGE(""https://docs.google.com/spreadsheets/d/1IYY_tgx_IHuhSq3AJ5eI5OnqOPBNLWSHKh2a30DoXe8/edit?usp=sharing"",""นครศรีธรรมราช!J195"")"),0)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IFERROR(__xludf.DUMMYFUNCTION("IMPORTRANGE(""https://docs.google.com/spreadsheets/d/1IYY_tgx_IHuhSq3AJ5eI5OnqOPBNLWSHKh2a30DoXe8/edit?usp=sharing"",""นครศรีธรรมราช!J196"")"),0)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IFERROR(__xludf.DUMMYFUNCTION("IMPORTRANGE(""https://docs.google.com/spreadsheets/d/1IYY_tgx_IHuhSq3AJ5eI5OnqOPBNLWSHKh2a30DoXe8/edit?usp=sharing"",""นครศรีธรรมราช!J197"")"),0)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IFERROR(__xludf.DUMMYFUNCTION("IMPORTRANGE(""https://docs.google.com/spreadsheets/d/1IYY_tgx_IHuhSq3AJ5eI5OnqOPBNLWSHKh2a30DoXe8/edit?usp=sharing"",""นครศรีธรรมราช!I199"")"),0)</f>
        <v>0</v>
      </c>
      <c r="J289" s="308">
        <f ca="1">IFERROR(__xludf.DUMMYFUNCTION("IMPORTRANGE(""https://docs.google.com/spreadsheets/d/1IYY_tgx_IHuhSq3AJ5eI5OnqOPBNLWSHKh2a30DoXe8/edit?usp=sharing"",""นครศรีธรรมราช!J199"")"),0)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IFERROR(__xludf.DUMMYFUNCTION("IMPORTRANGE(""https://docs.google.com/spreadsheets/d/1Yj_ptqi66GCucihVvJfMjLAmec39IyEx_6qawtMGysU/edit?usp=sharing"",""สบก!CT84"")"),0)</f>
        <v>0</v>
      </c>
      <c r="N294" s="172">
        <f ca="1">IFERROR(__xludf.DUMMYFUNCTION("IMPORTRANGE(""https://docs.google.com/spreadsheets/d/1Yj_ptqi66GCucihVvJfMjLAmec39IyEx_6qawtMGysU/edit?usp=sharing"",""สบก!CU84"")"),0)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IFERROR(__xludf.DUMMYFUNCTION("IMPORTRANGE(""https://docs.google.com/spreadsheets/d/1Yj_ptqi66GCucihVvJfMjLAmec39IyEx_6qawtMGysU/edit?usp=sharing"",""สบก!CP84"")"),0)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IFERROR(__xludf.DUMMYFUNCTION("IMPORTRANGE(""https://docs.google.com/spreadsheets/d/1Yj_ptqi66GCucihVvJfMjLAmec39IyEx_6qawtMGysU/edit?usp=sharing"",""สบก!CQ84"")"),0)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IFERROR(__xludf.DUMMYFUNCTION("IMPORTRANGE(""https://docs.google.com/spreadsheets/d/1IYY_tgx_IHuhSq3AJ5eI5OnqOPBNLWSHKh2a30DoXe8/edit?usp=sharing"",""นครศรีธรรมราช!J205"")"),0)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IFERROR(__xludf.DUMMYFUNCTION("IMPORTRANGE(""https://docs.google.com/spreadsheets/d/1IYY_tgx_IHuhSq3AJ5eI5OnqOPBNLWSHKh2a30DoXe8/edit?usp=sharing"",""นครศรีธรรมราช!J206"")"),0)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IFERROR(__xludf.DUMMYFUNCTION("IMPORTRANGE(""https://docs.google.com/spreadsheets/d/1IYY_tgx_IHuhSq3AJ5eI5OnqOPBNLWSHKh2a30DoXe8/edit?usp=sharing"",""นครศรีธรรมราช!J207"")"),0)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IFERROR(__xludf.DUMMYFUNCTION("IMPORTRANGE(""https://docs.google.com/spreadsheets/d/1IYY_tgx_IHuhSq3AJ5eI5OnqOPBNLWSHKh2a30DoXe8/edit?usp=sharing"",""นครศรีธรรมราช!J208"")"),0)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IFERROR(__xludf.DUMMYFUNCTION("IMPORTRANGE(""https://docs.google.com/spreadsheets/d/1IYY_tgx_IHuhSq3AJ5eI5OnqOPBNLWSHKh2a30DoXe8/edit?usp=sharing"",""นครศรีธรรมราช!I209"")"),0)</f>
        <v>0</v>
      </c>
      <c r="J304" s="191">
        <f ca="1">IFERROR(__xludf.DUMMYFUNCTION("IMPORTRANGE(""https://docs.google.com/spreadsheets/d/1IYY_tgx_IHuhSq3AJ5eI5OnqOPBNLWSHKh2a30DoXe8/edit?usp=sharing"",""นครศรีธรรมราช!J209"")"),0)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IFERROR(__xludf.DUMMYFUNCTION("IMPORTRANGE(""https://docs.google.com/spreadsheets/d/1IYY_tgx_IHuhSq3AJ5eI5OnqOPBNLWSHKh2a30DoXe8/edit?usp=sharing"",""นครศรีธรรมราช!I211"")"),0)</f>
        <v>0</v>
      </c>
      <c r="J306" s="191">
        <f ca="1">IFERROR(__xludf.DUMMYFUNCTION("IMPORTRANGE(""https://docs.google.com/spreadsheets/d/1IYY_tgx_IHuhSq3AJ5eI5OnqOPBNLWSHKh2a30DoXe8/edit?usp=sharing"",""นครศรีธรรมราช!J211"")"),0)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IFERROR(__xludf.DUMMYFUNCTION("IMPORTRANGE(""https://docs.google.com/spreadsheets/d/1IYY_tgx_IHuhSq3AJ5eI5OnqOPBNLWSHKh2a30DoXe8/edit?usp=sharing"",""นครศรีธรรมราช!J212"")"),0)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IFERROR(__xludf.DUMMYFUNCTION("IMPORTRANGE(""https://docs.google.com/spreadsheets/d/1IYY_tgx_IHuhSq3AJ5eI5OnqOPBNLWSHKh2a30DoXe8/edit?usp=sharing"",""นครศรีธรรมราช!J213"")"),0)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IFERROR(__xludf.DUMMYFUNCTION("IMPORTRANGE(""https://docs.google.com/spreadsheets/d/1IYY_tgx_IHuhSq3AJ5eI5OnqOPBNLWSHKh2a30DoXe8/edit?usp=sharing"",""นครศรีธรรมราช!I214"")"),0)</f>
        <v>0</v>
      </c>
      <c r="J309" s="325">
        <f ca="1">IFERROR(__xludf.DUMMYFUNCTION("IMPORTRANGE(""https://docs.google.com/spreadsheets/d/1IYY_tgx_IHuhSq3AJ5eI5OnqOPBNLWSHKh2a30DoXe8/edit?usp=sharing"",""นครศรีธรรมราช!J214"")"),0)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IFERROR(__xludf.DUMMYFUNCTION("IMPORTRANGE(""https://docs.google.com/spreadsheets/d/1Yj_ptqi66GCucihVvJfMjLAmec39IyEx_6qawtMGysU/edit?usp=sharing"",""สบก!DC84"")"),0)</f>
        <v>0</v>
      </c>
      <c r="N314" s="172">
        <f ca="1">IFERROR(__xludf.DUMMYFUNCTION("IMPORTRANGE(""https://docs.google.com/spreadsheets/d/1Yj_ptqi66GCucihVvJfMjLAmec39IyEx_6qawtMGysU/edit?usp=sharing"",""สบก!DD84"")"),0)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IFERROR(__xludf.DUMMYFUNCTION("IMPORTRANGE(""https://docs.google.com/spreadsheets/d/1Yj_ptqi66GCucihVvJfMjLAmec39IyEx_6qawtMGysU/edit?usp=sharing"",""สบก!CY84"")"),0)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IFERROR(__xludf.DUMMYFUNCTION("IMPORTRANGE(""https://docs.google.com/spreadsheets/d/1Yj_ptqi66GCucihVvJfMjLAmec39IyEx_6qawtMGysU/edit?usp=sharing"",""สบก!CZ84"")"),0)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IFERROR(__xludf.DUMMYFUNCTION("IMPORTRANGE(""https://docs.google.com/spreadsheets/d/1IYY_tgx_IHuhSq3AJ5eI5OnqOPBNLWSHKh2a30DoXe8/edit?usp=sharing"",""นครศรีธรรมราช!J220"")"),0)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IFERROR(__xludf.DUMMYFUNCTION("IMPORTRANGE(""https://docs.google.com/spreadsheets/d/1IYY_tgx_IHuhSq3AJ5eI5OnqOPBNLWSHKh2a30DoXe8/edit?usp=sharing"",""นครศรีธรรมราช!J221"")"),0)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IFERROR(__xludf.DUMMYFUNCTION("IMPORTRANGE(""https://docs.google.com/spreadsheets/d/1IYY_tgx_IHuhSq3AJ5eI5OnqOPBNLWSHKh2a30DoXe8/edit?usp=sharing"",""นครศรีธรรมราช!J222"")"),0)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IFERROR(__xludf.DUMMYFUNCTION("IMPORTRANGE(""https://docs.google.com/spreadsheets/d/1IYY_tgx_IHuhSq3AJ5eI5OnqOPBNLWSHKh2a30DoXe8/edit?usp=sharing"",""นครศรีธรรมราช!J223"")"),0)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IFERROR(__xludf.DUMMYFUNCTION("IMPORTRANGE(""https://docs.google.com/spreadsheets/d/1IYY_tgx_IHuhSq3AJ5eI5OnqOPBNLWSHKh2a30DoXe8/edit?usp=sharing"",""นครศรีธรรมราช!I224"")"),0)</f>
        <v>0</v>
      </c>
      <c r="J324" s="191">
        <f ca="1">IFERROR(__xludf.DUMMYFUNCTION("IMPORTRANGE(""https://docs.google.com/spreadsheets/d/1IYY_tgx_IHuhSq3AJ5eI5OnqOPBNLWSHKh2a30DoXe8/edit?usp=sharing"",""นครศรีธรรมราช!J224"")"),0)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IFERROR(__xludf.DUMMYFUNCTION("IMPORTRANGE(""https://docs.google.com/spreadsheets/d/1IYY_tgx_IHuhSq3AJ5eI5OnqOPBNLWSHKh2a30DoXe8/edit?usp=sharing"",""นครศรีธรรมราช!J225"")"),0)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IFERROR(__xludf.DUMMYFUNCTION("IMPORTRANGE(""https://docs.google.com/spreadsheets/d/1IYY_tgx_IHuhSq3AJ5eI5OnqOPBNLWSHKh2a30DoXe8/edit?usp=sharing"",""นครศรีธรรมราช!J226"")"),0)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30">
        <f ca="1">IFERROR(__xludf.DUMMYFUNCTION("IMPORTRANGE(""https://docs.google.com/spreadsheets/d/1IYY_tgx_IHuhSq3AJ5eI5OnqOPBNLWSHKh2a30DoXe8/edit?usp=sharing"",""นครศรีธรรมราช!J228"")"),12)</f>
        <v>12</v>
      </c>
      <c r="K328" s="309">
        <f ca="1">IF(I328&gt;0,J328*100/I328,0)</f>
        <v>3.870967741935484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684340</v>
      </c>
      <c r="M329" s="155">
        <f t="shared" ca="1" si="98"/>
        <v>377960</v>
      </c>
      <c r="N329" s="155">
        <f t="shared" ca="1" si="98"/>
        <v>210171</v>
      </c>
      <c r="O329" s="154">
        <f t="shared" ref="O329:O331" ca="1" si="99">IF(L329&gt;0,N329*100/L329,0)</f>
        <v>30.711488441418009</v>
      </c>
      <c r="P329" s="154">
        <f t="shared" ref="P329:P331" ca="1" si="100">IF(M329&gt;0,N329*100/M329,0)</f>
        <v>55.606677955339187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684340</v>
      </c>
      <c r="M331" s="160">
        <f t="shared" ca="1" si="102"/>
        <v>377960</v>
      </c>
      <c r="N331" s="160">
        <f t="shared" ca="1" si="102"/>
        <v>210171</v>
      </c>
      <c r="O331" s="159">
        <f t="shared" ca="1" si="99"/>
        <v>30.711488441418009</v>
      </c>
      <c r="P331" s="159">
        <f t="shared" ca="1" si="100"/>
        <v>55.606677955339187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667340</v>
      </c>
      <c r="M333" s="172">
        <f ca="1">IFERROR(__xludf.DUMMYFUNCTION("IMPORTRANGE(""https://docs.google.com/spreadsheets/d/1Yj_ptqi66GCucihVvJfMjLAmec39IyEx_6qawtMGysU/edit?usp=sharing"",""สบก!DL84"")"),377960)</f>
        <v>377960</v>
      </c>
      <c r="N333" s="172">
        <f ca="1">IFERROR(__xludf.DUMMYFUNCTION("IMPORTRANGE(""https://docs.google.com/spreadsheets/d/1Yj_ptqi66GCucihVvJfMjLAmec39IyEx_6qawtMGysU/edit?usp=sharing"",""สบก!DM84"")"),196671)</f>
        <v>196671</v>
      </c>
      <c r="O333" s="171">
        <f ca="1">IF(L333&gt;0,N333*100/L333,0)</f>
        <v>29.470884406749182</v>
      </c>
      <c r="P333" s="171">
        <f ca="1">IF(M333&gt;0,N333*100/M333,0)</f>
        <v>52.034871414964549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IFERROR(__xludf.DUMMYFUNCTION("IMPORTRANGE(""https://docs.google.com/spreadsheets/d/1Yj_ptqi66GCucihVvJfMjLAmec39IyEx_6qawtMGysU/edit?usp=sharing"",""สบก!DH84"")"),194400)</f>
        <v>194400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IFERROR(__xludf.DUMMYFUNCTION("IMPORTRANGE(""https://docs.google.com/spreadsheets/d/1Yj_ptqi66GCucihVvJfMjLAmec39IyEx_6qawtMGysU/edit?usp=sharing"",""สบก!DI84"")"),472940)</f>
        <v>472940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IFERROR(__xludf.DUMMYFUNCTION("IMPORTRANGE(""https://docs.google.com/spreadsheets/d/1Yj_ptqi66GCucihVvJfMjLAmec39IyEx_6qawtMGysU/edit?usp=sharing"",""สบก!DJ84"")"),17000)</f>
        <v>17000</v>
      </c>
      <c r="M337" s="101"/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79.411764705882348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IFERROR(__xludf.DUMMYFUNCTION("IMPORTRANGE(""https://docs.google.com/spreadsheets/d/1IYY_tgx_IHuhSq3AJ5eI5OnqOPBNLWSHKh2a30DoXe8/edit?usp=sharing"",""นครศรีธรรมราช!I234"")"),0)</f>
        <v>0</v>
      </c>
      <c r="J339" s="191">
        <f ca="1">IFERROR(__xludf.DUMMYFUNCTION("IMPORTRANGE(""https://docs.google.com/spreadsheets/d/1IYY_tgx_IHuhSq3AJ5eI5OnqOPBNLWSHKh2a30DoXe8/edit?usp=sharing"",""นครศรีธรรมราช!J234"")"),18)</f>
        <v>18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1">
        <f ca="1">IFERROR(__xludf.DUMMYFUNCTION("IMPORTRANGE(""https://docs.google.com/spreadsheets/d/1IYY_tgx_IHuhSq3AJ5eI5OnqOPBNLWSHKh2a30DoXe8/edit?usp=sharing"",""นครศรีธรรมราช!J235"")"),147.2)</f>
        <v>147.19999999999999</v>
      </c>
      <c r="K340" s="333">
        <f t="shared" ca="1" si="103"/>
        <v>5.4117647058823524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1">
        <f ca="1">IFERROR(__xludf.DUMMYFUNCTION("IMPORTRANGE(""https://docs.google.com/spreadsheets/d/1IYY_tgx_IHuhSq3AJ5eI5OnqOPBNLWSHKh2a30DoXe8/edit?usp=sharing"",""นครศรีธรรมราช!J236"")"),29)</f>
        <v>29</v>
      </c>
      <c r="K341" s="333">
        <f t="shared" ca="1" si="103"/>
        <v>9.3548387096774199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IFERROR(__xludf.DUMMYFUNCTION("IMPORTRANGE(""https://docs.google.com/spreadsheets/d/1IYY_tgx_IHuhSq3AJ5eI5OnqOPBNLWSHKh2a30DoXe8/edit?usp=sharing"",""นครศรีธรรมราช!I237"")"),0)</f>
        <v>0</v>
      </c>
      <c r="J342" s="191">
        <f ca="1">IFERROR(__xludf.DUMMYFUNCTION("IMPORTRANGE(""https://docs.google.com/spreadsheets/d/1IYY_tgx_IHuhSq3AJ5eI5OnqOPBNLWSHKh2a30DoXe8/edit?usp=sharing"",""นครศรีธรรมราช!J237"")"),270.37)</f>
        <v>270.37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1">
        <f ca="1">IFERROR(__xludf.DUMMYFUNCTION("IMPORTRANGE(""https://docs.google.com/spreadsheets/d/1IYY_tgx_IHuhSq3AJ5eI5OnqOPBNLWSHKh2a30DoXe8/edit?usp=sharing"",""นครศรีธรรมราช!J238"")"),1)</f>
        <v>1</v>
      </c>
      <c r="K343" s="333">
        <f t="shared" ca="1" si="103"/>
        <v>0.32258064516129031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IFERROR(__xludf.DUMMYFUNCTION("IMPORTRANGE(""https://docs.google.com/spreadsheets/d/1IYY_tgx_IHuhSq3AJ5eI5OnqOPBNLWSHKh2a30DoXe8/edit?usp=sharing"",""นครศรีธรรมราช!I239"")"),0)</f>
        <v>0</v>
      </c>
      <c r="J344" s="191">
        <f ca="1">IFERROR(__xludf.DUMMYFUNCTION("IMPORTRANGE(""https://docs.google.com/spreadsheets/d/1IYY_tgx_IHuhSq3AJ5eI5OnqOPBNLWSHKh2a30DoXe8/edit?usp=sharing"",""นครศรีธรรมราช!J239"")"),3.75)</f>
        <v>3.75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1">
        <f ca="1">IFERROR(__xludf.DUMMYFUNCTION("IMPORTRANGE(""https://docs.google.com/spreadsheets/d/1IYY_tgx_IHuhSq3AJ5eI5OnqOPBNLWSHKh2a30DoXe8/edit?usp=sharing"",""นครศรีธรรมราช!J240"")"),12)</f>
        <v>12</v>
      </c>
      <c r="K345" s="333">
        <f t="shared" ca="1" si="103"/>
        <v>3.870967741935484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IFERROR(__xludf.DUMMYFUNCTION("IMPORTRANGE(""https://docs.google.com/spreadsheets/d/1IYY_tgx_IHuhSq3AJ5eI5OnqOPBNLWSHKh2a30DoXe8/edit?usp=sharing"",""นครศรีธรรมราช!I241"")"),0)</f>
        <v>0</v>
      </c>
      <c r="J346" s="191">
        <f ca="1">IFERROR(__xludf.DUMMYFUNCTION("IMPORTRANGE(""https://docs.google.com/spreadsheets/d/1IYY_tgx_IHuhSq3AJ5eI5OnqOPBNLWSHKh2a30DoXe8/edit?usp=sharing"",""นครศรีธรรมราช!J241"")"),137.31)</f>
        <v>137.31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IFERROR(__xludf.DUMMYFUNCTION("IMPORTRANGE(""https://docs.google.com/spreadsheets/d/1IYY_tgx_IHuhSq3AJ5eI5OnqOPBNLWSHKh2a30DoXe8/edit?usp=sharing"",""นครศรีธรรมราช!L242"")"),1192431)</f>
        <v>1192431</v>
      </c>
      <c r="M347" s="347"/>
      <c r="N347" s="347">
        <f ca="1">IFERROR(__xludf.DUMMYFUNCTION("IMPORTRANGE(""https://docs.google.com/spreadsheets/d/1IYY_tgx_IHuhSq3AJ5eI5OnqOPBNLWSHKh2a30DoXe8/edit?usp=sharing"",""นครศรีธรรมราช!M242"")"),95582.87)</f>
        <v>95582.87</v>
      </c>
      <c r="O347" s="347">
        <f ca="1">+IF(L347&gt;0,N347*100/L347,0)</f>
        <v>8.0157988177093689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IFERROR(__xludf.DUMMYFUNCTION("IMPORTRANGE(""https://docs.google.com/spreadsheets/d/1IYY_tgx_IHuhSq3AJ5eI5OnqOPBNLWSHKh2a30DoXe8/edit?usp=sharing"",""นครศรีธรรมราช!I244"")"),0)</f>
        <v>0</v>
      </c>
      <c r="J349" s="360">
        <f ca="1">IFERROR(__xludf.DUMMYFUNCTION("IMPORTRANGE(""https://docs.google.com/spreadsheets/d/1IYY_tgx_IHuhSq3AJ5eI5OnqOPBNLWSHKh2a30DoXe8/edit?usp=sharing"",""นครศรีธรรมราช!J244"")"),0)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IFERROR(__xludf.DUMMYFUNCTION("IMPORTRANGE(""https://docs.google.com/spreadsheets/d/1IYY_tgx_IHuhSq3AJ5eI5OnqOPBNLWSHKh2a30DoXe8/edit?usp=sharing"",""นครศรีธรรมราช!L244"")"),0)</f>
        <v>0</v>
      </c>
      <c r="M349" s="362"/>
      <c r="N349" s="362">
        <f ca="1">IFERROR(__xludf.DUMMYFUNCTION("IMPORTRANGE(""https://docs.google.com/spreadsheets/d/1IYY_tgx_IHuhSq3AJ5eI5OnqOPBNLWSHKh2a30DoXe8/edit?usp=sharing"",""นครศรีธรรมราช!M244"")"),0)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IFERROR(__xludf.DUMMYFUNCTION("IMPORTRANGE(""https://docs.google.com/spreadsheets/d/1IYY_tgx_IHuhSq3AJ5eI5OnqOPBNLWSHKh2a30DoXe8/edit?usp=sharing"",""นครศรีธรรมราช!I245"")"),0)</f>
        <v>0</v>
      </c>
      <c r="J350" s="360">
        <f ca="1">IFERROR(__xludf.DUMMYFUNCTION("IMPORTRANGE(""https://docs.google.com/spreadsheets/d/1IYY_tgx_IHuhSq3AJ5eI5OnqOPBNLWSHKh2a30DoXe8/edit?usp=sharing"",""นครศรีธรรมราช!J245"")"),0)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IFERROR(__xludf.DUMMYFUNCTION("IMPORTRANGE(""https://docs.google.com/spreadsheets/d/1IYY_tgx_IHuhSq3AJ5eI5OnqOPBNLWSHKh2a30DoXe8/edit?usp=sharing"",""นครศรีธรรมราช!L246"")"),0)</f>
        <v>0</v>
      </c>
      <c r="M351" s="169"/>
      <c r="N351" s="169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9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IFERROR(__xludf.DUMMYFUNCTION("IMPORTRANGE(""https://docs.google.com/spreadsheets/d/1IYY_tgx_IHuhSq3AJ5eI5OnqOPBNLWSHKh2a30DoXe8/edit?usp=sharing"",""นครศรีธรรมราช!L248"")"),0)</f>
        <v>0</v>
      </c>
      <c r="M353" s="171"/>
      <c r="N353" s="171">
        <f ca="1">IFERROR(__xludf.DUMMYFUNCTION("IMPORTRANGE(""https://docs.google.com/spreadsheets/d/1IYY_tgx_IHuhSq3AJ5eI5OnqOPBNLWSHKh2a30DoXe8/edit?usp=sharing"",""นครศรีธรรมราช!M248"")"),0)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IFERROR(__xludf.DUMMYFUNCTION("IMPORTRANGE(""https://docs.google.com/spreadsheets/d/1IYY_tgx_IHuhSq3AJ5eI5OnqOPBNLWSHKh2a30DoXe8/edit?usp=sharing"",""นครศรีธรรมราช!L249"")"),0)</f>
        <v>0</v>
      </c>
      <c r="M354" s="171"/>
      <c r="N354" s="171">
        <f ca="1">IFERROR(__xludf.DUMMYFUNCTION("IMPORTRANGE(""https://docs.google.com/spreadsheets/d/1IYY_tgx_IHuhSq3AJ5eI5OnqOPBNLWSHKh2a30DoXe8/edit?usp=sharing"",""นครศรีธรรมราช!M249"")"),0)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IFERROR(__xludf.DUMMYFUNCTION("IMPORTRANGE(""https://docs.google.com/spreadsheets/d/1IYY_tgx_IHuhSq3AJ5eI5OnqOPBNLWSHKh2a30DoXe8/edit?usp=sharing"",""นครศรีธรรมราช!M250"")"),0)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IFERROR(__xludf.DUMMYFUNCTION("IMPORTRANGE(""https://docs.google.com/spreadsheets/d/1IYY_tgx_IHuhSq3AJ5eI5OnqOPBNLWSHKh2a30DoXe8/edit?usp=sharing"",""นครศรีธรรมราช!M251"")"),0)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IFERROR(__xludf.DUMMYFUNCTION("IMPORTRANGE(""https://docs.google.com/spreadsheets/d/1IYY_tgx_IHuhSq3AJ5eI5OnqOPBNLWSHKh2a30DoXe8/edit?usp=sharing"",""นครศรีธรรมราช!M252"")"),0)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IFERROR(__xludf.DUMMYFUNCTION("IMPORTRANGE(""https://docs.google.com/spreadsheets/d/1IYY_tgx_IHuhSq3AJ5eI5OnqOPBNLWSHKh2a30DoXe8/edit?usp=sharing"",""นครศรีธรรมราช!M253"")"),0)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IFERROR(__xludf.DUMMYFUNCTION("IMPORTRANGE(""https://docs.google.com/spreadsheets/d/1IYY_tgx_IHuhSq3AJ5eI5OnqOPBNLWSHKh2a30DoXe8/edit?usp=sharing"",""นครศรีธรรมราช!J255"")"),0)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IFERROR(__xludf.DUMMYFUNCTION("IMPORTRANGE(""https://docs.google.com/spreadsheets/d/1IYY_tgx_IHuhSq3AJ5eI5OnqOPBNLWSHKh2a30DoXe8/edit?usp=sharing"",""นครศรีธรรมราช!J256"")"),0)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IFERROR(__xludf.DUMMYFUNCTION("IMPORTRANGE(""https://docs.google.com/spreadsheets/d/1IYY_tgx_IHuhSq3AJ5eI5OnqOPBNLWSHKh2a30DoXe8/edit?usp=sharing"",""นครศรีธรรมราช!J257"")"),0)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IFERROR(__xludf.DUMMYFUNCTION("IMPORTRANGE(""https://docs.google.com/spreadsheets/d/1IYY_tgx_IHuhSq3AJ5eI5OnqOPBNLWSHKh2a30DoXe8/edit?usp=sharing"",""นครศรีธรรมราช!J258"")"),0)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IFERROR(__xludf.DUMMYFUNCTION("IMPORTRANGE(""https://docs.google.com/spreadsheets/d/1IYY_tgx_IHuhSq3AJ5eI5OnqOPBNLWSHKh2a30DoXe8/edit?usp=sharing"",""นครศรีธรรมราช!J166"")"),0)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IFERROR(__xludf.DUMMYFUNCTION("IMPORTRANGE(""https://docs.google.com/spreadsheets/d/1IYY_tgx_IHuhSq3AJ5eI5OnqOPBNLWSHKh2a30DoXe8/edit?usp=sharing"",""นครศรีธรรมราช!J166"")"),0)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IFERROR(__xludf.DUMMYFUNCTION("IMPORTRANGE(""https://docs.google.com/spreadsheets/d/1IYY_tgx_IHuhSq3AJ5eI5OnqOPBNLWSHKh2a30DoXe8/edit?usp=sharing"",""นครศรีธรรมราช!J166"")"),0)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IFERROR(__xludf.DUMMYFUNCTION("IMPORTRANGE(""https://docs.google.com/spreadsheets/d/1IYY_tgx_IHuhSq3AJ5eI5OnqOPBNLWSHKh2a30DoXe8/edit?usp=sharing"",""นครศรีธรรมราช!J166"")"),0)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IFERROR(__xludf.DUMMYFUNCTION("IMPORTRANGE(""https://docs.google.com/spreadsheets/d/1IYY_tgx_IHuhSq3AJ5eI5OnqOPBNLWSHKh2a30DoXe8/edit?usp=sharing"",""นครศรีธรรมราช!I263"")"),0)</f>
        <v>0</v>
      </c>
      <c r="J368" s="191">
        <f ca="1">IFERROR(__xludf.DUMMYFUNCTION("IMPORTRANGE(""https://docs.google.com/spreadsheets/d/1IYY_tgx_IHuhSq3AJ5eI5OnqOPBNLWSHKh2a30DoXe8/edit?usp=sharing"",""นครศรีธรรมราช!J263"")"),0)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IFERROR(__xludf.DUMMYFUNCTION("IMPORTRANGE(""https://docs.google.com/spreadsheets/d/1IYY_tgx_IHuhSq3AJ5eI5OnqOPBNLWSHKh2a30DoXe8/edit?usp=sharing"",""นครศรีธรรมราช!I164"")"),0)</f>
        <v>0</v>
      </c>
      <c r="J369" s="191">
        <f ca="1">IFERROR(__xludf.DUMMYFUNCTION("IMPORTRANGE(""https://docs.google.com/spreadsheets/d/1IYY_tgx_IHuhSq3AJ5eI5OnqOPBNLWSHKh2a30DoXe8/edit?usp=sharing"",""นครศรีธรรมราช!J164"")"),0)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IFERROR(__xludf.DUMMYFUNCTION("IMPORTRANGE(""https://docs.google.com/spreadsheets/d/1IYY_tgx_IHuhSq3AJ5eI5OnqOPBNLWSHKh2a30DoXe8/edit?usp=sharing"",""นครศรีธรรมราช!I265"")"),0)</f>
        <v>0</v>
      </c>
      <c r="J370" s="191">
        <f ca="1">IFERROR(__xludf.DUMMYFUNCTION("IMPORTRANGE(""https://docs.google.com/spreadsheets/d/1IYY_tgx_IHuhSq3AJ5eI5OnqOPBNLWSHKh2a30DoXe8/edit?usp=sharing"",""นครศรีธรรมราช!J265"")"),0)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IFERROR(__xludf.DUMMYFUNCTION("IMPORTRANGE(""https://docs.google.com/spreadsheets/d/1IYY_tgx_IHuhSq3AJ5eI5OnqOPBNLWSHKh2a30DoXe8/edit?usp=sharing"",""นครศรีธรรมราช!I164"")"),0)</f>
        <v>0</v>
      </c>
      <c r="J371" s="192">
        <f ca="1">IFERROR(__xludf.DUMMYFUNCTION("IMPORTRANGE(""https://docs.google.com/spreadsheets/d/1IYY_tgx_IHuhSq3AJ5eI5OnqOPBNLWSHKh2a30DoXe8/edit?usp=sharing"",""นครศรีธรรมราช!J164"")"),0)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IFERROR(__xludf.DUMMYFUNCTION("IMPORTRANGE(""https://docs.google.com/spreadsheets/d/1IYY_tgx_IHuhSq3AJ5eI5OnqOPBNLWSHKh2a30DoXe8/edit?usp=sharing"",""นครศรีธรรมราช!I267"")"),0)</f>
        <v>0</v>
      </c>
      <c r="J372" s="192">
        <f ca="1">IFERROR(__xludf.DUMMYFUNCTION("IMPORTRANGE(""https://docs.google.com/spreadsheets/d/1IYY_tgx_IHuhSq3AJ5eI5OnqOPBNLWSHKh2a30DoXe8/edit?usp=sharing"",""นครศรีธรรมราช!J267"")"),0)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IFERROR(__xludf.DUMMYFUNCTION("IMPORTRANGE(""https://docs.google.com/spreadsheets/d/1IYY_tgx_IHuhSq3AJ5eI5OnqOPBNLWSHKh2a30DoXe8/edit?usp=sharing"",""นครศรีธรรมราช!I164"")"),0)</f>
        <v>0</v>
      </c>
      <c r="J373" s="191">
        <f ca="1">IFERROR(__xludf.DUMMYFUNCTION("IMPORTRANGE(""https://docs.google.com/spreadsheets/d/1IYY_tgx_IHuhSq3AJ5eI5OnqOPBNLWSHKh2a30DoXe8/edit?usp=sharing"",""นครศรีธรรมราช!J164"")"),0)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IFERROR(__xludf.DUMMYFUNCTION("IMPORTRANGE(""https://docs.google.com/spreadsheets/d/1IYY_tgx_IHuhSq3AJ5eI5OnqOPBNLWSHKh2a30DoXe8/edit?usp=sharing"",""นครศรีธรรมราช!I164"")"),0)</f>
        <v>0</v>
      </c>
      <c r="J374" s="191">
        <f ca="1">IFERROR(__xludf.DUMMYFUNCTION("IMPORTRANGE(""https://docs.google.com/spreadsheets/d/1IYY_tgx_IHuhSq3AJ5eI5OnqOPBNLWSHKh2a30DoXe8/edit?usp=sharing"",""นครศรีธรรมราช!J164"")"),0)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IFERROR(__xludf.DUMMYFUNCTION("IMPORTRANGE(""https://docs.google.com/spreadsheets/d/1IYY_tgx_IHuhSq3AJ5eI5OnqOPBNLWSHKh2a30DoXe8/edit?usp=sharing"",""นครศรีธรรมราช!I270"")"),0)</f>
        <v>0</v>
      </c>
      <c r="J375" s="191">
        <f ca="1">IFERROR(__xludf.DUMMYFUNCTION("IMPORTRANGE(""https://docs.google.com/spreadsheets/d/1IYY_tgx_IHuhSq3AJ5eI5OnqOPBNLWSHKh2a30DoXe8/edit?usp=sharing"",""นครศรีธรรมราช!J270"")"),0)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IFERROR(__xludf.DUMMYFUNCTION("IMPORTRANGE(""https://docs.google.com/spreadsheets/d/1IYY_tgx_IHuhSq3AJ5eI5OnqOPBNLWSHKh2a30DoXe8/edit?usp=sharing"",""นครศรีธรรมราช!I271"")"),0)</f>
        <v>0</v>
      </c>
      <c r="J376" s="192">
        <f ca="1">IFERROR(__xludf.DUMMYFUNCTION("IMPORTRANGE(""https://docs.google.com/spreadsheets/d/1IYY_tgx_IHuhSq3AJ5eI5OnqOPBNLWSHKh2a30DoXe8/edit?usp=sharing"",""นครศรีธรรมราช!J271"")"),0)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IFERROR(__xludf.DUMMYFUNCTION("IMPORTRANGE(""https://docs.google.com/spreadsheets/d/1IYY_tgx_IHuhSq3AJ5eI5OnqOPBNLWSHKh2a30DoXe8/edit?usp=sharing"",""นครศรีธรรมราช!I272"")"),0)</f>
        <v>0</v>
      </c>
      <c r="J377" s="191">
        <f ca="1">IFERROR(__xludf.DUMMYFUNCTION("IMPORTRANGE(""https://docs.google.com/spreadsheets/d/1IYY_tgx_IHuhSq3AJ5eI5OnqOPBNLWSHKh2a30DoXe8/edit?usp=sharing"",""นครศรีธรรมราช!J272"")"),0)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IFERROR(__xludf.DUMMYFUNCTION("IMPORTRANGE(""https://docs.google.com/spreadsheets/d/1IYY_tgx_IHuhSq3AJ5eI5OnqOPBNLWSHKh2a30DoXe8/edit?usp=sharing"",""นครศรีธรรมราช!J273"")"),0)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IFERROR(__xludf.DUMMYFUNCTION("IMPORTRANGE(""https://docs.google.com/spreadsheets/d/1IYY_tgx_IHuhSq3AJ5eI5OnqOPBNLWSHKh2a30DoXe8/edit?usp=sharing"",""นครศรีธรรมราช!J274"")"),0)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60">
        <f ca="1">IFERROR(__xludf.DUMMYFUNCTION("IMPORTRANGE(""https://docs.google.com/spreadsheets/d/1IYY_tgx_IHuhSq3AJ5eI5OnqOPBNLWSHKh2a30DoXe8/edit?usp=sharing"",""นครศรีธรรมราช!J275"")"),0)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62"/>
      <c r="N380" s="362">
        <f ca="1">IFERROR(__xludf.DUMMYFUNCTION("IMPORTRANGE(""https://docs.google.com/spreadsheets/d/1IYY_tgx_IHuhSq3AJ5eI5OnqOPBNLWSHKh2a30DoXe8/edit?usp=sharing"",""นครศรีธรรมราช!M275"")"),0)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60">
        <f ca="1">IFERROR(__xludf.DUMMYFUNCTION("IMPORTRANGE(""https://docs.google.com/spreadsheets/d/1IYY_tgx_IHuhSq3AJ5eI5OnqOPBNLWSHKh2a30DoXe8/edit?usp=sharing"",""นครศรีธรรมราช!J276"")"),0)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IFERROR(__xludf.DUMMYFUNCTION("IMPORTRANGE(""https://docs.google.com/spreadsheets/d/1IYY_tgx_IHuhSq3AJ5eI5OnqOPBNLWSHKh2a30DoXe8/edit?usp=sharing"",""นครศรีธรรมราช!L277"")"),0)</f>
        <v>0</v>
      </c>
      <c r="M382" s="169"/>
      <c r="N382" s="169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IFERROR(__xludf.DUMMYFUNCTION("IMPORTRANGE(""https://docs.google.com/spreadsheets/d/1IYY_tgx_IHuhSq3AJ5eI5OnqOPBNLWSHKh2a30DoXe8/edit?usp=sharing"",""นครศรีธรรมราช!L279"")"),0)</f>
        <v>0</v>
      </c>
      <c r="M384" s="171"/>
      <c r="N384" s="171">
        <f ca="1">IFERROR(__xludf.DUMMYFUNCTION("IMPORTRANGE(""https://docs.google.com/spreadsheets/d/1IYY_tgx_IHuhSq3AJ5eI5OnqOPBNLWSHKh2a30DoXe8/edit?usp=sharing"",""นครศรีธรรมราช!M279"")"),0)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1"/>
      <c r="N385" s="171">
        <f ca="1">IFERROR(__xludf.DUMMYFUNCTION("IMPORTRANGE(""https://docs.google.com/spreadsheets/d/1IYY_tgx_IHuhSq3AJ5eI5OnqOPBNLWSHKh2a30DoXe8/edit?usp=sharing"",""นครศรีธรรมราช!M280"")"),0)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IFERROR(__xludf.DUMMYFUNCTION("IMPORTRANGE(""https://docs.google.com/spreadsheets/d/1IYY_tgx_IHuhSq3AJ5eI5OnqOPBNLWSHKh2a30DoXe8/edit?usp=sharing"",""นครศรีธรรมราช!M281"")"),0)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IFERROR(__xludf.DUMMYFUNCTION("IMPORTRANGE(""https://docs.google.com/spreadsheets/d/1IYY_tgx_IHuhSq3AJ5eI5OnqOPBNLWSHKh2a30DoXe8/edit?usp=sharing"",""นครศรีธรรมราช!M282"")"),0)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IFERROR(__xludf.DUMMYFUNCTION("IMPORTRANGE(""https://docs.google.com/spreadsheets/d/1IYY_tgx_IHuhSq3AJ5eI5OnqOPBNLWSHKh2a30DoXe8/edit?usp=sharing"",""นครศรีธรรมราช!M283"")"),0)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IFERROR(__xludf.DUMMYFUNCTION("IMPORTRANGE(""https://docs.google.com/spreadsheets/d/1IYY_tgx_IHuhSq3AJ5eI5OnqOPBNLWSHKh2a30DoXe8/edit?usp=sharing"",""นครศรีธรรมราช!M284"")"),0)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IFERROR(__xludf.DUMMYFUNCTION("IMPORTRANGE(""https://docs.google.com/spreadsheets/d/1IYY_tgx_IHuhSq3AJ5eI5OnqOPBNLWSHKh2a30DoXe8/edit?usp=sharing"",""นครศรีธรรมราช!J286"")"),0)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IFERROR(__xludf.DUMMYFUNCTION("IMPORTRANGE(""https://docs.google.com/spreadsheets/d/1IYY_tgx_IHuhSq3AJ5eI5OnqOPBNLWSHKh2a30DoXe8/edit?usp=sharing"",""นครศรีธรรมราช!J287"")"),1)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IFERROR(__xludf.DUMMYFUNCTION("IMPORTRANGE(""https://docs.google.com/spreadsheets/d/1IYY_tgx_IHuhSq3AJ5eI5OnqOPBNLWSHKh2a30DoXe8/edit?usp=sharing"",""นครศรีธรรมราช!J288"")"),1)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IFERROR(__xludf.DUMMYFUNCTION("IMPORTRANGE(""https://docs.google.com/spreadsheets/d/1IYY_tgx_IHuhSq3AJ5eI5OnqOPBNLWSHKh2a30DoXe8/edit?usp=sharing"",""นครศรีธรรมราช!J289"")"),1)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IFERROR(__xludf.DUMMYFUNCTION("IMPORTRANGE(""https://docs.google.com/spreadsheets/d/1IYY_tgx_IHuhSq3AJ5eI5OnqOPBNLWSHKh2a30DoXe8/edit?usp=sharing"",""นครศรีธรรมราช!I291"")"),20)</f>
        <v>20</v>
      </c>
      <c r="J396" s="192">
        <f ca="1">IFERROR(__xludf.DUMMYFUNCTION("IMPORTRANGE(""https://docs.google.com/spreadsheets/d/1IYY_tgx_IHuhSq3AJ5eI5OnqOPBNLWSHKh2a30DoXe8/edit?usp=sharing"",""นครศรีธรรมราช!J291"")"),0)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192">
        <f ca="1">IFERROR(__xludf.DUMMYFUNCTION("IMPORTRANGE(""https://docs.google.com/spreadsheets/d/1IYY_tgx_IHuhSq3AJ5eI5OnqOPBNLWSHKh2a30DoXe8/edit?usp=sharing"",""นครศรีธรรมราช!J292"")"),0)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IFERROR(__xludf.DUMMYFUNCTION("IMPORTRANGE(""https://docs.google.com/spreadsheets/d/1IYY_tgx_IHuhSq3AJ5eI5OnqOPBNLWSHKh2a30DoXe8/edit?usp=sharing"",""นครศรีธรรมราช!I293"")"),20)</f>
        <v>20</v>
      </c>
      <c r="J398" s="192">
        <f ca="1">IFERROR(__xludf.DUMMYFUNCTION("IMPORTRANGE(""https://docs.google.com/spreadsheets/d/1IYY_tgx_IHuhSq3AJ5eI5OnqOPBNLWSHKh2a30DoXe8/edit?usp=sharing"",""นครศรีธรรมราช!J293"")"),0)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IFERROR(__xludf.DUMMYFUNCTION("IMPORTRANGE(""https://docs.google.com/spreadsheets/d/1IYY_tgx_IHuhSq3AJ5eI5OnqOPBNLWSHKh2a30DoXe8/edit?usp=sharing"",""นครศรีธรรมราช!J294"")"),0)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IFERROR(__xludf.DUMMYFUNCTION("IMPORTRANGE(""https://docs.google.com/spreadsheets/d/1IYY_tgx_IHuhSq3AJ5eI5OnqOPBNLWSHKh2a30DoXe8/edit?usp=sharing"",""นครศรีธรรมราช!J295"")"),0)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60">
        <f ca="1">IFERROR(__xludf.DUMMYFUNCTION("IMPORTRANGE(""https://docs.google.com/spreadsheets/d/1IYY_tgx_IHuhSq3AJ5eI5OnqOPBNLWSHKh2a30DoXe8/edit?usp=sharing"",""นครศรีธรรมราช!J296"")"),0)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62"/>
      <c r="N401" s="362">
        <f ca="1">IFERROR(__xludf.DUMMYFUNCTION("IMPORTRANGE(""https://docs.google.com/spreadsheets/d/1IYY_tgx_IHuhSq3AJ5eI5OnqOPBNLWSHKh2a30DoXe8/edit?usp=sharing"",""นครศรีธรรมราช!M296"")"),1520)</f>
        <v>1520</v>
      </c>
      <c r="O401" s="362">
        <f ca="1">+IF(L401&gt;0,N401*100/L401,0)</f>
        <v>1.3245033112582782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60">
        <f ca="1">IFERROR(__xludf.DUMMYFUNCTION("IMPORTRANGE(""https://docs.google.com/spreadsheets/d/1IYY_tgx_IHuhSq3AJ5eI5OnqOPBNLWSHKh2a30DoXe8/edit?usp=sharing"",""นครศรีธรรมราช!J297"")"),0)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IFERROR(__xludf.DUMMYFUNCTION("IMPORTRANGE(""https://docs.google.com/spreadsheets/d/1IYY_tgx_IHuhSq3AJ5eI5OnqOPBNLWSHKh2a30DoXe8/edit?usp=sharing"",""นครศรีธรรมราช!L298"")"),0)</f>
        <v>0</v>
      </c>
      <c r="M403" s="169"/>
      <c r="N403" s="171">
        <f ca="1">IFERROR(__xludf.DUMMYFUNCTION("IMPORTRANGE(""https://docs.google.com/spreadsheets/d/1IYY_tgx_IHuhSq3AJ5eI5OnqOPBNLWSHKh2a30DoXe8/edit?usp=sharing"",""นครศรีธรรมราช!M298"")"),0)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1">
        <f ca="1">IFERROR(__xludf.DUMMYFUNCTION("IMPORTRANGE(""https://docs.google.com/spreadsheets/d/1IYY_tgx_IHuhSq3AJ5eI5OnqOPBNLWSHKh2a30DoXe8/edit?usp=sharing"",""นครศรีธรรมราช!M299"")"),1520)</f>
        <v>1520</v>
      </c>
      <c r="O404" s="171">
        <f t="shared" ca="1" si="112"/>
        <v>1.3245033112582782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IFERROR(__xludf.DUMMYFUNCTION("IMPORTRANGE(""https://docs.google.com/spreadsheets/d/1IYY_tgx_IHuhSq3AJ5eI5OnqOPBNLWSHKh2a30DoXe8/edit?usp=sharing"",""นครศรีธรรมราช!L300"")"),0)</f>
        <v>0</v>
      </c>
      <c r="M405" s="171"/>
      <c r="N405" s="171">
        <f ca="1">IFERROR(__xludf.DUMMYFUNCTION("IMPORTRANGE(""https://docs.google.com/spreadsheets/d/1IYY_tgx_IHuhSq3AJ5eI5OnqOPBNLWSHKh2a30DoXe8/edit?usp=sharing"",""นครศรีธรรมราช!M300"")"),0)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1"/>
      <c r="N406" s="171">
        <f ca="1">IFERROR(__xludf.DUMMYFUNCTION("IMPORTRANGE(""https://docs.google.com/spreadsheets/d/1IYY_tgx_IHuhSq3AJ5eI5OnqOPBNLWSHKh2a30DoXe8/edit?usp=sharing"",""นครศรีธรรมราช!M301"")"),1520)</f>
        <v>1520</v>
      </c>
      <c r="O406" s="171">
        <f t="shared" ca="1" si="112"/>
        <v>1.3245033112582782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IFERROR(__xludf.DUMMYFUNCTION("IMPORTRANGE(""https://docs.google.com/spreadsheets/d/1IYY_tgx_IHuhSq3AJ5eI5OnqOPBNLWSHKh2a30DoXe8/edit?usp=sharing"",""นครศรีธรรมราช!M302"")"),0)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IFERROR(__xludf.DUMMYFUNCTION("IMPORTRANGE(""https://docs.google.com/spreadsheets/d/1IYY_tgx_IHuhSq3AJ5eI5OnqOPBNLWSHKh2a30DoXe8/edit?usp=sharing"",""นครศรีธรรมราช!M303"")"),0)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IFERROR(__xludf.DUMMYFUNCTION("IMPORTRANGE(""https://docs.google.com/spreadsheets/d/1IYY_tgx_IHuhSq3AJ5eI5OnqOPBNLWSHKh2a30DoXe8/edit?usp=sharing"",""นครศรีธรรมราช!M304"")"),0)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IFERROR(__xludf.DUMMYFUNCTION("IMPORTRANGE(""https://docs.google.com/spreadsheets/d/1IYY_tgx_IHuhSq3AJ5eI5OnqOPBNLWSHKh2a30DoXe8/edit?usp=sharing"",""นครศรีธรรมราช!J307"")"),0)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IFERROR(__xludf.DUMMYFUNCTION("IMPORTRANGE(""https://docs.google.com/spreadsheets/d/1IYY_tgx_IHuhSq3AJ5eI5OnqOPBNLWSHKh2a30DoXe8/edit?usp=sharing"",""นครศรีธรรมราช!J308"")"),1)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IFERROR(__xludf.DUMMYFUNCTION("IMPORTRANGE(""https://docs.google.com/spreadsheets/d/1IYY_tgx_IHuhSq3AJ5eI5OnqOPBNLWSHKh2a30DoXe8/edit?usp=sharing"",""นครศรีธรรมราช!J309"")"),1)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IFERROR(__xludf.DUMMYFUNCTION("IMPORTRANGE(""https://docs.google.com/spreadsheets/d/1IYY_tgx_IHuhSq3AJ5eI5OnqOPBNLWSHKh2a30DoXe8/edit?usp=sharing"",""นครศรีธรรมราช!J310"")"),1)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3">
        <f ca="1">IFERROR(__xludf.DUMMYFUNCTION("IMPORTRANGE(""https://docs.google.com/spreadsheets/d/1IYY_tgx_IHuhSq3AJ5eI5OnqOPBNLWSHKh2a30DoXe8/edit?usp=sharing"",""นครศรีธรรมราช!J311"")"),0)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IFERROR(__xludf.DUMMYFUNCTION("IMPORTRANGE(""https://docs.google.com/spreadsheets/d/1IYY_tgx_IHuhSq3AJ5eI5OnqOPBNLWSHKh2a30DoXe8/edit?usp=sharing"",""นครศรีธรรมราช!I312"")"),0)</f>
        <v>0</v>
      </c>
      <c r="J417" s="379">
        <f ca="1">IFERROR(__xludf.DUMMYFUNCTION("IMPORTRANGE(""https://docs.google.com/spreadsheets/d/1IYY_tgx_IHuhSq3AJ5eI5OnqOPBNLWSHKh2a30DoXe8/edit?usp=sharing"",""นครศรีธรรมราช!J312"")"),0)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IFERROR(__xludf.DUMMYFUNCTION("IMPORTRANGE(""https://docs.google.com/spreadsheets/d/1IYY_tgx_IHuhSq3AJ5eI5OnqOPBNLWSHKh2a30DoXe8/edit?usp=sharing"",""นครศรีธรรมราช!I313"")"),0)</f>
        <v>0</v>
      </c>
      <c r="J418" s="380">
        <f ca="1">IFERROR(__xludf.DUMMYFUNCTION("IMPORTRANGE(""https://docs.google.com/spreadsheets/d/1IYY_tgx_IHuhSq3AJ5eI5OnqOPBNLWSHKh2a30DoXe8/edit?usp=sharing"",""นครศรีธรรมราช!J313"")"),0)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IFERROR(__xludf.DUMMYFUNCTION("IMPORTRANGE(""https://docs.google.com/spreadsheets/d/1IYY_tgx_IHuhSq3AJ5eI5OnqOPBNLWSHKh2a30DoXe8/edit?usp=sharing"",""นครศรีธรรมราช!I314"")"),0)</f>
        <v>0</v>
      </c>
      <c r="J419" s="275">
        <f ca="1">IFERROR(__xludf.DUMMYFUNCTION("IMPORTRANGE(""https://docs.google.com/spreadsheets/d/1IYY_tgx_IHuhSq3AJ5eI5OnqOPBNLWSHKh2a30DoXe8/edit?usp=sharing"",""นครศรีธรรมราช!J314"")"),0)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IFERROR(__xludf.DUMMYFUNCTION("IMPORTRANGE(""https://docs.google.com/spreadsheets/d/1IYY_tgx_IHuhSq3AJ5eI5OnqOPBNLWSHKh2a30DoXe8/edit?usp=sharing"",""นครศรีธรรมราช!I315"")"),0)</f>
        <v>0</v>
      </c>
      <c r="J420" s="275">
        <f ca="1">IFERROR(__xludf.DUMMYFUNCTION("IMPORTRANGE(""https://docs.google.com/spreadsheets/d/1IYY_tgx_IHuhSq3AJ5eI5OnqOPBNLWSHKh2a30DoXe8/edit?usp=sharing"",""นครศรีธรรมราช!J315"")"),0)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79">
        <f ca="1">IFERROR(__xludf.DUMMYFUNCTION("IMPORTRANGE(""https://docs.google.com/spreadsheets/d/1IYY_tgx_IHuhSq3AJ5eI5OnqOPBNLWSHKh2a30DoXe8/edit?usp=sharing"",""นครศรีธรรมราช!J316"")"),0)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80">
        <f ca="1">IFERROR(__xludf.DUMMYFUNCTION("IMPORTRANGE(""https://docs.google.com/spreadsheets/d/1IYY_tgx_IHuhSq3AJ5eI5OnqOPBNLWSHKh2a30DoXe8/edit?usp=sharing"",""นครศรีธรรมราช!J317"")"),0)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IFERROR(__xludf.DUMMYFUNCTION("IMPORTRANGE(""https://docs.google.com/spreadsheets/d/1IYY_tgx_IHuhSq3AJ5eI5OnqOPBNLWSHKh2a30DoXe8/edit?usp=sharing"",""นครศรีธรรมราช!I318"")"),20)</f>
        <v>20</v>
      </c>
      <c r="J423" s="275">
        <f ca="1">IFERROR(__xludf.DUMMYFUNCTION("IMPORTRANGE(""https://docs.google.com/spreadsheets/d/1IYY_tgx_IHuhSq3AJ5eI5OnqOPBNLWSHKh2a30DoXe8/edit?usp=sharing"",""นครศรีธรรมราช!J318"")"),0)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IFERROR(__xludf.DUMMYFUNCTION("IMPORTRANGE(""https://docs.google.com/spreadsheets/d/1IYY_tgx_IHuhSq3AJ5eI5OnqOPBNLWSHKh2a30DoXe8/edit?usp=sharing"",""นครศรีธรรมราช!I319"")"),20)</f>
        <v>20</v>
      </c>
      <c r="J424" s="275">
        <f ca="1">IFERROR(__xludf.DUMMYFUNCTION("IMPORTRANGE(""https://docs.google.com/spreadsheets/d/1IYY_tgx_IHuhSq3AJ5eI5OnqOPBNLWSHKh2a30DoXe8/edit?usp=sharing"",""นครศรีธรรมราช!J319"")"),0)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IFERROR(__xludf.DUMMYFUNCTION("IMPORTRANGE(""https://docs.google.com/spreadsheets/d/1IYY_tgx_IHuhSq3AJ5eI5OnqOPBNLWSHKh2a30DoXe8/edit?usp=sharing"",""นครศรีธรรมราช!I320"")"),20)</f>
        <v>20</v>
      </c>
      <c r="J425" s="275">
        <f ca="1">IFERROR(__xludf.DUMMYFUNCTION("IMPORTRANGE(""https://docs.google.com/spreadsheets/d/1IYY_tgx_IHuhSq3AJ5eI5OnqOPBNLWSHKh2a30DoXe8/edit?usp=sharing"",""นครศรีธรรมราช!J320"")"),0)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79">
        <f ca="1">IFERROR(__xludf.DUMMYFUNCTION("IMPORTRANGE(""https://docs.google.com/spreadsheets/d/1IYY_tgx_IHuhSq3AJ5eI5OnqOPBNLWSHKh2a30DoXe8/edit?usp=sharing"",""นครศรีธรรมราช!J321"")"),0)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80">
        <f ca="1">IFERROR(__xludf.DUMMYFUNCTION("IMPORTRANGE(""https://docs.google.com/spreadsheets/d/1IYY_tgx_IHuhSq3AJ5eI5OnqOPBNLWSHKh2a30DoXe8/edit?usp=sharing"",""นครศรีธรรมราช!J322"")"),0)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IFERROR(__xludf.DUMMYFUNCTION("IMPORTRANGE(""https://docs.google.com/spreadsheets/d/1IYY_tgx_IHuhSq3AJ5eI5OnqOPBNLWSHKh2a30DoXe8/edit?usp=sharing"",""นครศรีธรรมราช!I323"")"),20)</f>
        <v>20</v>
      </c>
      <c r="J428" s="275">
        <f ca="1">IFERROR(__xludf.DUMMYFUNCTION("IMPORTRANGE(""https://docs.google.com/spreadsheets/d/1IYY_tgx_IHuhSq3AJ5eI5OnqOPBNLWSHKh2a30DoXe8/edit?usp=sharing"",""นครศรีธรรมราช!J323"")"),0)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IFERROR(__xludf.DUMMYFUNCTION("IMPORTRANGE(""https://docs.google.com/spreadsheets/d/1IYY_tgx_IHuhSq3AJ5eI5OnqOPBNLWSHKh2a30DoXe8/edit?usp=sharing"",""นครศรีธรรมราช!I324"")"),20)</f>
        <v>20</v>
      </c>
      <c r="J429" s="275">
        <f ca="1">IFERROR(__xludf.DUMMYFUNCTION("IMPORTRANGE(""https://docs.google.com/spreadsheets/d/1IYY_tgx_IHuhSq3AJ5eI5OnqOPBNLWSHKh2a30DoXe8/edit?usp=sharing"",""นครศรีธรรมราช!J324"")"),0)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79">
        <f ca="1">IFERROR(__xludf.DUMMYFUNCTION("IMPORTRANGE(""https://docs.google.com/spreadsheets/d/1IYY_tgx_IHuhSq3AJ5eI5OnqOPBNLWSHKh2a30DoXe8/edit?usp=sharing"",""นครศรีธรรมราช!J325"")"),0)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IFERROR(__xludf.DUMMYFUNCTION("IMPORTRANGE(""https://docs.google.com/spreadsheets/d/1IYY_tgx_IHuhSq3AJ5eI5OnqOPBNLWSHKh2a30DoXe8/edit?usp=sharing"",""นครศรีธรรมราช!I326"")"),0)</f>
        <v>0</v>
      </c>
      <c r="J431" s="275">
        <f ca="1">IFERROR(__xludf.DUMMYFUNCTION("IMPORTRANGE(""https://docs.google.com/spreadsheets/d/1IYY_tgx_IHuhSq3AJ5eI5OnqOPBNLWSHKh2a30DoXe8/edit?usp=sharing"",""นครศรีธรรมราช!J326"")"),0)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IFERROR(__xludf.DUMMYFUNCTION("IMPORTRANGE(""https://docs.google.com/spreadsheets/d/1IYY_tgx_IHuhSq3AJ5eI5OnqOPBNLWSHKh2a30DoXe8/edit?usp=sharing"",""นครศรีธรรมราช!I327"")"),20)</f>
        <v>20</v>
      </c>
      <c r="J432" s="275">
        <f ca="1">IFERROR(__xludf.DUMMYFUNCTION("IMPORTRANGE(""https://docs.google.com/spreadsheets/d/1IYY_tgx_IHuhSq3AJ5eI5OnqOPBNLWSHKh2a30DoXe8/edit?usp=sharing"",""นครศรีธรรมราช!J327"")"),0)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IFERROR(__xludf.DUMMYFUNCTION("IMPORTRANGE(""https://docs.google.com/spreadsheets/d/1IYY_tgx_IHuhSq3AJ5eI5OnqOPBNLWSHKh2a30DoXe8/edit?usp=sharing"",""นครศรีธรรมราช!J328"")"),0)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IFERROR(__xludf.DUMMYFUNCTION("IMPORTRANGE(""https://docs.google.com/spreadsheets/d/1IYY_tgx_IHuhSq3AJ5eI5OnqOPBNLWSHKh2a30DoXe8/edit?usp=sharing"",""นครศรีธรรมราช!J329"")"),0)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IFERROR(__xludf.DUMMYFUNCTION("IMPORTRANGE(""https://docs.google.com/spreadsheets/d/1IYY_tgx_IHuhSq3AJ5eI5OnqOPBNLWSHKh2a30DoXe8/edit?usp=sharing"",""นครศรีธรรมราช!I330"")"),15)</f>
        <v>15</v>
      </c>
      <c r="J435" s="393">
        <f ca="1">IFERROR(__xludf.DUMMYFUNCTION("IMPORTRANGE(""https://docs.google.com/spreadsheets/d/1IYY_tgx_IHuhSq3AJ5eI5OnqOPBNLWSHKh2a30DoXe8/edit?usp=sharing"",""นครศรีธรรมราช!J330"")"),15)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IFERROR(__xludf.DUMMYFUNCTION("IMPORTRANGE(""https://docs.google.com/spreadsheets/d/1IYY_tgx_IHuhSq3AJ5eI5OnqOPBNLWSHKh2a30DoXe8/edit?usp=sharing"",""นครศรีธรรมราช!L330"")"),83000)</f>
        <v>83000</v>
      </c>
      <c r="M435" s="395"/>
      <c r="N435" s="395">
        <f ca="1">IFERROR(__xludf.DUMMYFUNCTION("IMPORTRANGE(""https://docs.google.com/spreadsheets/d/1IYY_tgx_IHuhSq3AJ5eI5OnqOPBNLWSHKh2a30DoXe8/edit?usp=sharing"",""นครศรีธรรมราช!M330"")"),9923)</f>
        <v>9923</v>
      </c>
      <c r="O435" s="395">
        <f t="shared" ref="O435:O439" ca="1" si="114">+IF(L435&gt;0,N435*100/L435,0)</f>
        <v>11.955421686746988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IFERROR(__xludf.DUMMYFUNCTION("IMPORTRANGE(""https://docs.google.com/spreadsheets/d/1IYY_tgx_IHuhSq3AJ5eI5OnqOPBNLWSHKh2a30DoXe8/edit?usp=sharing"",""นครศรีธรรมราช!L331"")"),0)</f>
        <v>0</v>
      </c>
      <c r="M436" s="169"/>
      <c r="N436" s="171">
        <f ca="1">IFERROR(__xludf.DUMMYFUNCTION("IMPORTRANGE(""https://docs.google.com/spreadsheets/d/1IYY_tgx_IHuhSq3AJ5eI5OnqOPBNLWSHKh2a30DoXe8/edit?usp=sharing"",""นครศรีธรรมราช!M331"")"),0)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IFERROR(__xludf.DUMMYFUNCTION("IMPORTRANGE(""https://docs.google.com/spreadsheets/d/1IYY_tgx_IHuhSq3AJ5eI5OnqOPBNLWSHKh2a30DoXe8/edit?usp=sharing"",""นครศรีธรรมราช!L332"")"),83000)</f>
        <v>83000</v>
      </c>
      <c r="M437" s="169"/>
      <c r="N437" s="171">
        <f ca="1">IFERROR(__xludf.DUMMYFUNCTION("IMPORTRANGE(""https://docs.google.com/spreadsheets/d/1IYY_tgx_IHuhSq3AJ5eI5OnqOPBNLWSHKh2a30DoXe8/edit?usp=sharing"",""นครศรีธรรมราช!M332"")"),9923)</f>
        <v>9923</v>
      </c>
      <c r="O437" s="171">
        <f t="shared" ca="1" si="114"/>
        <v>11.955421686746988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IFERROR(__xludf.DUMMYFUNCTION("IMPORTRANGE(""https://docs.google.com/spreadsheets/d/1IYY_tgx_IHuhSq3AJ5eI5OnqOPBNLWSHKh2a30DoXe8/edit?usp=sharing"",""นครศรีธรรมราช!L333"")"),0)</f>
        <v>0</v>
      </c>
      <c r="M438" s="171"/>
      <c r="N438" s="171">
        <f ca="1">IFERROR(__xludf.DUMMYFUNCTION("IMPORTRANGE(""https://docs.google.com/spreadsheets/d/1IYY_tgx_IHuhSq3AJ5eI5OnqOPBNLWSHKh2a30DoXe8/edit?usp=sharing"",""นครศรีธรรมราช!M333"")"),0)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IFERROR(__xludf.DUMMYFUNCTION("IMPORTRANGE(""https://docs.google.com/spreadsheets/d/1IYY_tgx_IHuhSq3AJ5eI5OnqOPBNLWSHKh2a30DoXe8/edit?usp=sharing"",""นครศรีธรรมราช!L334"")"),83000)</f>
        <v>83000</v>
      </c>
      <c r="M439" s="171"/>
      <c r="N439" s="171">
        <f ca="1">IFERROR(__xludf.DUMMYFUNCTION("IMPORTRANGE(""https://docs.google.com/spreadsheets/d/1IYY_tgx_IHuhSq3AJ5eI5OnqOPBNLWSHKh2a30DoXe8/edit?usp=sharing"",""นครศรีธรรมราช!M334"")"),9923)</f>
        <v>9923</v>
      </c>
      <c r="O439" s="171">
        <f t="shared" ca="1" si="114"/>
        <v>11.955421686746988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IFERROR(__xludf.DUMMYFUNCTION("IMPORTRANGE(""https://docs.google.com/spreadsheets/d/1IYY_tgx_IHuhSq3AJ5eI5OnqOPBNLWSHKh2a30DoXe8/edit?usp=sharing"",""นครศรีธรรมราช!M335"")"),9923)</f>
        <v>9923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IFERROR(__xludf.DUMMYFUNCTION("IMPORTRANGE(""https://docs.google.com/spreadsheets/d/1IYY_tgx_IHuhSq3AJ5eI5OnqOPBNLWSHKh2a30DoXe8/edit?usp=sharing"",""นครศรีธรรมราช!M336"")"),0)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IFERROR(__xludf.DUMMYFUNCTION("IMPORTRANGE(""https://docs.google.com/spreadsheets/d/1IYY_tgx_IHuhSq3AJ5eI5OnqOPBNLWSHKh2a30DoXe8/edit?usp=sharing"",""นครศรีธรรมราช!M337"")"),0)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IFERROR(__xludf.DUMMYFUNCTION("IMPORTRANGE(""https://docs.google.com/spreadsheets/d/1IYY_tgx_IHuhSq3AJ5eI5OnqOPBNLWSHKh2a30DoXe8/edit?usp=sharing"",""นครศรีธรรมราช!M338"")"),0)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IFERROR(__xludf.DUMMYFUNCTION("IMPORTRANGE(""https://docs.google.com/spreadsheets/d/1IYY_tgx_IHuhSq3AJ5eI5OnqOPBNLWSHKh2a30DoXe8/edit?usp=sharing"",""นครศรีธรรมราช!J340"")"),0)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IFERROR(__xludf.DUMMYFUNCTION("IMPORTRANGE(""https://docs.google.com/spreadsheets/d/1IYY_tgx_IHuhSq3AJ5eI5OnqOPBNLWSHKh2a30DoXe8/edit?usp=sharing"",""นครศรีธรรมราช!J342"")"),1)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IFERROR(__xludf.DUMMYFUNCTION("IMPORTRANGE(""https://docs.google.com/spreadsheets/d/1IYY_tgx_IHuhSq3AJ5eI5OnqOPBNLWSHKh2a30DoXe8/edit?usp=sharing"",""นครศรีธรรมราช!J343"")"),1)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3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2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IFERROR(__xludf.DUMMYFUNCTION("IMPORTRANGE(""https://docs.google.com/spreadsheets/d/1IYY_tgx_IHuhSq3AJ5eI5OnqOPBNLWSHKh2a30DoXe8/edit?usp=sharing"",""นครศรีธรรมราช!I346"")"),0)</f>
        <v>0</v>
      </c>
      <c r="J451" s="191">
        <f ca="1">IFERROR(__xludf.DUMMYFUNCTION("IMPORTRANGE(""https://docs.google.com/spreadsheets/d/1IYY_tgx_IHuhSq3AJ5eI5OnqOPBNLWSHKh2a30DoXe8/edit?usp=sharing"",""นครศรีธรรมราช!J346"")"),0)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IFERROR(__xludf.DUMMYFUNCTION("IMPORTRANGE(""https://docs.google.com/spreadsheets/d/1IYY_tgx_IHuhSq3AJ5eI5OnqOPBNLWSHKh2a30DoXe8/edit?usp=sharing"",""นครศรีธรรมราช!I347"")"),0)</f>
        <v>0</v>
      </c>
      <c r="J452" s="191">
        <f ca="1">IFERROR(__xludf.DUMMYFUNCTION("IMPORTRANGE(""https://docs.google.com/spreadsheets/d/1IYY_tgx_IHuhSq3AJ5eI5OnqOPBNLWSHKh2a30DoXe8/edit?usp=sharing"",""นครศรีธรรมราช!J347"")"),0)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IFERROR(__xludf.DUMMYFUNCTION("IMPORTRANGE(""https://docs.google.com/spreadsheets/d/1IYY_tgx_IHuhSq3AJ5eI5OnqOPBNLWSHKh2a30DoXe8/edit?usp=sharing"",""นครศรีธรรมราช!J348"")"),0)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IFERROR(__xludf.DUMMYFUNCTION("IMPORTRANGE(""https://docs.google.com/spreadsheets/d/1IYY_tgx_IHuhSq3AJ5eI5OnqOPBNLWSHKh2a30DoXe8/edit?usp=sharing"",""นครศรีธรรมราช!J349"")"),0)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IFERROR(__xludf.DUMMYFUNCTION("IMPORTRANGE(""https://docs.google.com/spreadsheets/d/1IYY_tgx_IHuhSq3AJ5eI5OnqOPBNLWSHKh2a30DoXe8/edit?usp=sharing"",""นครศรีธรรมราช!I350"")"),46627)</f>
        <v>46627</v>
      </c>
      <c r="J455" s="360">
        <f ca="1">IFERROR(__xludf.DUMMYFUNCTION("IMPORTRANGE(""https://docs.google.com/spreadsheets/d/1IYY_tgx_IHuhSq3AJ5eI5OnqOPBNLWSHKh2a30DoXe8/edit?usp=sharing"",""นครศรีธรรมราช!J350"")"),0)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62"/>
      <c r="N455" s="362">
        <f ca="1">IFERROR(__xludf.DUMMYFUNCTION("IMPORTRANGE(""https://docs.google.com/spreadsheets/d/1IYY_tgx_IHuhSq3AJ5eI5OnqOPBNLWSHKh2a30DoXe8/edit?usp=sharing"",""นครศรีธรรมราช!M350"")"),31333.87)</f>
        <v>31333.87</v>
      </c>
      <c r="O455" s="362">
        <f t="shared" ref="O455:O459" ca="1" si="116">+IF(L455&gt;0,N455*100/L455,0)</f>
        <v>6.9291448107491309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IFERROR(__xludf.DUMMYFUNCTION("IMPORTRANGE(""https://docs.google.com/spreadsheets/d/1IYY_tgx_IHuhSq3AJ5eI5OnqOPBNLWSHKh2a30DoXe8/edit?usp=sharing"",""นครศรีธรรมราช!L351"")"),0)</f>
        <v>0</v>
      </c>
      <c r="M456" s="169"/>
      <c r="N456" s="171">
        <f ca="1">IFERROR(__xludf.DUMMYFUNCTION("IMPORTRANGE(""https://docs.google.com/spreadsheets/d/1IYY_tgx_IHuhSq3AJ5eI5OnqOPBNLWSHKh2a30DoXe8/edit?usp=sharing"",""นครศรีธรรมราช!M351"")"),0)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1">
        <f ca="1">IFERROR(__xludf.DUMMYFUNCTION("IMPORTRANGE(""https://docs.google.com/spreadsheets/d/1IYY_tgx_IHuhSq3AJ5eI5OnqOPBNLWSHKh2a30DoXe8/edit?usp=sharing"",""นครศรีธรรมราช!M352"")"),31333.87)</f>
        <v>31333.87</v>
      </c>
      <c r="O457" s="171">
        <f t="shared" ca="1" si="116"/>
        <v>6.9291448107491309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IFERROR(__xludf.DUMMYFUNCTION("IMPORTRANGE(""https://docs.google.com/spreadsheets/d/1IYY_tgx_IHuhSq3AJ5eI5OnqOPBNLWSHKh2a30DoXe8/edit?usp=sharing"",""นครศรีธรรมราช!L353"")"),0)</f>
        <v>0</v>
      </c>
      <c r="M458" s="171"/>
      <c r="N458" s="171">
        <f ca="1">IFERROR(__xludf.DUMMYFUNCTION("IMPORTRANGE(""https://docs.google.com/spreadsheets/d/1IYY_tgx_IHuhSq3AJ5eI5OnqOPBNLWSHKh2a30DoXe8/edit?usp=sharing"",""นครศรีธรรมราช!M353"")"),0)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1"/>
      <c r="N459" s="171">
        <f ca="1">IFERROR(__xludf.DUMMYFUNCTION("IMPORTRANGE(""https://docs.google.com/spreadsheets/d/1IYY_tgx_IHuhSq3AJ5eI5OnqOPBNLWSHKh2a30DoXe8/edit?usp=sharing"",""นครศรีธรรมราช!M354"")"),31333.87)</f>
        <v>31333.87</v>
      </c>
      <c r="O459" s="171">
        <f t="shared" ca="1" si="116"/>
        <v>6.9291448107491309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IFERROR(__xludf.DUMMYFUNCTION("IMPORTRANGE(""https://docs.google.com/spreadsheets/d/1IYY_tgx_IHuhSq3AJ5eI5OnqOPBNLWSHKh2a30DoXe8/edit?usp=sharing"",""นครศรีธรรมราช!M355"")"),0)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IFERROR(__xludf.DUMMYFUNCTION("IMPORTRANGE(""https://docs.google.com/spreadsheets/d/1IYY_tgx_IHuhSq3AJ5eI5OnqOPBNLWSHKh2a30DoXe8/edit?usp=sharing"",""นครศรีธรรมราช!M356"")"),0)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IFERROR(__xludf.DUMMYFUNCTION("IMPORTRANGE(""https://docs.google.com/spreadsheets/d/1IYY_tgx_IHuhSq3AJ5eI5OnqOPBNLWSHKh2a30DoXe8/edit?usp=sharing"",""นครศรีธรรมราช!M357"")"),13483.87)</f>
        <v>13483.87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IFERROR(__xludf.DUMMYFUNCTION("IMPORTRANGE(""https://docs.google.com/spreadsheets/d/1IYY_tgx_IHuhSq3AJ5eI5OnqOPBNLWSHKh2a30DoXe8/edit?usp=sharing"",""นครศรีธรรมราช!M358"")"),17850)</f>
        <v>17850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IFERROR(__xludf.DUMMYFUNCTION("IMPORTRANGE(""https://docs.google.com/spreadsheets/d/1IYY_tgx_IHuhSq3AJ5eI5OnqOPBNLWSHKh2a30DoXe8/edit?usp=sharing"",""นครศรีธรรมราช!I359"")"),46627)</f>
        <v>46627</v>
      </c>
      <c r="J464" s="264">
        <f ca="1">IFERROR(__xludf.DUMMYFUNCTION("IMPORTRANGE(""https://docs.google.com/spreadsheets/d/1IYY_tgx_IHuhSq3AJ5eI5OnqOPBNLWSHKh2a30DoXe8/edit?usp=sharing"",""นครศรีธรรมราช!J359"")"),0)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IFERROR(__xludf.DUMMYFUNCTION("IMPORTRANGE(""https://docs.google.com/spreadsheets/d/1IYY_tgx_IHuhSq3AJ5eI5OnqOPBNLWSHKh2a30DoXe8/edit?usp=sharing"",""นครศรีธรรมราช!I360"")"),46627)</f>
        <v>46627</v>
      </c>
      <c r="J465" s="401">
        <f ca="1">IFERROR(__xludf.DUMMYFUNCTION("IMPORTRANGE(""https://docs.google.com/spreadsheets/d/1IYY_tgx_IHuhSq3AJ5eI5OnqOPBNLWSHKh2a30DoXe8/edit?usp=sharing"",""นครศรีธรรมราช!J360"")"),134)</f>
        <v>134</v>
      </c>
      <c r="K465" s="204">
        <f t="shared" ca="1" si="117"/>
        <v>0.28738713620863449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01">
        <f ca="1">IFERROR(__xludf.DUMMYFUNCTION("IMPORTRANGE(""https://docs.google.com/spreadsheets/d/1IYY_tgx_IHuhSq3AJ5eI5OnqOPBNLWSHKh2a30DoXe8/edit?usp=sharing"",""นครศรีธรรมราช!J361"")"),10)</f>
        <v>10</v>
      </c>
      <c r="K466" s="204">
        <f t="shared" ca="1" si="117"/>
        <v>0.15206812652068127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IFERROR(__xludf.DUMMYFUNCTION("IMPORTRANGE(""https://docs.google.com/spreadsheets/d/1IYY_tgx_IHuhSq3AJ5eI5OnqOPBNLWSHKh2a30DoXe8/edit?usp=sharing"",""นครศรีธรรมราช!I362"")"),0)</f>
        <v>0</v>
      </c>
      <c r="J467" s="192">
        <f ca="1">IFERROR(__xludf.DUMMYFUNCTION("IMPORTRANGE(""https://docs.google.com/spreadsheets/d/1IYY_tgx_IHuhSq3AJ5eI5OnqOPBNLWSHKh2a30DoXe8/edit?usp=sharing"",""นครศรีธรรมราช!J362"")"),124)</f>
        <v>124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IFERROR(__xludf.DUMMYFUNCTION("IMPORTRANGE(""https://docs.google.com/spreadsheets/d/1IYY_tgx_IHuhSq3AJ5eI5OnqOPBNLWSHKh2a30DoXe8/edit?usp=sharing"",""นครศรีธรรมราช!I363"")"),0)</f>
        <v>0</v>
      </c>
      <c r="J468" s="192">
        <f ca="1">IFERROR(__xludf.DUMMYFUNCTION("IMPORTRANGE(""https://docs.google.com/spreadsheets/d/1IYY_tgx_IHuhSq3AJ5eI5OnqOPBNLWSHKh2a30DoXe8/edit?usp=sharing"",""นครศรีธรรมราช!J363"")"),8)</f>
        <v>8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IFERROR(__xludf.DUMMYFUNCTION("IMPORTRANGE(""https://docs.google.com/spreadsheets/d/1IYY_tgx_IHuhSq3AJ5eI5OnqOPBNLWSHKh2a30DoXe8/edit?usp=sharing"",""นครศรีธรรมราช!I364"")"),0)</f>
        <v>0</v>
      </c>
      <c r="J469" s="192">
        <f ca="1">IFERROR(__xludf.DUMMYFUNCTION("IMPORTRANGE(""https://docs.google.com/spreadsheets/d/1IYY_tgx_IHuhSq3AJ5eI5OnqOPBNLWSHKh2a30DoXe8/edit?usp=sharing"",""นครศรีธรรมราช!J364"")"),10)</f>
        <v>10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IFERROR(__xludf.DUMMYFUNCTION("IMPORTRANGE(""https://docs.google.com/spreadsheets/d/1IYY_tgx_IHuhSq3AJ5eI5OnqOPBNLWSHKh2a30DoXe8/edit?usp=sharing"",""นครศรีธรรมราช!I365"")"),0)</f>
        <v>0</v>
      </c>
      <c r="J470" s="192">
        <f ca="1">IFERROR(__xludf.DUMMYFUNCTION("IMPORTRANGE(""https://docs.google.com/spreadsheets/d/1IYY_tgx_IHuhSq3AJ5eI5OnqOPBNLWSHKh2a30DoXe8/edit?usp=sharing"",""นครศรีธรรมราช!J365"")"),2)</f>
        <v>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IFERROR(__xludf.DUMMYFUNCTION("IMPORTRANGE(""https://docs.google.com/spreadsheets/d/1IYY_tgx_IHuhSq3AJ5eI5OnqOPBNLWSHKh2a30DoXe8/edit?usp=sharing"",""นครศรีธรรมราช!I366"")"),0)</f>
        <v>0</v>
      </c>
      <c r="J471" s="192">
        <f ca="1">IFERROR(__xludf.DUMMYFUNCTION("IMPORTRANGE(""https://docs.google.com/spreadsheets/d/1IYY_tgx_IHuhSq3AJ5eI5OnqOPBNLWSHKh2a30DoXe8/edit?usp=sharing"",""นครศรีธรรมราช!J366"")"),0)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IFERROR(__xludf.DUMMYFUNCTION("IMPORTRANGE(""https://docs.google.com/spreadsheets/d/1IYY_tgx_IHuhSq3AJ5eI5OnqOPBNLWSHKh2a30DoXe8/edit?usp=sharing"",""นครศรีธรรมราช!I367"")"),0)</f>
        <v>0</v>
      </c>
      <c r="J472" s="192">
        <f ca="1">IFERROR(__xludf.DUMMYFUNCTION("IMPORTRANGE(""https://docs.google.com/spreadsheets/d/1IYY_tgx_IHuhSq3AJ5eI5OnqOPBNLWSHKh2a30DoXe8/edit?usp=sharing"",""นครศรีธรรมราช!J367"")"),0)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IFERROR(__xludf.DUMMYFUNCTION("IMPORTRANGE(""https://docs.google.com/spreadsheets/d/1IYY_tgx_IHuhSq3AJ5eI5OnqOPBNLWSHKh2a30DoXe8/edit?usp=sharing"",""นครศรีธรรมราช!I368"")"),46627)</f>
        <v>46627</v>
      </c>
      <c r="J473" s="401">
        <f ca="1">IFERROR(__xludf.DUMMYFUNCTION("IMPORTRANGE(""https://docs.google.com/spreadsheets/d/1IYY_tgx_IHuhSq3AJ5eI5OnqOPBNLWSHKh2a30DoXe8/edit?usp=sharing"",""นครศรีธรรมราช!J368"")"),0)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01">
        <f ca="1">IFERROR(__xludf.DUMMYFUNCTION("IMPORTRANGE(""https://docs.google.com/spreadsheets/d/1IYY_tgx_IHuhSq3AJ5eI5OnqOPBNLWSHKh2a30DoXe8/edit?usp=sharing"",""นครศรีธรรมราช!J369"")"),0)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IFERROR(__xludf.DUMMYFUNCTION("IMPORTRANGE(""https://docs.google.com/spreadsheets/d/1IYY_tgx_IHuhSq3AJ5eI5OnqOPBNLWSHKh2a30DoXe8/edit?usp=sharing"",""นครศรีธรรมราช!I370"")"),0)</f>
        <v>0</v>
      </c>
      <c r="J475" s="192">
        <f ca="1">IFERROR(__xludf.DUMMYFUNCTION("IMPORTRANGE(""https://docs.google.com/spreadsheets/d/1IYY_tgx_IHuhSq3AJ5eI5OnqOPBNLWSHKh2a30DoXe8/edit?usp=sharing"",""นครศรีธรรมราช!J370"")"),0)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IFERROR(__xludf.DUMMYFUNCTION("IMPORTRANGE(""https://docs.google.com/spreadsheets/d/1IYY_tgx_IHuhSq3AJ5eI5OnqOPBNLWSHKh2a30DoXe8/edit?usp=sharing"",""นครศรีธรรมราช!I371"")"),0)</f>
        <v>0</v>
      </c>
      <c r="J476" s="192">
        <f ca="1">IFERROR(__xludf.DUMMYFUNCTION("IMPORTRANGE(""https://docs.google.com/spreadsheets/d/1IYY_tgx_IHuhSq3AJ5eI5OnqOPBNLWSHKh2a30DoXe8/edit?usp=sharing"",""นครศรีธรรมราช!J371"")"),0)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IFERROR(__xludf.DUMMYFUNCTION("IMPORTRANGE(""https://docs.google.com/spreadsheets/d/1IYY_tgx_IHuhSq3AJ5eI5OnqOPBNLWSHKh2a30DoXe8/edit?usp=sharing"",""นครศรีธรรมราช!I372"")"),0)</f>
        <v>0</v>
      </c>
      <c r="J477" s="192">
        <f ca="1">IFERROR(__xludf.DUMMYFUNCTION("IMPORTRANGE(""https://docs.google.com/spreadsheets/d/1IYY_tgx_IHuhSq3AJ5eI5OnqOPBNLWSHKh2a30DoXe8/edit?usp=sharing"",""นครศรีธรรมราช!J372"")"),0)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IFERROR(__xludf.DUMMYFUNCTION("IMPORTRANGE(""https://docs.google.com/spreadsheets/d/1IYY_tgx_IHuhSq3AJ5eI5OnqOPBNLWSHKh2a30DoXe8/edit?usp=sharing"",""นครศรีธรรมราช!I373"")"),0)</f>
        <v>0</v>
      </c>
      <c r="J478" s="192">
        <f ca="1">IFERROR(__xludf.DUMMYFUNCTION("IMPORTRANGE(""https://docs.google.com/spreadsheets/d/1IYY_tgx_IHuhSq3AJ5eI5OnqOPBNLWSHKh2a30DoXe8/edit?usp=sharing"",""นครศรีธรรมราช!J373"")"),0)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IFERROR(__xludf.DUMMYFUNCTION("IMPORTRANGE(""https://docs.google.com/spreadsheets/d/1IYY_tgx_IHuhSq3AJ5eI5OnqOPBNLWSHKh2a30DoXe8/edit?usp=sharing"",""นครศรีธรรมราช!I374"")"),0)</f>
        <v>0</v>
      </c>
      <c r="J479" s="192">
        <f ca="1">IFERROR(__xludf.DUMMYFUNCTION("IMPORTRANGE(""https://docs.google.com/spreadsheets/d/1IYY_tgx_IHuhSq3AJ5eI5OnqOPBNLWSHKh2a30DoXe8/edit?usp=sharing"",""นครศรีธรรมราช!J374"")"),0)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IFERROR(__xludf.DUMMYFUNCTION("IMPORTRANGE(""https://docs.google.com/spreadsheets/d/1IYY_tgx_IHuhSq3AJ5eI5OnqOPBNLWSHKh2a30DoXe8/edit?usp=sharing"",""นครศรีธรรมราช!I375"")"),0)</f>
        <v>0</v>
      </c>
      <c r="J480" s="192">
        <f ca="1">IFERROR(__xludf.DUMMYFUNCTION("IMPORTRANGE(""https://docs.google.com/spreadsheets/d/1IYY_tgx_IHuhSq3AJ5eI5OnqOPBNLWSHKh2a30DoXe8/edit?usp=sharing"",""นครศรีธรรมราช!J375"")"),0)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IFERROR(__xludf.DUMMYFUNCTION("IMPORTRANGE(""https://docs.google.com/spreadsheets/d/1IYY_tgx_IHuhSq3AJ5eI5OnqOPBNLWSHKh2a30DoXe8/edit?usp=sharing"",""นครศรีธรรมราช!I376"")"),46627)</f>
        <v>46627</v>
      </c>
      <c r="J481" s="401">
        <f ca="1">IFERROR(__xludf.DUMMYFUNCTION("IMPORTRANGE(""https://docs.google.com/spreadsheets/d/1IYY_tgx_IHuhSq3AJ5eI5OnqOPBNLWSHKh2a30DoXe8/edit?usp=sharing"",""นครศรีธรรมราช!J376"")"),0)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01">
        <f ca="1">IFERROR(__xludf.DUMMYFUNCTION("IMPORTRANGE(""https://docs.google.com/spreadsheets/d/1IYY_tgx_IHuhSq3AJ5eI5OnqOPBNLWSHKh2a30DoXe8/edit?usp=sharing"",""นครศรีธรรมราช!J377"")"),0)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IFERROR(__xludf.DUMMYFUNCTION("IMPORTRANGE(""https://docs.google.com/spreadsheets/d/1IYY_tgx_IHuhSq3AJ5eI5OnqOPBNLWSHKh2a30DoXe8/edit?usp=sharing"",""นครศรีธรรมราช!I378"")"),0)</f>
        <v>0</v>
      </c>
      <c r="J483" s="192">
        <f ca="1">IFERROR(__xludf.DUMMYFUNCTION("IMPORTRANGE(""https://docs.google.com/spreadsheets/d/1IYY_tgx_IHuhSq3AJ5eI5OnqOPBNLWSHKh2a30DoXe8/edit?usp=sharing"",""นครศรีธรรมราช!J378"")"),0)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IFERROR(__xludf.DUMMYFUNCTION("IMPORTRANGE(""https://docs.google.com/spreadsheets/d/1IYY_tgx_IHuhSq3AJ5eI5OnqOPBNLWSHKh2a30DoXe8/edit?usp=sharing"",""นครศรีธรรมราช!I379"")"),0)</f>
        <v>0</v>
      </c>
      <c r="J484" s="192">
        <f ca="1">IFERROR(__xludf.DUMMYFUNCTION("IMPORTRANGE(""https://docs.google.com/spreadsheets/d/1IYY_tgx_IHuhSq3AJ5eI5OnqOPBNLWSHKh2a30DoXe8/edit?usp=sharing"",""นครศรีธรรมราช!J379"")"),0)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IFERROR(__xludf.DUMMYFUNCTION("IMPORTRANGE(""https://docs.google.com/spreadsheets/d/1IYY_tgx_IHuhSq3AJ5eI5OnqOPBNLWSHKh2a30DoXe8/edit?usp=sharing"",""นครศรีธรรมราช!I380"")"),0)</f>
        <v>0</v>
      </c>
      <c r="J485" s="192">
        <f ca="1">IFERROR(__xludf.DUMMYFUNCTION("IMPORTRANGE(""https://docs.google.com/spreadsheets/d/1IYY_tgx_IHuhSq3AJ5eI5OnqOPBNLWSHKh2a30DoXe8/edit?usp=sharing"",""นครศรีธรรมราช!J380"")"),0)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IFERROR(__xludf.DUMMYFUNCTION("IMPORTRANGE(""https://docs.google.com/spreadsheets/d/1IYY_tgx_IHuhSq3AJ5eI5OnqOPBNLWSHKh2a30DoXe8/edit?usp=sharing"",""นครศรีธรรมราช!I381"")"),0)</f>
        <v>0</v>
      </c>
      <c r="J486" s="192">
        <f ca="1">IFERROR(__xludf.DUMMYFUNCTION("IMPORTRANGE(""https://docs.google.com/spreadsheets/d/1IYY_tgx_IHuhSq3AJ5eI5OnqOPBNLWSHKh2a30DoXe8/edit?usp=sharing"",""นครศรีธรรมราช!J381"")"),0)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IFERROR(__xludf.DUMMYFUNCTION("IMPORTRANGE(""https://docs.google.com/spreadsheets/d/1IYY_tgx_IHuhSq3AJ5eI5OnqOPBNLWSHKh2a30DoXe8/edit?usp=sharing"",""นครศรีธรรมราช!I382"")"),0)</f>
        <v>0</v>
      </c>
      <c r="J487" s="401">
        <f ca="1">IFERROR(__xludf.DUMMYFUNCTION("IMPORTRANGE(""https://docs.google.com/spreadsheets/d/1IYY_tgx_IHuhSq3AJ5eI5OnqOPBNLWSHKh2a30DoXe8/edit?usp=sharing"",""นครศรีธรรมราช!J382"")"),0)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IFERROR(__xludf.DUMMYFUNCTION("IMPORTRANGE(""https://docs.google.com/spreadsheets/d/1IYY_tgx_IHuhSq3AJ5eI5OnqOPBNLWSHKh2a30DoXe8/edit?usp=sharing"",""นครศรีธรรมราช!I383"")"),0)</f>
        <v>0</v>
      </c>
      <c r="J488" s="401">
        <f ca="1">IFERROR(__xludf.DUMMYFUNCTION("IMPORTRANGE(""https://docs.google.com/spreadsheets/d/1IYY_tgx_IHuhSq3AJ5eI5OnqOPBNLWSHKh2a30DoXe8/edit?usp=sharing"",""นครศรีธรรมราช!J383"")"),0)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IFERROR(__xludf.DUMMYFUNCTION("IMPORTRANGE(""https://docs.google.com/spreadsheets/d/1IYY_tgx_IHuhSq3AJ5eI5OnqOPBNLWSHKh2a30DoXe8/edit?usp=sharing"",""นครศรีธรรมราช!I384"")"),0)</f>
        <v>0</v>
      </c>
      <c r="J489" s="192">
        <f ca="1">IFERROR(__xludf.DUMMYFUNCTION("IMPORTRANGE(""https://docs.google.com/spreadsheets/d/1IYY_tgx_IHuhSq3AJ5eI5OnqOPBNLWSHKh2a30DoXe8/edit?usp=sharing"",""นครศรีธรรมราช!J384"")"),0)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IFERROR(__xludf.DUMMYFUNCTION("IMPORTRANGE(""https://docs.google.com/spreadsheets/d/1IYY_tgx_IHuhSq3AJ5eI5OnqOPBNLWSHKh2a30DoXe8/edit?usp=sharing"",""นครศรีธรรมราช!I385"")"),0)</f>
        <v>0</v>
      </c>
      <c r="J490" s="192">
        <f ca="1">IFERROR(__xludf.DUMMYFUNCTION("IMPORTRANGE(""https://docs.google.com/spreadsheets/d/1IYY_tgx_IHuhSq3AJ5eI5OnqOPBNLWSHKh2a30DoXe8/edit?usp=sharing"",""นครศรีธรรมราช!J385"")"),0)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IFERROR(__xludf.DUMMYFUNCTION("IMPORTRANGE(""https://docs.google.com/spreadsheets/d/1IYY_tgx_IHuhSq3AJ5eI5OnqOPBNLWSHKh2a30DoXe8/edit?usp=sharing"",""นครศรีธรรมราช!I386"")"),0)</f>
        <v>0</v>
      </c>
      <c r="J491" s="192">
        <f ca="1">IFERROR(__xludf.DUMMYFUNCTION("IMPORTRANGE(""https://docs.google.com/spreadsheets/d/1IYY_tgx_IHuhSq3AJ5eI5OnqOPBNLWSHKh2a30DoXe8/edit?usp=sharing"",""นครศรีธรรมราช!J386"")"),0)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IFERROR(__xludf.DUMMYFUNCTION("IMPORTRANGE(""https://docs.google.com/spreadsheets/d/1IYY_tgx_IHuhSq3AJ5eI5OnqOPBNLWSHKh2a30DoXe8/edit?usp=sharing"",""นครศรีธรรมราช!I387"")"),0)</f>
        <v>0</v>
      </c>
      <c r="J492" s="192">
        <f ca="1">IFERROR(__xludf.DUMMYFUNCTION("IMPORTRANGE(""https://docs.google.com/spreadsheets/d/1IYY_tgx_IHuhSq3AJ5eI5OnqOPBNLWSHKh2a30DoXe8/edit?usp=sharing"",""นครศรีธรรมราช!J387"")"),0)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IFERROR(__xludf.DUMMYFUNCTION("IMPORTRANGE(""https://docs.google.com/spreadsheets/d/1IYY_tgx_IHuhSq3AJ5eI5OnqOPBNLWSHKh2a30DoXe8/edit?usp=sharing"",""นครศรีธรรมราช!I388"")"),0)</f>
        <v>0</v>
      </c>
      <c r="J493" s="192">
        <f ca="1">IFERROR(__xludf.DUMMYFUNCTION("IMPORTRANGE(""https://docs.google.com/spreadsheets/d/1IYY_tgx_IHuhSq3AJ5eI5OnqOPBNLWSHKh2a30DoXe8/edit?usp=sharing"",""นครศรีธรรมราช!J388"")"),0)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IFERROR(__xludf.DUMMYFUNCTION("IMPORTRANGE(""https://docs.google.com/spreadsheets/d/1IYY_tgx_IHuhSq3AJ5eI5OnqOPBNLWSHKh2a30DoXe8/edit?usp=sharing"",""นครศรีธรรมราช!I389"")"),0)</f>
        <v>0</v>
      </c>
      <c r="J494" s="417">
        <f ca="1">IFERROR(__xludf.DUMMYFUNCTION("IMPORTRANGE(""https://docs.google.com/spreadsheets/d/1IYY_tgx_IHuhSq3AJ5eI5OnqOPBNLWSHKh2a30DoXe8/edit?usp=sharing"",""นครศรีธรรมราช!J389"")"),0)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IFERROR(__xludf.DUMMYFUNCTION("IMPORTRANGE(""https://docs.google.com/spreadsheets/d/1IYY_tgx_IHuhSq3AJ5eI5OnqOPBNLWSHKh2a30DoXe8/edit?usp=sharing"",""นครศรีธรรมราช!I390"")"),0)</f>
        <v>0</v>
      </c>
      <c r="J495" s="417">
        <f ca="1">IFERROR(__xludf.DUMMYFUNCTION("IMPORTRANGE(""https://docs.google.com/spreadsheets/d/1IYY_tgx_IHuhSq3AJ5eI5OnqOPBNLWSHKh2a30DoXe8/edit?usp=sharing"",""นครศรีธรรมราช!J390"")"),0)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IFERROR(__xludf.DUMMYFUNCTION("IMPORTRANGE(""https://docs.google.com/spreadsheets/d/1IYY_tgx_IHuhSq3AJ5eI5OnqOPBNLWSHKh2a30DoXe8/edit?usp=sharing"",""นครศรีธรรมราช!I391"")"),0)</f>
        <v>0</v>
      </c>
      <c r="J496" s="417">
        <f ca="1">IFERROR(__xludf.DUMMYFUNCTION("IMPORTRANGE(""https://docs.google.com/spreadsheets/d/1IYY_tgx_IHuhSq3AJ5eI5OnqOPBNLWSHKh2a30DoXe8/edit?usp=sharing"",""นครศรีธรรมราช!J391"")"),0)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IFERROR(__xludf.DUMMYFUNCTION("IMPORTRANGE(""https://docs.google.com/spreadsheets/d/1IYY_tgx_IHuhSq3AJ5eI5OnqOPBNLWSHKh2a30DoXe8/edit?usp=sharing"",""นครศรีธรรมราช!I392"")"),0)</f>
        <v>0</v>
      </c>
      <c r="J497" s="424">
        <f ca="1">IFERROR(__xludf.DUMMYFUNCTION("IMPORTRANGE(""https://docs.google.com/spreadsheets/d/1IYY_tgx_IHuhSq3AJ5eI5OnqOPBNLWSHKh2a30DoXe8/edit?usp=sharing"",""นครศรีธรรมราช!J392"")"),0)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IFERROR(__xludf.DUMMYFUNCTION("IMPORTRANGE(""https://docs.google.com/spreadsheets/d/1IYY_tgx_IHuhSq3AJ5eI5OnqOPBNLWSHKh2a30DoXe8/edit?usp=sharing"",""นครศรีธรรมราช!I393"")"),0)</f>
        <v>0</v>
      </c>
      <c r="J498" s="401">
        <f ca="1">IFERROR(__xludf.DUMMYFUNCTION("IMPORTRANGE(""https://docs.google.com/spreadsheets/d/1IYY_tgx_IHuhSq3AJ5eI5OnqOPBNLWSHKh2a30DoXe8/edit?usp=sharing"",""นครศรีธรรมราช!J393"")"),0)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IFERROR(__xludf.DUMMYFUNCTION("IMPORTRANGE(""https://docs.google.com/spreadsheets/d/1IYY_tgx_IHuhSq3AJ5eI5OnqOPBNLWSHKh2a30DoXe8/edit?usp=sharing"",""นครศรีธรรมราช!I394"")"),0)</f>
        <v>0</v>
      </c>
      <c r="J499" s="401">
        <f ca="1">IFERROR(__xludf.DUMMYFUNCTION("IMPORTRANGE(""https://docs.google.com/spreadsheets/d/1IYY_tgx_IHuhSq3AJ5eI5OnqOPBNLWSHKh2a30DoXe8/edit?usp=sharing"",""นครศรีธรรมราช!J394"")"),0)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IFERROR(__xludf.DUMMYFUNCTION("IMPORTRANGE(""https://docs.google.com/spreadsheets/d/1IYY_tgx_IHuhSq3AJ5eI5OnqOPBNLWSHKh2a30DoXe8/edit?usp=sharing"",""นครศรีธรรมราช!I395"")"),0)</f>
        <v>0</v>
      </c>
      <c r="J500" s="167">
        <f ca="1">IFERROR(__xludf.DUMMYFUNCTION("IMPORTRANGE(""https://docs.google.com/spreadsheets/d/1IYY_tgx_IHuhSq3AJ5eI5OnqOPBNLWSHKh2a30DoXe8/edit?usp=sharing"",""นครศรีธรรมราช!J395"")"),0)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IFERROR(__xludf.DUMMYFUNCTION("IMPORTRANGE(""https://docs.google.com/spreadsheets/d/1IYY_tgx_IHuhSq3AJ5eI5OnqOPBNLWSHKh2a30DoXe8/edit?usp=sharing"",""นครศรีธรรมราช!I396"")"),0)</f>
        <v>0</v>
      </c>
      <c r="J501" s="167">
        <f ca="1">IFERROR(__xludf.DUMMYFUNCTION("IMPORTRANGE(""https://docs.google.com/spreadsheets/d/1IYY_tgx_IHuhSq3AJ5eI5OnqOPBNLWSHKh2a30DoXe8/edit?usp=sharing"",""นครศรีธรรมราช!J396"")"),0)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IFERROR(__xludf.DUMMYFUNCTION("IMPORTRANGE(""https://docs.google.com/spreadsheets/d/1IYY_tgx_IHuhSq3AJ5eI5OnqOPBNLWSHKh2a30DoXe8/edit?usp=sharing"",""นครศรีธรรมราช!I397"")"),0)</f>
        <v>0</v>
      </c>
      <c r="J502" s="192">
        <f ca="1">IFERROR(__xludf.DUMMYFUNCTION("IMPORTRANGE(""https://docs.google.com/spreadsheets/d/1IYY_tgx_IHuhSq3AJ5eI5OnqOPBNLWSHKh2a30DoXe8/edit?usp=sharing"",""นครศรีธรรมราช!J397"")"),0)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IFERROR(__xludf.DUMMYFUNCTION("IMPORTRANGE(""https://docs.google.com/spreadsheets/d/1IYY_tgx_IHuhSq3AJ5eI5OnqOPBNLWSHKh2a30DoXe8/edit?usp=sharing"",""นครศรีธรรมราช!I398"")"),0)</f>
        <v>0</v>
      </c>
      <c r="J503" s="192">
        <f ca="1">IFERROR(__xludf.DUMMYFUNCTION("IMPORTRANGE(""https://docs.google.com/spreadsheets/d/1IYY_tgx_IHuhSq3AJ5eI5OnqOPBNLWSHKh2a30DoXe8/edit?usp=sharing"",""นครศรีธรรมราช!J398"")"),0)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IFERROR(__xludf.DUMMYFUNCTION("IMPORTRANGE(""https://docs.google.com/spreadsheets/d/1IYY_tgx_IHuhSq3AJ5eI5OnqOPBNLWSHKh2a30DoXe8/edit?usp=sharing"",""นครศรีธรรมราช!I399"")"),0)</f>
        <v>0</v>
      </c>
      <c r="J504" s="192">
        <f ca="1">IFERROR(__xludf.DUMMYFUNCTION("IMPORTRANGE(""https://docs.google.com/spreadsheets/d/1IYY_tgx_IHuhSq3AJ5eI5OnqOPBNLWSHKh2a30DoXe8/edit?usp=sharing"",""นครศรีธรรมราช!J399"")"),0)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IFERROR(__xludf.DUMMYFUNCTION("IMPORTRANGE(""https://docs.google.com/spreadsheets/d/1IYY_tgx_IHuhSq3AJ5eI5OnqOPBNLWSHKh2a30DoXe8/edit?usp=sharing"",""นครศรีธรรมราช!I400"")"),0)</f>
        <v>0</v>
      </c>
      <c r="J505" s="192">
        <f ca="1">IFERROR(__xludf.DUMMYFUNCTION("IMPORTRANGE(""https://docs.google.com/spreadsheets/d/1IYY_tgx_IHuhSq3AJ5eI5OnqOPBNLWSHKh2a30DoXe8/edit?usp=sharing"",""นครศรีธรรมราช!J400"")"),0)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IFERROR(__xludf.DUMMYFUNCTION("IMPORTRANGE(""https://docs.google.com/spreadsheets/d/1IYY_tgx_IHuhSq3AJ5eI5OnqOPBNLWSHKh2a30DoXe8/edit?usp=sharing"",""นครศรีธรรมราช!I401"")"),0)</f>
        <v>0</v>
      </c>
      <c r="J506" s="192">
        <f ca="1">IFERROR(__xludf.DUMMYFUNCTION("IMPORTRANGE(""https://docs.google.com/spreadsheets/d/1IYY_tgx_IHuhSq3AJ5eI5OnqOPBNLWSHKh2a30DoXe8/edit?usp=sharing"",""นครศรีธรรมราช!J401"")"),0)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IFERROR(__xludf.DUMMYFUNCTION("IMPORTRANGE(""https://docs.google.com/spreadsheets/d/1IYY_tgx_IHuhSq3AJ5eI5OnqOPBNLWSHKh2a30DoXe8/edit?usp=sharing"",""นครศรีธรรมราช!I402"")"),0)</f>
        <v>0</v>
      </c>
      <c r="J507" s="192">
        <f ca="1">IFERROR(__xludf.DUMMYFUNCTION("IMPORTRANGE(""https://docs.google.com/spreadsheets/d/1IYY_tgx_IHuhSq3AJ5eI5OnqOPBNLWSHKh2a30DoXe8/edit?usp=sharing"",""นครศรีธรรมราช!J402"")"),0)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IFERROR(__xludf.DUMMYFUNCTION("IMPORTRANGE(""https://docs.google.com/spreadsheets/d/1IYY_tgx_IHuhSq3AJ5eI5OnqOPBNLWSHKh2a30DoXe8/edit?usp=sharing"",""นครศรีธรรมราช!I403"")"),0)</f>
        <v>0</v>
      </c>
      <c r="J508" s="167">
        <f ca="1">IFERROR(__xludf.DUMMYFUNCTION("IMPORTRANGE(""https://docs.google.com/spreadsheets/d/1IYY_tgx_IHuhSq3AJ5eI5OnqOPBNLWSHKh2a30DoXe8/edit?usp=sharing"",""นครศรีธรรมราช!J403"")"),0)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IFERROR(__xludf.DUMMYFUNCTION("IMPORTRANGE(""https://docs.google.com/spreadsheets/d/1IYY_tgx_IHuhSq3AJ5eI5OnqOPBNLWSHKh2a30DoXe8/edit?usp=sharing"",""นครศรีธรรมราช!I404"")"),0)</f>
        <v>0</v>
      </c>
      <c r="J509" s="167">
        <f ca="1">IFERROR(__xludf.DUMMYFUNCTION("IMPORTRANGE(""https://docs.google.com/spreadsheets/d/1IYY_tgx_IHuhSq3AJ5eI5OnqOPBNLWSHKh2a30DoXe8/edit?usp=sharing"",""นครศรีธรรมราช!J404"")"),0)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IFERROR(__xludf.DUMMYFUNCTION("IMPORTRANGE(""https://docs.google.com/spreadsheets/d/1IYY_tgx_IHuhSq3AJ5eI5OnqOPBNLWSHKh2a30DoXe8/edit?usp=sharing"",""นครศรีธรรมราช!I405"")"),0)</f>
        <v>0</v>
      </c>
      <c r="J510" s="192">
        <f ca="1">IFERROR(__xludf.DUMMYFUNCTION("IMPORTRANGE(""https://docs.google.com/spreadsheets/d/1IYY_tgx_IHuhSq3AJ5eI5OnqOPBNLWSHKh2a30DoXe8/edit?usp=sharing"",""นครศรีธรรมราช!J405"")"),0)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IFERROR(__xludf.DUMMYFUNCTION("IMPORTRANGE(""https://docs.google.com/spreadsheets/d/1IYY_tgx_IHuhSq3AJ5eI5OnqOPBNLWSHKh2a30DoXe8/edit?usp=sharing"",""นครศรีธรรมราช!I406"")"),0)</f>
        <v>0</v>
      </c>
      <c r="J511" s="192">
        <f ca="1">IFERROR(__xludf.DUMMYFUNCTION("IMPORTRANGE(""https://docs.google.com/spreadsheets/d/1IYY_tgx_IHuhSq3AJ5eI5OnqOPBNLWSHKh2a30DoXe8/edit?usp=sharing"",""นครศรีธรรมราช!J406"")"),0)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IFERROR(__xludf.DUMMYFUNCTION("IMPORTRANGE(""https://docs.google.com/spreadsheets/d/1IYY_tgx_IHuhSq3AJ5eI5OnqOPBNLWSHKh2a30DoXe8/edit?usp=sharing"",""นครศรีธรรมราช!I407"")"),0)</f>
        <v>0</v>
      </c>
      <c r="J512" s="192">
        <f ca="1">IFERROR(__xludf.DUMMYFUNCTION("IMPORTRANGE(""https://docs.google.com/spreadsheets/d/1IYY_tgx_IHuhSq3AJ5eI5OnqOPBNLWSHKh2a30DoXe8/edit?usp=sharing"",""นครศรีธรรมราช!J407"")"),0)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IFERROR(__xludf.DUMMYFUNCTION("IMPORTRANGE(""https://docs.google.com/spreadsheets/d/1IYY_tgx_IHuhSq3AJ5eI5OnqOPBNLWSHKh2a30DoXe8/edit?usp=sharing"",""นครศรีธรรมราช!I408"")"),0)</f>
        <v>0</v>
      </c>
      <c r="J513" s="192">
        <f ca="1">IFERROR(__xludf.DUMMYFUNCTION("IMPORTRANGE(""https://docs.google.com/spreadsheets/d/1IYY_tgx_IHuhSq3AJ5eI5OnqOPBNLWSHKh2a30DoXe8/edit?usp=sharing"",""นครศรีธรรมราช!J408"")"),0)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IFERROR(__xludf.DUMMYFUNCTION("IMPORTRANGE(""https://docs.google.com/spreadsheets/d/1IYY_tgx_IHuhSq3AJ5eI5OnqOPBNLWSHKh2a30DoXe8/edit?usp=sharing"",""นครศรีธรรมราช!I409"")"),0)</f>
        <v>0</v>
      </c>
      <c r="J514" s="192">
        <f ca="1">IFERROR(__xludf.DUMMYFUNCTION("IMPORTRANGE(""https://docs.google.com/spreadsheets/d/1IYY_tgx_IHuhSq3AJ5eI5OnqOPBNLWSHKh2a30DoXe8/edit?usp=sharing"",""นครศรีธรรมราช!J409"")"),0)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IFERROR(__xludf.DUMMYFUNCTION("IMPORTRANGE(""https://docs.google.com/spreadsheets/d/1IYY_tgx_IHuhSq3AJ5eI5OnqOPBNLWSHKh2a30DoXe8/edit?usp=sharing"",""นครศรีธรรมราช!I410"")"),0)</f>
        <v>0</v>
      </c>
      <c r="J515" s="192">
        <f ca="1">IFERROR(__xludf.DUMMYFUNCTION("IMPORTRANGE(""https://docs.google.com/spreadsheets/d/1IYY_tgx_IHuhSq3AJ5eI5OnqOPBNLWSHKh2a30DoXe8/edit?usp=sharing"",""นครศรีธรรมราช!J410"")"),0)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IFERROR(__xludf.DUMMYFUNCTION("IMPORTRANGE(""https://docs.google.com/spreadsheets/d/1IYY_tgx_IHuhSq3AJ5eI5OnqOPBNLWSHKh2a30DoXe8/edit?usp=sharing"",""นครศรีธรรมราช!I411"")"),0)</f>
        <v>0</v>
      </c>
      <c r="J516" s="264">
        <f ca="1">IFERROR(__xludf.DUMMYFUNCTION("IMPORTRANGE(""https://docs.google.com/spreadsheets/d/1IYY_tgx_IHuhSq3AJ5eI5OnqOPBNLWSHKh2a30DoXe8/edit?usp=sharing"",""นครศรีธรรมราช!J411"")"),0)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IFERROR(__xludf.DUMMYFUNCTION("IMPORTRANGE(""https://docs.google.com/spreadsheets/d/1IYY_tgx_IHuhSq3AJ5eI5OnqOPBNLWSHKh2a30DoXe8/edit?usp=sharing"",""นครศรีธรรมราช!I412"")"),0)</f>
        <v>0</v>
      </c>
      <c r="J517" s="277">
        <f ca="1">IFERROR(__xludf.DUMMYFUNCTION("IMPORTRANGE(""https://docs.google.com/spreadsheets/d/1IYY_tgx_IHuhSq3AJ5eI5OnqOPBNLWSHKh2a30DoXe8/edit?usp=sharing"",""นครศรีธรรมราช!J412"")"),0)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IFERROR(__xludf.DUMMYFUNCTION("IMPORTRANGE(""https://docs.google.com/spreadsheets/d/1IYY_tgx_IHuhSq3AJ5eI5OnqOPBNLWSHKh2a30DoXe8/edit?usp=sharing"",""นครศรีธรรมราช!I413"")"),0)</f>
        <v>0</v>
      </c>
      <c r="J518" s="277">
        <f ca="1">IFERROR(__xludf.DUMMYFUNCTION("IMPORTRANGE(""https://docs.google.com/spreadsheets/d/1IYY_tgx_IHuhSq3AJ5eI5OnqOPBNLWSHKh2a30DoXe8/edit?usp=sharing"",""นครศรีธรรมราช!J413"")"),0)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IFERROR(__xludf.DUMMYFUNCTION("IMPORTRANGE(""https://docs.google.com/spreadsheets/d/1IYY_tgx_IHuhSq3AJ5eI5OnqOPBNLWSHKh2a30DoXe8/edit?usp=sharing"",""นครศรีธรรมราช!I414"")"),0)</f>
        <v>0</v>
      </c>
      <c r="J519" s="191">
        <f ca="1">IFERROR(__xludf.DUMMYFUNCTION("IMPORTRANGE(""https://docs.google.com/spreadsheets/d/1IYY_tgx_IHuhSq3AJ5eI5OnqOPBNLWSHKh2a30DoXe8/edit?usp=sharing"",""นครศรีธรรมราช!J414"")"),0)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IFERROR(__xludf.DUMMYFUNCTION("IMPORTRANGE(""https://docs.google.com/spreadsheets/d/1IYY_tgx_IHuhSq3AJ5eI5OnqOPBNLWSHKh2a30DoXe8/edit?usp=sharing"",""นครศรีธรรมราช!I415"")"),0)</f>
        <v>0</v>
      </c>
      <c r="J520" s="191">
        <f ca="1">IFERROR(__xludf.DUMMYFUNCTION("IMPORTRANGE(""https://docs.google.com/spreadsheets/d/1IYY_tgx_IHuhSq3AJ5eI5OnqOPBNLWSHKh2a30DoXe8/edit?usp=sharing"",""นครศรีธรรมราช!J415"")"),0)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IFERROR(__xludf.DUMMYFUNCTION("IMPORTRANGE(""https://docs.google.com/spreadsheets/d/1IYY_tgx_IHuhSq3AJ5eI5OnqOPBNLWSHKh2a30DoXe8/edit?usp=sharing"",""นครศรีธรรมราช!I416"")"),0)</f>
        <v>0</v>
      </c>
      <c r="J521" s="191">
        <f ca="1">IFERROR(__xludf.DUMMYFUNCTION("IMPORTRANGE(""https://docs.google.com/spreadsheets/d/1IYY_tgx_IHuhSq3AJ5eI5OnqOPBNLWSHKh2a30DoXe8/edit?usp=sharing"",""นครศรีธรรมราช!J416"")"),0)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IFERROR(__xludf.DUMMYFUNCTION("IMPORTRANGE(""https://docs.google.com/spreadsheets/d/1IYY_tgx_IHuhSq3AJ5eI5OnqOPBNLWSHKh2a30DoXe8/edit?usp=sharing"",""นครศรีธรรมราช!I417"")"),0)</f>
        <v>0</v>
      </c>
      <c r="J522" s="191">
        <f ca="1">IFERROR(__xludf.DUMMYFUNCTION("IMPORTRANGE(""https://docs.google.com/spreadsheets/d/1IYY_tgx_IHuhSq3AJ5eI5OnqOPBNLWSHKh2a30DoXe8/edit?usp=sharing"",""นครศรีธรรมราช!J417"")"),0)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IFERROR(__xludf.DUMMYFUNCTION("IMPORTRANGE(""https://docs.google.com/spreadsheets/d/1IYY_tgx_IHuhSq3AJ5eI5OnqOPBNLWSHKh2a30DoXe8/edit?usp=sharing"",""นครศรีธรรมราช!I418"")"),0)</f>
        <v>0</v>
      </c>
      <c r="J523" s="191">
        <f ca="1">IFERROR(__xludf.DUMMYFUNCTION("IMPORTRANGE(""https://docs.google.com/spreadsheets/d/1IYY_tgx_IHuhSq3AJ5eI5OnqOPBNLWSHKh2a30DoXe8/edit?usp=sharing"",""นครศรีธรรมราช!J418"")"),0)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IFERROR(__xludf.DUMMYFUNCTION("IMPORTRANGE(""https://docs.google.com/spreadsheets/d/1IYY_tgx_IHuhSq3AJ5eI5OnqOPBNLWSHKh2a30DoXe8/edit?usp=sharing"",""นครศรีธรรมราช!I419"")"),0)</f>
        <v>0</v>
      </c>
      <c r="J524" s="191">
        <f ca="1">IFERROR(__xludf.DUMMYFUNCTION("IMPORTRANGE(""https://docs.google.com/spreadsheets/d/1IYY_tgx_IHuhSq3AJ5eI5OnqOPBNLWSHKh2a30DoXe8/edit?usp=sharing"",""นครศรีธรรมราช!J419"")"),0)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IFERROR(__xludf.DUMMYFUNCTION("IMPORTRANGE(""https://docs.google.com/spreadsheets/d/1IYY_tgx_IHuhSq3AJ5eI5OnqOPBNLWSHKh2a30DoXe8/edit?usp=sharing"",""นครศรีธรรมราช!I420"")"),0)</f>
        <v>0</v>
      </c>
      <c r="J525" s="277">
        <f ca="1">IFERROR(__xludf.DUMMYFUNCTION("IMPORTRANGE(""https://docs.google.com/spreadsheets/d/1IYY_tgx_IHuhSq3AJ5eI5OnqOPBNLWSHKh2a30DoXe8/edit?usp=sharing"",""นครศรีธรรมราช!J420"")"),0)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IFERROR(__xludf.DUMMYFUNCTION("IMPORTRANGE(""https://docs.google.com/spreadsheets/d/1IYY_tgx_IHuhSq3AJ5eI5OnqOPBNLWSHKh2a30DoXe8/edit?usp=sharing"",""นครศรีธรรมราช!I421"")"),0)</f>
        <v>0</v>
      </c>
      <c r="J526" s="277">
        <f ca="1">IFERROR(__xludf.DUMMYFUNCTION("IMPORTRANGE(""https://docs.google.com/spreadsheets/d/1IYY_tgx_IHuhSq3AJ5eI5OnqOPBNLWSHKh2a30DoXe8/edit?usp=sharing"",""นครศรีธรรมราช!J421"")"),0)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IFERROR(__xludf.DUMMYFUNCTION("IMPORTRANGE(""https://docs.google.com/spreadsheets/d/1IYY_tgx_IHuhSq3AJ5eI5OnqOPBNLWSHKh2a30DoXe8/edit?usp=sharing"",""นครศรีธรรมราช!I422"")"),0)</f>
        <v>0</v>
      </c>
      <c r="J527" s="192">
        <f ca="1">IFERROR(__xludf.DUMMYFUNCTION("IMPORTRANGE(""https://docs.google.com/spreadsheets/d/1IYY_tgx_IHuhSq3AJ5eI5OnqOPBNLWSHKh2a30DoXe8/edit?usp=sharing"",""นครศรีธรรมราช!J422"")"),0)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IFERROR(__xludf.DUMMYFUNCTION("IMPORTRANGE(""https://docs.google.com/spreadsheets/d/1IYY_tgx_IHuhSq3AJ5eI5OnqOPBNLWSHKh2a30DoXe8/edit?usp=sharing"",""นครศรีธรรมราช!I423"")"),0)</f>
        <v>0</v>
      </c>
      <c r="J528" s="192">
        <f ca="1">IFERROR(__xludf.DUMMYFUNCTION("IMPORTRANGE(""https://docs.google.com/spreadsheets/d/1IYY_tgx_IHuhSq3AJ5eI5OnqOPBNLWSHKh2a30DoXe8/edit?usp=sharing"",""นครศรีธรรมราช!J423"")"),0)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IFERROR(__xludf.DUMMYFUNCTION("IMPORTRANGE(""https://docs.google.com/spreadsheets/d/1IYY_tgx_IHuhSq3AJ5eI5OnqOPBNLWSHKh2a30DoXe8/edit?usp=sharing"",""นครศรีธรรมราช!I424"")"),0)</f>
        <v>0</v>
      </c>
      <c r="J529" s="192">
        <f ca="1">IFERROR(__xludf.DUMMYFUNCTION("IMPORTRANGE(""https://docs.google.com/spreadsheets/d/1IYY_tgx_IHuhSq3AJ5eI5OnqOPBNLWSHKh2a30DoXe8/edit?usp=sharing"",""นครศรีธรรมราช!J424"")"),0)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IFERROR(__xludf.DUMMYFUNCTION("IMPORTRANGE(""https://docs.google.com/spreadsheets/d/1IYY_tgx_IHuhSq3AJ5eI5OnqOPBNLWSHKh2a30DoXe8/edit?usp=sharing"",""นครศรีธรรมราช!I425"")"),0)</f>
        <v>0</v>
      </c>
      <c r="J530" s="192">
        <f ca="1">IFERROR(__xludf.DUMMYFUNCTION("IMPORTRANGE(""https://docs.google.com/spreadsheets/d/1IYY_tgx_IHuhSq3AJ5eI5OnqOPBNLWSHKh2a30DoXe8/edit?usp=sharing"",""นครศรีธรรมราช!J425"")"),0)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IFERROR(__xludf.DUMMYFUNCTION("IMPORTRANGE(""https://docs.google.com/spreadsheets/d/1IYY_tgx_IHuhSq3AJ5eI5OnqOPBNLWSHKh2a30DoXe8/edit?usp=sharing"",""นครศรีธรรมราช!I426"")"),0)</f>
        <v>0</v>
      </c>
      <c r="J531" s="192">
        <f ca="1">IFERROR(__xludf.DUMMYFUNCTION("IMPORTRANGE(""https://docs.google.com/spreadsheets/d/1IYY_tgx_IHuhSq3AJ5eI5OnqOPBNLWSHKh2a30DoXe8/edit?usp=sharing"",""นครศรีธรรมราช!J426"")"),0)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IFERROR(__xludf.DUMMYFUNCTION("IMPORTRANGE(""https://docs.google.com/spreadsheets/d/1IYY_tgx_IHuhSq3AJ5eI5OnqOPBNLWSHKh2a30DoXe8/edit?usp=sharing"",""นครศรีธรรมราช!I427"")"),0)</f>
        <v>0</v>
      </c>
      <c r="J532" s="445">
        <f ca="1">IFERROR(__xludf.DUMMYFUNCTION("IMPORTRANGE(""https://docs.google.com/spreadsheets/d/1IYY_tgx_IHuhSq3AJ5eI5OnqOPBNLWSHKh2a30DoXe8/edit?usp=sharing"",""นครศรีธรรมราช!J427"")"),0)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IFERROR(__xludf.DUMMYFUNCTION("IMPORTRANGE(""https://docs.google.com/spreadsheets/d/1IYY_tgx_IHuhSq3AJ5eI5OnqOPBNLWSHKh2a30DoXe8/edit?usp=sharing"",""นครศรีธรรมราช!I428"")"),26)</f>
        <v>26</v>
      </c>
      <c r="J533" s="393">
        <f ca="1">IFERROR(__xludf.DUMMYFUNCTION("IMPORTRANGE(""https://docs.google.com/spreadsheets/d/1IYY_tgx_IHuhSq3AJ5eI5OnqOPBNLWSHKh2a30DoXe8/edit?usp=sharing"",""นครศรีธรรมราช!J428"")"),26)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395"/>
      <c r="N533" s="395">
        <f ca="1">IFERROR(__xludf.DUMMYFUNCTION("IMPORTRANGE(""https://docs.google.com/spreadsheets/d/1IYY_tgx_IHuhSq3AJ5eI5OnqOPBNLWSHKh2a30DoXe8/edit?usp=sharing"",""นครศรีธรรมราช!M428"")"),30473)</f>
        <v>30473</v>
      </c>
      <c r="O533" s="395">
        <f t="shared" ref="O533:O537" ca="1" si="118">+IF(L533&gt;0,N533*100/L533,0)</f>
        <v>80.744568097509273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IFERROR(__xludf.DUMMYFUNCTION("IMPORTRANGE(""https://docs.google.com/spreadsheets/d/1IYY_tgx_IHuhSq3AJ5eI5OnqOPBNLWSHKh2a30DoXe8/edit?usp=sharing"",""นครศรีธรรมราช!L429"")"),0)</f>
        <v>0</v>
      </c>
      <c r="M534" s="169"/>
      <c r="N534" s="171">
        <f ca="1">IFERROR(__xludf.DUMMYFUNCTION("IMPORTRANGE(""https://docs.google.com/spreadsheets/d/1IYY_tgx_IHuhSq3AJ5eI5OnqOPBNLWSHKh2a30DoXe8/edit?usp=sharing"",""นครศรีธรรมราช!M429"")"),0)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1">
        <f ca="1">IFERROR(__xludf.DUMMYFUNCTION("IMPORTRANGE(""https://docs.google.com/spreadsheets/d/1IYY_tgx_IHuhSq3AJ5eI5OnqOPBNLWSHKh2a30DoXe8/edit?usp=sharing"",""นครศรีธรรมราช!M430"")"),30473)</f>
        <v>30473</v>
      </c>
      <c r="O535" s="171">
        <f t="shared" ca="1" si="118"/>
        <v>80.744568097509273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IFERROR(__xludf.DUMMYFUNCTION("IMPORTRANGE(""https://docs.google.com/spreadsheets/d/1IYY_tgx_IHuhSq3AJ5eI5OnqOPBNLWSHKh2a30DoXe8/edit?usp=sharing"",""นครศรีธรรมราช!L431"")"),0)</f>
        <v>0</v>
      </c>
      <c r="M536" s="171"/>
      <c r="N536" s="171">
        <f ca="1">IFERROR(__xludf.DUMMYFUNCTION("IMPORTRANGE(""https://docs.google.com/spreadsheets/d/1IYY_tgx_IHuhSq3AJ5eI5OnqOPBNLWSHKh2a30DoXe8/edit?usp=sharing"",""นครศรีธรรมราช!M431"")"),0)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1"/>
      <c r="N537" s="171">
        <f ca="1">IFERROR(__xludf.DUMMYFUNCTION("IMPORTRANGE(""https://docs.google.com/spreadsheets/d/1IYY_tgx_IHuhSq3AJ5eI5OnqOPBNLWSHKh2a30DoXe8/edit?usp=sharing"",""นครศรีธรรมราช!M432"")"),30473)</f>
        <v>30473</v>
      </c>
      <c r="O537" s="171">
        <f t="shared" ca="1" si="118"/>
        <v>80.744568097509273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IFERROR(__xludf.DUMMYFUNCTION("IMPORTRANGE(""https://docs.google.com/spreadsheets/d/1IYY_tgx_IHuhSq3AJ5eI5OnqOPBNLWSHKh2a30DoXe8/edit?usp=sharing"",""นครศรีธรรมราช!M433"")"),22140)</f>
        <v>22140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IFERROR(__xludf.DUMMYFUNCTION("IMPORTRANGE(""https://docs.google.com/spreadsheets/d/1IYY_tgx_IHuhSq3AJ5eI5OnqOPBNLWSHKh2a30DoXe8/edit?usp=sharing"",""นครศรีธรรมราช!M434"")"),0)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IFERROR(__xludf.DUMMYFUNCTION("IMPORTRANGE(""https://docs.google.com/spreadsheets/d/1IYY_tgx_IHuhSq3AJ5eI5OnqOPBNLWSHKh2a30DoXe8/edit?usp=sharing"",""นครศรีธรรมราช!M435"")"),0)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IFERROR(__xludf.DUMMYFUNCTION("IMPORTRANGE(""https://docs.google.com/spreadsheets/d/1IYY_tgx_IHuhSq3AJ5eI5OnqOPBNLWSHKh2a30DoXe8/edit?usp=sharing"",""นครศรีธรรมราช!M436"")"),8333)</f>
        <v>8333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IFERROR(__xludf.DUMMYFUNCTION("IMPORTRANGE(""https://docs.google.com/spreadsheets/d/1IYY_tgx_IHuhSq3AJ5eI5OnqOPBNLWSHKh2a30DoXe8/edit?usp=sharing"",""นครศรีธรรมราช!J438"")"),0)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IFERROR(__xludf.DUMMYFUNCTION("IMPORTRANGE(""https://docs.google.com/spreadsheets/d/1IYY_tgx_IHuhSq3AJ5eI5OnqOPBNLWSHKh2a30DoXe8/edit?usp=sharing"",""นครศรีธรรมราช!J439"")"),1)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IFERROR(__xludf.DUMMYFUNCTION("IMPORTRANGE(""https://docs.google.com/spreadsheets/d/1IYY_tgx_IHuhSq3AJ5eI5OnqOPBNLWSHKh2a30DoXe8/edit?usp=sharing"",""นครศรีธรรมราช!J440"")"),1)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IFERROR(__xludf.DUMMYFUNCTION("IMPORTRANGE(""https://docs.google.com/spreadsheets/d/1IYY_tgx_IHuhSq3AJ5eI5OnqOPBNLWSHKh2a30DoXe8/edit?usp=sharing"",""นครศรีธรรมราช!J441"")"),1)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2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IFERROR(__xludf.DUMMYFUNCTION("IMPORTRANGE(""https://docs.google.com/spreadsheets/d/1IYY_tgx_IHuhSq3AJ5eI5OnqOPBNLWSHKh2a30DoXe8/edit?usp=sharing"",""นครศรีธรรมราช!J166"")"),0)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IFERROR(__xludf.DUMMYFUNCTION("IMPORTRANGE(""https://docs.google.com/spreadsheets/d/1IYY_tgx_IHuhSq3AJ5eI5OnqOPBNLWSHKh2a30DoXe8/edit?usp=sharing"",""นครศรีธรรมราช!J444"")"),0)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IFERROR(__xludf.DUMMYFUNCTION("IMPORTRANGE(""https://docs.google.com/spreadsheets/d/1IYY_tgx_IHuhSq3AJ5eI5OnqOPBNLWSHKh2a30DoXe8/edit?usp=sharing"",""นครศรีธรรมราช!J445"")"),0)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IFERROR(__xludf.DUMMYFUNCTION("IMPORTRANGE(""https://docs.google.com/spreadsheets/d/1IYY_tgx_IHuhSq3AJ5eI5OnqOPBNLWSHKh2a30DoXe8/edit?usp=sharing"",""นครศรีธรรมราช!I446"")"),0)</f>
        <v>0</v>
      </c>
      <c r="J551" s="393">
        <f ca="1">IFERROR(__xludf.DUMMYFUNCTION("IMPORTRANGE(""https://docs.google.com/spreadsheets/d/1IYY_tgx_IHuhSq3AJ5eI5OnqOPBNLWSHKh2a30DoXe8/edit?usp=sharing"",""นครศรีธรรมราช!J446"")"),0)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IFERROR(__xludf.DUMMYFUNCTION("IMPORTRANGE(""https://docs.google.com/spreadsheets/d/1IYY_tgx_IHuhSq3AJ5eI5OnqOPBNLWSHKh2a30DoXe8/edit?usp=sharing"",""นครศรีธรรมราช!L446"")"),0)</f>
        <v>0</v>
      </c>
      <c r="M551" s="395"/>
      <c r="N551" s="395">
        <f ca="1">IFERROR(__xludf.DUMMYFUNCTION("IMPORTRANGE(""https://docs.google.com/spreadsheets/d/1IYY_tgx_IHuhSq3AJ5eI5OnqOPBNLWSHKh2a30DoXe8/edit?usp=sharing"",""นครศรีธรรมราช!M446"")"),0)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IFERROR(__xludf.DUMMYFUNCTION("IMPORTRANGE(""https://docs.google.com/spreadsheets/d/1IYY_tgx_IHuhSq3AJ5eI5OnqOPBNLWSHKh2a30DoXe8/edit?usp=sharing"",""นครศรีธรรมราช!L447"")"),0)</f>
        <v>0</v>
      </c>
      <c r="M552" s="169"/>
      <c r="N552" s="171">
        <f ca="1">IFERROR(__xludf.DUMMYFUNCTION("IMPORTRANGE(""https://docs.google.com/spreadsheets/d/1IYY_tgx_IHuhSq3AJ5eI5OnqOPBNLWSHKh2a30DoXe8/edit?usp=sharing"",""นครศรีธรรมราช!M447"")"),0)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1">
        <f ca="1">IFERROR(__xludf.DUMMYFUNCTION("IMPORTRANGE(""https://docs.google.com/spreadsheets/d/1IYY_tgx_IHuhSq3AJ5eI5OnqOPBNLWSHKh2a30DoXe8/edit?usp=sharing"",""นครศรีธรรมราช!M448"")"),0)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IFERROR(__xludf.DUMMYFUNCTION("IMPORTRANGE(""https://docs.google.com/spreadsheets/d/1IYY_tgx_IHuhSq3AJ5eI5OnqOPBNLWSHKh2a30DoXe8/edit?usp=sharing"",""นครศรีธรรมราช!L449"")"),0)</f>
        <v>0</v>
      </c>
      <c r="M554" s="171"/>
      <c r="N554" s="171">
        <f ca="1">IFERROR(__xludf.DUMMYFUNCTION("IMPORTRANGE(""https://docs.google.com/spreadsheets/d/1IYY_tgx_IHuhSq3AJ5eI5OnqOPBNLWSHKh2a30DoXe8/edit?usp=sharing"",""นครศรีธรรมราช!M449"")"),0)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IFERROR(__xludf.DUMMYFUNCTION("IMPORTRANGE(""https://docs.google.com/spreadsheets/d/1IYY_tgx_IHuhSq3AJ5eI5OnqOPBNLWSHKh2a30DoXe8/edit?usp=sharing"",""นครศรีธรรมราช!L450"")"),0)</f>
        <v>0</v>
      </c>
      <c r="M555" s="171"/>
      <c r="N555" s="171">
        <f ca="1">IFERROR(__xludf.DUMMYFUNCTION("IMPORTRANGE(""https://docs.google.com/spreadsheets/d/1IYY_tgx_IHuhSq3AJ5eI5OnqOPBNLWSHKh2a30DoXe8/edit?usp=sharing"",""นครศรีธรรมราช!M450"")"),0)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IFERROR(__xludf.DUMMYFUNCTION("IMPORTRANGE(""https://docs.google.com/spreadsheets/d/1IYY_tgx_IHuhSq3AJ5eI5OnqOPBNLWSHKh2a30DoXe8/edit?usp=sharing"",""นครศรีธรรมราช!M451"")"),0)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IFERROR(__xludf.DUMMYFUNCTION("IMPORTRANGE(""https://docs.google.com/spreadsheets/d/1IYY_tgx_IHuhSq3AJ5eI5OnqOPBNLWSHKh2a30DoXe8/edit?usp=sharing"",""นครศรีธรรมราช!M452"")"),0)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IFERROR(__xludf.DUMMYFUNCTION("IMPORTRANGE(""https://docs.google.com/spreadsheets/d/1IYY_tgx_IHuhSq3AJ5eI5OnqOPBNLWSHKh2a30DoXe8/edit?usp=sharing"",""นครศรีธรรมราช!M453"")"),0)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IFERROR(__xludf.DUMMYFUNCTION("IMPORTRANGE(""https://docs.google.com/spreadsheets/d/1IYY_tgx_IHuhSq3AJ5eI5OnqOPBNLWSHKh2a30DoXe8/edit?usp=sharing"",""นครศรีธรรมราช!M454"")"),0)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IFERROR(__xludf.DUMMYFUNCTION("IMPORTRANGE(""https://docs.google.com/spreadsheets/d/1IYY_tgx_IHuhSq3AJ5eI5OnqOPBNLWSHKh2a30DoXe8/edit?usp=sharing"",""นครศรีธรรมราช!I455"")"),0)</f>
        <v>0</v>
      </c>
      <c r="J560" s="167">
        <f ca="1">IFERROR(__xludf.DUMMYFUNCTION("IMPORTRANGE(""https://docs.google.com/spreadsheets/d/1IYY_tgx_IHuhSq3AJ5eI5OnqOPBNLWSHKh2a30DoXe8/edit?usp=sharing"",""นครศรีธรรมราช!J455"")"),0)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IFERROR(__xludf.DUMMYFUNCTION("IMPORTRANGE(""https://docs.google.com/spreadsheets/d/1IYY_tgx_IHuhSq3AJ5eI5OnqOPBNLWSHKh2a30DoXe8/edit?usp=sharing"",""นครศรีธรรมราช!I456"")"),0)</f>
        <v>0</v>
      </c>
      <c r="J561" s="191">
        <f ca="1">IFERROR(__xludf.DUMMYFUNCTION("IMPORTRANGE(""https://docs.google.com/spreadsheets/d/1IYY_tgx_IHuhSq3AJ5eI5OnqOPBNLWSHKh2a30DoXe8/edit?usp=sharing"",""นครศรีธรรมราช!J456"")"),0)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IFERROR(__xludf.DUMMYFUNCTION("IMPORTRANGE(""https://docs.google.com/spreadsheets/d/1IYY_tgx_IHuhSq3AJ5eI5OnqOPBNLWSHKh2a30DoXe8/edit?usp=sharing"",""นครศรีธรรมราช!I457"")"),"")</f>
        <v/>
      </c>
      <c r="J562" s="191" t="str">
        <f ca="1">IFERROR(__xludf.DUMMYFUNCTION("IMPORTRANGE(""https://docs.google.com/spreadsheets/d/1IYY_tgx_IHuhSq3AJ5eI5OnqOPBNLWSHKh2a30DoXe8/edit?usp=sharing"",""นครศรีธรรมราช!J457"")"),"")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IFERROR(__xludf.DUMMYFUNCTION("IMPORTRANGE(""https://docs.google.com/spreadsheets/d/1IYY_tgx_IHuhSq3AJ5eI5OnqOPBNLWSHKh2a30DoXe8/edit?usp=sharing"",""นครศรีธรรมราช!I458"")"),"")</f>
        <v/>
      </c>
      <c r="J563" s="191" t="str">
        <f ca="1">IFERROR(__xludf.DUMMYFUNCTION("IMPORTRANGE(""https://docs.google.com/spreadsheets/d/1IYY_tgx_IHuhSq3AJ5eI5OnqOPBNLWSHKh2a30DoXe8/edit?usp=sharing"",""นครศรีธรรมราช!J458"")"),"")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60">
        <f ca="1">IFERROR(__xludf.DUMMYFUNCTION("IMPORTRANGE(""https://docs.google.com/spreadsheets/d/1IYY_tgx_IHuhSq3AJ5eI5OnqOPBNLWSHKh2a30DoXe8/edit?usp=sharing"",""นครศรีธรรมราช!J459"")"),163)</f>
        <v>163</v>
      </c>
      <c r="K564" s="361">
        <f t="shared" ca="1" si="121"/>
        <v>9.5882352941176467</v>
      </c>
      <c r="L564" s="362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62"/>
      <c r="N564" s="362">
        <f ca="1">IFERROR(__xludf.DUMMYFUNCTION("IMPORTRANGE(""https://docs.google.com/spreadsheets/d/1IYY_tgx_IHuhSq3AJ5eI5OnqOPBNLWSHKh2a30DoXe8/edit?usp=sharing"",""นครศรีธรรมราช!M459"")"),22333)</f>
        <v>22333</v>
      </c>
      <c r="O564" s="362">
        <f t="shared" ref="O564:O568" ca="1" si="122">+IF(L564&gt;0,N564*100/L564,0)</f>
        <v>15.355473047304731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IFERROR(__xludf.DUMMYFUNCTION("IMPORTRANGE(""https://docs.google.com/spreadsheets/d/1IYY_tgx_IHuhSq3AJ5eI5OnqOPBNLWSHKh2a30DoXe8/edit?usp=sharing"",""นครศรีธรรมราช!L460"")"),0)</f>
        <v>0</v>
      </c>
      <c r="M565" s="169"/>
      <c r="N565" s="171">
        <f ca="1">IFERROR(__xludf.DUMMYFUNCTION("IMPORTRANGE(""https://docs.google.com/spreadsheets/d/1IYY_tgx_IHuhSq3AJ5eI5OnqOPBNLWSHKh2a30DoXe8/edit?usp=sharing"",""นครศรีธรรมราช!M460"")"),0)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1">
        <f ca="1">IFERROR(__xludf.DUMMYFUNCTION("IMPORTRANGE(""https://docs.google.com/spreadsheets/d/1IYY_tgx_IHuhSq3AJ5eI5OnqOPBNLWSHKh2a30DoXe8/edit?usp=sharing"",""นครศรีธรรมราช!M461"")"),22333)</f>
        <v>22333</v>
      </c>
      <c r="O566" s="171">
        <f t="shared" ca="1" si="122"/>
        <v>15.355473047304731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IFERROR(__xludf.DUMMYFUNCTION("IMPORTRANGE(""https://docs.google.com/spreadsheets/d/1IYY_tgx_IHuhSq3AJ5eI5OnqOPBNLWSHKh2a30DoXe8/edit?usp=sharing"",""นครศรีธรรมราช!L462"")"),0)</f>
        <v>0</v>
      </c>
      <c r="M567" s="171"/>
      <c r="N567" s="171">
        <f ca="1">IFERROR(__xludf.DUMMYFUNCTION("IMPORTRANGE(""https://docs.google.com/spreadsheets/d/1IYY_tgx_IHuhSq3AJ5eI5OnqOPBNLWSHKh2a30DoXe8/edit?usp=sharing"",""นครศรีธรรมราช!M462"")"),0)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1"/>
      <c r="N568" s="171">
        <f ca="1">IFERROR(__xludf.DUMMYFUNCTION("IMPORTRANGE(""https://docs.google.com/spreadsheets/d/1IYY_tgx_IHuhSq3AJ5eI5OnqOPBNLWSHKh2a30DoXe8/edit?usp=sharing"",""นครศรีธรรมราช!M463"")"),22333)</f>
        <v>22333</v>
      </c>
      <c r="O568" s="171">
        <f t="shared" ca="1" si="122"/>
        <v>15.355473047304731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IFERROR(__xludf.DUMMYFUNCTION("IMPORTRANGE(""https://docs.google.com/spreadsheets/d/1IYY_tgx_IHuhSq3AJ5eI5OnqOPBNLWSHKh2a30DoXe8/edit?usp=sharing"",""นครศรีธรรมราช!M464"")"),0)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IFERROR(__xludf.DUMMYFUNCTION("IMPORTRANGE(""https://docs.google.com/spreadsheets/d/1IYY_tgx_IHuhSq3AJ5eI5OnqOPBNLWSHKh2a30DoXe8/edit?usp=sharing"",""นครศรีธรรมราช!M465"")"),0)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IFERROR(__xludf.DUMMYFUNCTION("IMPORTRANGE(""https://docs.google.com/spreadsheets/d/1IYY_tgx_IHuhSq3AJ5eI5OnqOPBNLWSHKh2a30DoXe8/edit?usp=sharing"",""นครศรีธรรมราช!M466"")"),11000)</f>
        <v>11000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IFERROR(__xludf.DUMMYFUNCTION("IMPORTRANGE(""https://docs.google.com/spreadsheets/d/1IYY_tgx_IHuhSq3AJ5eI5OnqOPBNLWSHKh2a30DoXe8/edit?usp=sharing"",""นครศรีธรรมราช!M467"")"),11333)</f>
        <v>11333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01">
        <f ca="1">IFERROR(__xludf.DUMMYFUNCTION("IMPORTRANGE(""https://docs.google.com/spreadsheets/d/1IYY_tgx_IHuhSq3AJ5eI5OnqOPBNLWSHKh2a30DoXe8/edit?usp=sharing"",""นครศรีธรรมราช!J468"")"),163)</f>
        <v>163</v>
      </c>
      <c r="K573" s="204">
        <f ca="1">IF(I573&gt;0,J573*100/I573,0)</f>
        <v>9.5882352941176467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IFERROR(__xludf.DUMMYFUNCTION("IMPORTRANGE(""https://docs.google.com/spreadsheets/d/1IYY_tgx_IHuhSq3AJ5eI5OnqOPBNLWSHKh2a30DoXe8/edit?usp=sharing"",""นครศรีธรรมราช!I470"")"),0)</f>
        <v>0</v>
      </c>
      <c r="J575" s="192">
        <f ca="1">IFERROR(__xludf.DUMMYFUNCTION("IMPORTRANGE(""https://docs.google.com/spreadsheets/d/1IYY_tgx_IHuhSq3AJ5eI5OnqOPBNLWSHKh2a30DoXe8/edit?usp=sharing"",""นครศรีธรรมราช!J470"")"),1)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IFERROR(__xludf.DUMMYFUNCTION("IMPORTRANGE(""https://docs.google.com/spreadsheets/d/1IYY_tgx_IHuhSq3AJ5eI5OnqOPBNLWSHKh2a30DoXe8/edit?usp=sharing"",""นครศรีธรรมราช!I471"")"),0)</f>
        <v>0</v>
      </c>
      <c r="J576" s="192">
        <f ca="1">IFERROR(__xludf.DUMMYFUNCTION("IMPORTRANGE(""https://docs.google.com/spreadsheets/d/1IYY_tgx_IHuhSq3AJ5eI5OnqOPBNLWSHKh2a30DoXe8/edit?usp=sharing"",""นครศรีธรรมราช!J471"")"),61)</f>
        <v>61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IFERROR(__xludf.DUMMYFUNCTION("IMPORTRANGE(""https://docs.google.com/spreadsheets/d/1IYY_tgx_IHuhSq3AJ5eI5OnqOPBNLWSHKh2a30DoXe8/edit?usp=sharing"",""นครศรีธรรมราช!I472"")"),0)</f>
        <v>0</v>
      </c>
      <c r="J577" s="192">
        <f ca="1">IFERROR(__xludf.DUMMYFUNCTION("IMPORTRANGE(""https://docs.google.com/spreadsheets/d/1IYY_tgx_IHuhSq3AJ5eI5OnqOPBNLWSHKh2a30DoXe8/edit?usp=sharing"",""นครศรีธรรมราช!J472"")"),102)</f>
        <v>102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IFERROR(__xludf.DUMMYFUNCTION("IMPORTRANGE(""https://docs.google.com/spreadsheets/d/1IYY_tgx_IHuhSq3AJ5eI5OnqOPBNLWSHKh2a30DoXe8/edit?usp=sharing"",""นครศรีธรรมราช!I473"")"),0)</f>
        <v>0</v>
      </c>
      <c r="J578" s="192">
        <f ca="1">IFERROR(__xludf.DUMMYFUNCTION("IMPORTRANGE(""https://docs.google.com/spreadsheets/d/1IYY_tgx_IHuhSq3AJ5eI5OnqOPBNLWSHKh2a30DoXe8/edit?usp=sharing"",""นครศรีธรรมราช!J473"")"),0)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IFERROR(__xludf.DUMMYFUNCTION("IMPORTRANGE(""https://docs.google.com/spreadsheets/d/1IYY_tgx_IHuhSq3AJ5eI5OnqOPBNLWSHKh2a30DoXe8/edit?usp=sharing"",""นครศรีธรรมราช!I474"")"),0)</f>
        <v>0</v>
      </c>
      <c r="J579" s="192">
        <f ca="1">IFERROR(__xludf.DUMMYFUNCTION("IMPORTRANGE(""https://docs.google.com/spreadsheets/d/1IYY_tgx_IHuhSq3AJ5eI5OnqOPBNLWSHKh2a30DoXe8/edit?usp=sharing"",""นครศรีธรรมราช!J474"")"),0)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60">
        <f ca="1">IFERROR(__xludf.DUMMYFUNCTION("IMPORTRANGE(""https://docs.google.com/spreadsheets/d/1IYY_tgx_IHuhSq3AJ5eI5OnqOPBNLWSHKh2a30DoXe8/edit?usp=sharing"",""นครศรีธรรมราช!J475"")"),0)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62"/>
      <c r="N580" s="362">
        <f ca="1">IFERROR(__xludf.DUMMYFUNCTION("IMPORTRANGE(""https://docs.google.com/spreadsheets/d/1IYY_tgx_IHuhSq3AJ5eI5OnqOPBNLWSHKh2a30DoXe8/edit?usp=sharing"",""นครศรีธรรมราช!M475"")"),0)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IFERROR(__xludf.DUMMYFUNCTION("IMPORTRANGE(""https://docs.google.com/spreadsheets/d/1IYY_tgx_IHuhSq3AJ5eI5OnqOPBNLWSHKh2a30DoXe8/edit?usp=sharing"",""นครศรีธรรมราช!L476"")"),0)</f>
        <v>0</v>
      </c>
      <c r="M581" s="169"/>
      <c r="N581" s="171">
        <f ca="1">IFERROR(__xludf.DUMMYFUNCTION("IMPORTRANGE(""https://docs.google.com/spreadsheets/d/1IYY_tgx_IHuhSq3AJ5eI5OnqOPBNLWSHKh2a30DoXe8/edit?usp=sharing"",""นครศรีธรรมราช!M476"")"),0)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1">
        <f ca="1">IFERROR(__xludf.DUMMYFUNCTION("IMPORTRANGE(""https://docs.google.com/spreadsheets/d/1IYY_tgx_IHuhSq3AJ5eI5OnqOPBNLWSHKh2a30DoXe8/edit?usp=sharing"",""นครศรีธรรมราช!M477"")"),0)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IFERROR(__xludf.DUMMYFUNCTION("IMPORTRANGE(""https://docs.google.com/spreadsheets/d/1IYY_tgx_IHuhSq3AJ5eI5OnqOPBNLWSHKh2a30DoXe8/edit?usp=sharing"",""นครศรีธรรมราช!L478"")"),0)</f>
        <v>0</v>
      </c>
      <c r="M583" s="171"/>
      <c r="N583" s="171">
        <f ca="1">IFERROR(__xludf.DUMMYFUNCTION("IMPORTRANGE(""https://docs.google.com/spreadsheets/d/1IYY_tgx_IHuhSq3AJ5eI5OnqOPBNLWSHKh2a30DoXe8/edit?usp=sharing"",""นครศรีธรรมราช!M478"")"),0)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1"/>
      <c r="N584" s="171">
        <f ca="1">IFERROR(__xludf.DUMMYFUNCTION("IMPORTRANGE(""https://docs.google.com/spreadsheets/d/1IYY_tgx_IHuhSq3AJ5eI5OnqOPBNLWSHKh2a30DoXe8/edit?usp=sharing"",""นครศรีธรรมราช!M479"")"),0)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IFERROR(__xludf.DUMMYFUNCTION("IMPORTRANGE(""https://docs.google.com/spreadsheets/d/1IYY_tgx_IHuhSq3AJ5eI5OnqOPBNLWSHKh2a30DoXe8/edit?usp=sharing"",""นครศรีธรรมราช!M480"")"),0)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IFERROR(__xludf.DUMMYFUNCTION("IMPORTRANGE(""https://docs.google.com/spreadsheets/d/1IYY_tgx_IHuhSq3AJ5eI5OnqOPBNLWSHKh2a30DoXe8/edit?usp=sharing"",""นครศรีธรรมราช!M481"")"),0)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IFERROR(__xludf.DUMMYFUNCTION("IMPORTRANGE(""https://docs.google.com/spreadsheets/d/1IYY_tgx_IHuhSq3AJ5eI5OnqOPBNLWSHKh2a30DoXe8/edit?usp=sharing"",""นครศรีธรรมราช!M482"")"),0)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IFERROR(__xludf.DUMMYFUNCTION("IMPORTRANGE(""https://docs.google.com/spreadsheets/d/1IYY_tgx_IHuhSq3AJ5eI5OnqOPBNLWSHKh2a30DoXe8/edit?usp=sharing"",""นครศรีธรรมราช!M483"")"),0)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1">
        <f ca="1">IFERROR(__xludf.DUMMYFUNCTION("IMPORTRANGE(""https://docs.google.com/spreadsheets/d/1IYY_tgx_IHuhSq3AJ5eI5OnqOPBNLWSHKh2a30DoXe8/edit?usp=sharing"",""นครศรีธรรมราช!J484"")"),0)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IFERROR(__xludf.DUMMYFUNCTION("IMPORTRANGE(""https://docs.google.com/spreadsheets/d/1IYY_tgx_IHuhSq3AJ5eI5OnqOPBNLWSHKh2a30DoXe8/edit?usp=sharing"",""นครศรีธรรมราช!I485"")"),0)</f>
        <v>0</v>
      </c>
      <c r="J590" s="191">
        <f ca="1">IFERROR(__xludf.DUMMYFUNCTION("IMPORTRANGE(""https://docs.google.com/spreadsheets/d/1IYY_tgx_IHuhSq3AJ5eI5OnqOPBNLWSHKh2a30DoXe8/edit?usp=sharing"",""นครศรีธรรมราช!J485"")"),0)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1">
        <f ca="1">IFERROR(__xludf.DUMMYFUNCTION("IMPORTRANGE(""https://docs.google.com/spreadsheets/d/1IYY_tgx_IHuhSq3AJ5eI5OnqOPBNLWSHKh2a30DoXe8/edit?usp=sharing"",""นครศรีธรรมราช!J486"")"),0)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IFERROR(__xludf.DUMMYFUNCTION("IMPORTRANGE(""https://docs.google.com/spreadsheets/d/1IYY_tgx_IHuhSq3AJ5eI5OnqOPBNLWSHKh2a30DoXe8/edit?usp=sharing"",""นครศรีธรรมราช!I487"")"),0)</f>
        <v>0</v>
      </c>
      <c r="J592" s="191">
        <f ca="1">IFERROR(__xludf.DUMMYFUNCTION("IMPORTRANGE(""https://docs.google.com/spreadsheets/d/1IYY_tgx_IHuhSq3AJ5eI5OnqOPBNLWSHKh2a30DoXe8/edit?usp=sharing"",""นครศรีธรรมราช!J487"")"),0)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1">
        <f ca="1">IFERROR(__xludf.DUMMYFUNCTION("IMPORTRANGE(""https://docs.google.com/spreadsheets/d/1IYY_tgx_IHuhSq3AJ5eI5OnqOPBNLWSHKh2a30DoXe8/edit?usp=sharing"",""นครศรีธรรมราช!J488"")"),0)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IFERROR(__xludf.DUMMYFUNCTION("IMPORTRANGE(""https://docs.google.com/spreadsheets/d/1IYY_tgx_IHuhSq3AJ5eI5OnqOPBNLWSHKh2a30DoXe8/edit?usp=sharing"",""นครศรีธรรมราช!I489"")"),0)</f>
        <v>0</v>
      </c>
      <c r="J594" s="191">
        <f ca="1">IFERROR(__xludf.DUMMYFUNCTION("IMPORTRANGE(""https://docs.google.com/spreadsheets/d/1IYY_tgx_IHuhSq3AJ5eI5OnqOPBNLWSHKh2a30DoXe8/edit?usp=sharing"",""นครศรีธรรมราช!J489"")"),0)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1">
        <f ca="1">IFERROR(__xludf.DUMMYFUNCTION("IMPORTRANGE(""https://docs.google.com/spreadsheets/d/1IYY_tgx_IHuhSq3AJ5eI5OnqOPBNLWSHKh2a30DoXe8/edit?usp=sharing"",""นครศรีธรรมราช!J490"")"),0)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IFERROR(__xludf.DUMMYFUNCTION("IMPORTRANGE(""https://docs.google.com/spreadsheets/d/1IYY_tgx_IHuhSq3AJ5eI5OnqOPBNLWSHKh2a30DoXe8/edit?usp=sharing"",""นครศรีธรรมราช!I491"")"),0)</f>
        <v>0</v>
      </c>
      <c r="J596" s="238">
        <f ca="1">IFERROR(__xludf.DUMMYFUNCTION("IMPORTRANGE(""https://docs.google.com/spreadsheets/d/1IYY_tgx_IHuhSq3AJ5eI5OnqOPBNLWSHKh2a30DoXe8/edit?usp=sharing"",""นครศรีธรรมราช!J491"")"),0)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64">
        <f ca="1">IFERROR(__xludf.DUMMYFUNCTION("IMPORTRANGE(""https://docs.google.com/spreadsheets/d/1IYY_tgx_IHuhSq3AJ5eI5OnqOPBNLWSHKh2a30DoXe8/edit?usp=sharing"",""นครศรีธรรมราช!J492"")"),0)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395"/>
      <c r="N597" s="395">
        <f ca="1">IFERROR(__xludf.DUMMYFUNCTION("IMPORTRANGE(""https://docs.google.com/spreadsheets/d/1IYY_tgx_IHuhSq3AJ5eI5OnqOPBNLWSHKh2a30DoXe8/edit?usp=sharing"",""นครศรีธรรมราช!M492"")"),0)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IFERROR(__xludf.DUMMYFUNCTION("IMPORTRANGE(""https://docs.google.com/spreadsheets/d/1IYY_tgx_IHuhSq3AJ5eI5OnqOPBNLWSHKh2a30DoXe8/edit?usp=sharing"",""นครศรีธรรมราช!L493"")"),0)</f>
        <v>0</v>
      </c>
      <c r="M598" s="169"/>
      <c r="N598" s="171">
        <f ca="1">IFERROR(__xludf.DUMMYFUNCTION("IMPORTRANGE(""https://docs.google.com/spreadsheets/d/1IYY_tgx_IHuhSq3AJ5eI5OnqOPBNLWSHKh2a30DoXe8/edit?usp=sharing"",""นครศรีธรรมราช!M493"")"),0)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1">
        <f ca="1">IFERROR(__xludf.DUMMYFUNCTION("IMPORTRANGE(""https://docs.google.com/spreadsheets/d/1IYY_tgx_IHuhSq3AJ5eI5OnqOPBNLWSHKh2a30DoXe8/edit?usp=sharing"",""นครศรีธรรมราช!M494"")"),0)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IFERROR(__xludf.DUMMYFUNCTION("IMPORTRANGE(""https://docs.google.com/spreadsheets/d/1IYY_tgx_IHuhSq3AJ5eI5OnqOPBNLWSHKh2a30DoXe8/edit?usp=sharing"",""นครศรีธรรมราช!L495"")"),0)</f>
        <v>0</v>
      </c>
      <c r="M600" s="171"/>
      <c r="N600" s="171">
        <f ca="1">IFERROR(__xludf.DUMMYFUNCTION("IMPORTRANGE(""https://docs.google.com/spreadsheets/d/1IYY_tgx_IHuhSq3AJ5eI5OnqOPBNLWSHKh2a30DoXe8/edit?usp=sharing"",""นครศรีธรรมราช!M495"")"),0)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1"/>
      <c r="N601" s="171">
        <f ca="1">IFERROR(__xludf.DUMMYFUNCTION("IMPORTRANGE(""https://docs.google.com/spreadsheets/d/1IYY_tgx_IHuhSq3AJ5eI5OnqOPBNLWSHKh2a30DoXe8/edit?usp=sharing"",""นครศรีธรรมราช!M496"")"),0)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IFERROR(__xludf.DUMMYFUNCTION("IMPORTRANGE(""https://docs.google.com/spreadsheets/d/1IYY_tgx_IHuhSq3AJ5eI5OnqOPBNLWSHKh2a30DoXe8/edit?usp=sharing"",""นครศรีธรรมราช!M497"")"),0)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IFERROR(__xludf.DUMMYFUNCTION("IMPORTRANGE(""https://docs.google.com/spreadsheets/d/1IYY_tgx_IHuhSq3AJ5eI5OnqOPBNLWSHKh2a30DoXe8/edit?usp=sharing"",""นครศรีธรรมราช!M498"")"),0)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IFERROR(__xludf.DUMMYFUNCTION("IMPORTRANGE(""https://docs.google.com/spreadsheets/d/1IYY_tgx_IHuhSq3AJ5eI5OnqOPBNLWSHKh2a30DoXe8/edit?usp=sharing"",""นครศรีธรรมราช!M499"")"),0)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IFERROR(__xludf.DUMMYFUNCTION("IMPORTRANGE(""https://docs.google.com/spreadsheets/d/1IYY_tgx_IHuhSq3AJ5eI5OnqOPBNLWSHKh2a30DoXe8/edit?usp=sharing"",""นครศรีธรรมราช!M500"")"),0)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IFERROR(__xludf.DUMMYFUNCTION("IMPORTRANGE(""https://docs.google.com/spreadsheets/d/1IYY_tgx_IHuhSq3AJ5eI5OnqOPBNLWSHKh2a30DoXe8/edit?usp=sharing"",""นครศรีธรรมราช!J502"")"),0)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IFERROR(__xludf.DUMMYFUNCTION("IMPORTRANGE(""https://docs.google.com/spreadsheets/d/1IYY_tgx_IHuhSq3AJ5eI5OnqOPBNLWSHKh2a30DoXe8/edit?usp=sharing"",""นครศรีธรรมราช!J503"")"),1)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IFERROR(__xludf.DUMMYFUNCTION("IMPORTRANGE(""https://docs.google.com/spreadsheets/d/1IYY_tgx_IHuhSq3AJ5eI5OnqOPBNLWSHKh2a30DoXe8/edit?usp=sharing"",""นครศรีธรรมราช!J166"")"),0)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IFERROR(__xludf.DUMMYFUNCTION("IMPORTRANGE(""https://docs.google.com/spreadsheets/d/1IYY_tgx_IHuhSq3AJ5eI5OnqOPBNLWSHKh2a30DoXe8/edit?usp=sharing"",""นครศรีธรรมราช!J166"")"),0)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7">
        <f ca="1">IFERROR(__xludf.DUMMYFUNCTION("IMPORTRANGE(""https://docs.google.com/spreadsheets/d/1IYY_tgx_IHuhSq3AJ5eI5OnqOPBNLWSHKh2a30DoXe8/edit?usp=sharing"",""นครศรีธรรมราช!J506"")"),0)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IFERROR(__xludf.DUMMYFUNCTION("IMPORTRANGE(""https://docs.google.com/spreadsheets/d/1IYY_tgx_IHuhSq3AJ5eI5OnqOPBNLWSHKh2a30DoXe8/edit?usp=sharing"",""นครศรีธรรมราช!I507"")"),0)</f>
        <v>0</v>
      </c>
      <c r="J612" s="192">
        <f ca="1">IFERROR(__xludf.DUMMYFUNCTION("IMPORTRANGE(""https://docs.google.com/spreadsheets/d/1IYY_tgx_IHuhSq3AJ5eI5OnqOPBNLWSHKh2a30DoXe8/edit?usp=sharing"",""นครศรีธรรมราช!J507"")"),0)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IFERROR(__xludf.DUMMYFUNCTION("IMPORTRANGE(""https://docs.google.com/spreadsheets/d/1IYY_tgx_IHuhSq3AJ5eI5OnqOPBNLWSHKh2a30DoXe8/edit?usp=sharing"",""นครศรีธรรมราช!I508"")"),0)</f>
        <v>0</v>
      </c>
      <c r="J613" s="192">
        <f ca="1">IFERROR(__xludf.DUMMYFUNCTION("IMPORTRANGE(""https://docs.google.com/spreadsheets/d/1IYY_tgx_IHuhSq3AJ5eI5OnqOPBNLWSHKh2a30DoXe8/edit?usp=sharing"",""นครศรีธรรมราช!J508"")"),0)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IFERROR(__xludf.DUMMYFUNCTION("IMPORTRANGE(""https://docs.google.com/spreadsheets/d/1IYY_tgx_IHuhSq3AJ5eI5OnqOPBNLWSHKh2a30DoXe8/edit?usp=sharing"",""นครศรีธรรมราช!I509"")"),0)</f>
        <v>0</v>
      </c>
      <c r="J614" s="192">
        <f ca="1">IFERROR(__xludf.DUMMYFUNCTION("IMPORTRANGE(""https://docs.google.com/spreadsheets/d/1IYY_tgx_IHuhSq3AJ5eI5OnqOPBNLWSHKh2a30DoXe8/edit?usp=sharing"",""นครศรีธรรมราช!J509"")"),0)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IFERROR(__xludf.DUMMYFUNCTION("IMPORTRANGE(""https://docs.google.com/spreadsheets/d/1IYY_tgx_IHuhSq3AJ5eI5OnqOPBNLWSHKh2a30DoXe8/edit?usp=sharing"",""นครศรีธรรมราช!I510"")"),0)</f>
        <v>0</v>
      </c>
      <c r="J615" s="192">
        <f ca="1">IFERROR(__xludf.DUMMYFUNCTION("IMPORTRANGE(""https://docs.google.com/spreadsheets/d/1IYY_tgx_IHuhSq3AJ5eI5OnqOPBNLWSHKh2a30DoXe8/edit?usp=sharing"",""นครศรีธรรมราช!J510"")"),0)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IFERROR(__xludf.DUMMYFUNCTION("IMPORTRANGE(""https://docs.google.com/spreadsheets/d/1IYY_tgx_IHuhSq3AJ5eI5OnqOPBNLWSHKh2a30DoXe8/edit?usp=sharing"",""นครศรีธรรมราช!I511"")"),0)</f>
        <v>0</v>
      </c>
      <c r="J616" s="192">
        <f ca="1">IFERROR(__xludf.DUMMYFUNCTION("IMPORTRANGE(""https://docs.google.com/spreadsheets/d/1IYY_tgx_IHuhSq3AJ5eI5OnqOPBNLWSHKh2a30DoXe8/edit?usp=sharing"",""นครศรีธรรมราช!J511"")"),0)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IFERROR(__xludf.DUMMYFUNCTION("IMPORTRANGE(""https://docs.google.com/spreadsheets/d/1IYY_tgx_IHuhSq3AJ5eI5OnqOPBNLWSHKh2a30DoXe8/edit?usp=sharing"",""นครศรีธรรมราช!I512"")"),0)</f>
        <v>0</v>
      </c>
      <c r="J617" s="191">
        <f ca="1">IFERROR(__xludf.DUMMYFUNCTION("IMPORTRANGE(""https://docs.google.com/spreadsheets/d/1IYY_tgx_IHuhSq3AJ5eI5OnqOPBNLWSHKh2a30DoXe8/edit?usp=sharing"",""นครศรีธรรมราช!J512"")"),0)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IFERROR(__xludf.DUMMYFUNCTION("IMPORTRANGE(""https://docs.google.com/spreadsheets/d/1IYY_tgx_IHuhSq3AJ5eI5OnqOPBNLWSHKh2a30DoXe8/edit?usp=sharing"",""นครศรีธรรมราช!I513"")"),0)</f>
        <v>0</v>
      </c>
      <c r="J618" s="192">
        <f ca="1">IFERROR(__xludf.DUMMYFUNCTION("IMPORTRANGE(""https://docs.google.com/spreadsheets/d/1IYY_tgx_IHuhSq3AJ5eI5OnqOPBNLWSHKh2a30DoXe8/edit?usp=sharing"",""นครศรีธรรมราช!J513"")"),0)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IFERROR(__xludf.DUMMYFUNCTION("IMPORTRANGE(""https://docs.google.com/spreadsheets/d/1IYY_tgx_IHuhSq3AJ5eI5OnqOPBNLWSHKh2a30DoXe8/edit?usp=sharing"",""นครศรีธรรมราช!I514"")"),0)</f>
        <v>0</v>
      </c>
      <c r="J619" s="192">
        <f ca="1">IFERROR(__xludf.DUMMYFUNCTION("IMPORTRANGE(""https://docs.google.com/spreadsheets/d/1IYY_tgx_IHuhSq3AJ5eI5OnqOPBNLWSHKh2a30DoXe8/edit?usp=sharing"",""นครศรีธรรมราช!J514"")"),0)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IFERROR(__xludf.DUMMYFUNCTION("IMPORTRANGE(""https://docs.google.com/spreadsheets/d/1IYY_tgx_IHuhSq3AJ5eI5OnqOPBNLWSHKh2a30DoXe8/edit?usp=sharing"",""นครศรีธรรมราช!I515"")"),0)</f>
        <v>0</v>
      </c>
      <c r="J620" s="167">
        <f ca="1">IFERROR(__xludf.DUMMYFUNCTION("IMPORTRANGE(""https://docs.google.com/spreadsheets/d/1IYY_tgx_IHuhSq3AJ5eI5OnqOPBNLWSHKh2a30DoXe8/edit?usp=sharing"",""นครศรีธรรมราช!J515"")"),0)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IFERROR(__xludf.DUMMYFUNCTION("IMPORTRANGE(""https://docs.google.com/spreadsheets/d/1IYY_tgx_IHuhSq3AJ5eI5OnqOPBNLWSHKh2a30DoXe8/edit?usp=sharing"",""นครศรีธรรมราช!I516"")"),0)</f>
        <v>0</v>
      </c>
      <c r="J621" s="167">
        <f ca="1">IFERROR(__xludf.DUMMYFUNCTION("IMPORTRANGE(""https://docs.google.com/spreadsheets/d/1IYY_tgx_IHuhSq3AJ5eI5OnqOPBNLWSHKh2a30DoXe8/edit?usp=sharing"",""นครศรีธรรมราช!J516"")"),0)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IFERROR(__xludf.DUMMYFUNCTION("IMPORTRANGE(""https://docs.google.com/spreadsheets/d/1IYY_tgx_IHuhSq3AJ5eI5OnqOPBNLWSHKh2a30DoXe8/edit?usp=sharing"",""นครศรีธรรมราช!I517"")"),0)</f>
        <v>0</v>
      </c>
      <c r="J622" s="192">
        <f ca="1">IFERROR(__xludf.DUMMYFUNCTION("IMPORTRANGE(""https://docs.google.com/spreadsheets/d/1IYY_tgx_IHuhSq3AJ5eI5OnqOPBNLWSHKh2a30DoXe8/edit?usp=sharing"",""นครศรีธรรมราช!J517"")"),0)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IFERROR(__xludf.DUMMYFUNCTION("IMPORTRANGE(""https://docs.google.com/spreadsheets/d/1IYY_tgx_IHuhSq3AJ5eI5OnqOPBNLWSHKh2a30DoXe8/edit?usp=sharing"",""นครศรีธรรมราช!I518"")"),0)</f>
        <v>0</v>
      </c>
      <c r="J623" s="192">
        <f ca="1">IFERROR(__xludf.DUMMYFUNCTION("IMPORTRANGE(""https://docs.google.com/spreadsheets/d/1IYY_tgx_IHuhSq3AJ5eI5OnqOPBNLWSHKh2a30DoXe8/edit?usp=sharing"",""นครศรีธรรมราช!J518"")"),0)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IFERROR(__xludf.DUMMYFUNCTION("IMPORTRANGE(""https://docs.google.com/spreadsheets/d/1IYY_tgx_IHuhSq3AJ5eI5OnqOPBNLWSHKh2a30DoXe8/edit?usp=sharing"",""นครศรีธรรมราช!I519"")"),0)</f>
        <v>0</v>
      </c>
      <c r="J624" s="191">
        <f ca="1">IFERROR(__xludf.DUMMYFUNCTION("IMPORTRANGE(""https://docs.google.com/spreadsheets/d/1IYY_tgx_IHuhSq3AJ5eI5OnqOPBNLWSHKh2a30DoXe8/edit?usp=sharing"",""นครศรีธรรมราช!J519"")"),0)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IFERROR(__xludf.DUMMYFUNCTION("IMPORTRANGE(""https://docs.google.com/spreadsheets/d/1IYY_tgx_IHuhSq3AJ5eI5OnqOPBNLWSHKh2a30DoXe8/edit?usp=sharing"",""นครศรีธรรมราช!I520"")"),0)</f>
        <v>0</v>
      </c>
      <c r="J625" s="192">
        <f ca="1">IFERROR(__xludf.DUMMYFUNCTION("IMPORTRANGE(""https://docs.google.com/spreadsheets/d/1IYY_tgx_IHuhSq3AJ5eI5OnqOPBNLWSHKh2a30DoXe8/edit?usp=sharing"",""นครศรีธรรมราช!J520"")"),0)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IFERROR(__xludf.DUMMYFUNCTION("IMPORTRANGE(""https://docs.google.com/spreadsheets/d/1IYY_tgx_IHuhSq3AJ5eI5OnqOPBNLWSHKh2a30DoXe8/edit?usp=sharing"",""นครศรีธรรมราช!I521"")"),0)</f>
        <v>0</v>
      </c>
      <c r="J626" s="192">
        <f ca="1">IFERROR(__xludf.DUMMYFUNCTION("IMPORTRANGE(""https://docs.google.com/spreadsheets/d/1IYY_tgx_IHuhSq3AJ5eI5OnqOPBNLWSHKh2a30DoXe8/edit?usp=sharing"",""นครศรีธรรมราช!J521"")"),0)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32">
        <f ca="1">IFERROR(__xludf.DUMMYFUNCTION("IMPORTRANGE(""https://docs.google.com/spreadsheets/d/1IYY_tgx_IHuhSq3AJ5eI5OnqOPBNLWSHKh2a30DoXe8/edit?usp=sharing"",""นครศรีธรรมราช!J523"")"),15118.9)</f>
        <v>15118.9</v>
      </c>
      <c r="K628" s="333">
        <f t="shared" ref="K628:K635" ca="1" si="129">IF(I628&gt;0,J628*100/I628,0)</f>
        <v>0.69703106645919133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32">
        <f ca="1">IFERROR(__xludf.DUMMYFUNCTION("IMPORTRANGE(""https://docs.google.com/spreadsheets/d/1IYY_tgx_IHuhSq3AJ5eI5OnqOPBNLWSHKh2a30DoXe8/edit?usp=sharing"",""นครศรีธรรมราช!J524"")"),1)</f>
        <v>1</v>
      </c>
      <c r="K629" s="333">
        <f t="shared" ca="1" si="129"/>
        <v>0.64102564102564108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32">
        <f ca="1">IFERROR(__xludf.DUMMYFUNCTION("IMPORTRANGE(""https://docs.google.com/spreadsheets/d/1IYY_tgx_IHuhSq3AJ5eI5OnqOPBNLWSHKh2a30DoXe8/edit?usp=sharing"",""นครศรีธรรมราช!J525"")"),57924.02)</f>
        <v>57924.02</v>
      </c>
      <c r="K630" s="333">
        <f t="shared" ca="1" si="129"/>
        <v>2.3499859134369658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32">
        <f ca="1">IFERROR(__xludf.DUMMYFUNCTION("IMPORTRANGE(""https://docs.google.com/spreadsheets/d/1IYY_tgx_IHuhSq3AJ5eI5OnqOPBNLWSHKh2a30DoXe8/edit?usp=sharing"",""นครศรีธรรมราช!J526"")"),28)</f>
        <v>28</v>
      </c>
      <c r="K631" s="333">
        <f t="shared" ca="1" si="129"/>
        <v>26.666666666666668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IFERROR(__xludf.DUMMYFUNCTION("IMPORTRANGE(""https://docs.google.com/spreadsheets/d/1IYY_tgx_IHuhSq3AJ5eI5OnqOPBNLWSHKh2a30DoXe8/edit?usp=sharing"",""นครศรีธรรมราช!I527"")"),0)</f>
        <v>0</v>
      </c>
      <c r="J632" s="332">
        <f ca="1">IFERROR(__xludf.DUMMYFUNCTION("IMPORTRANGE(""https://docs.google.com/spreadsheets/d/1IYY_tgx_IHuhSq3AJ5eI5OnqOPBNLWSHKh2a30DoXe8/edit?usp=sharing"",""นครศรีธรรมราช!J527"")"),0)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IFERROR(__xludf.DUMMYFUNCTION("IMPORTRANGE(""https://docs.google.com/spreadsheets/d/1IYY_tgx_IHuhSq3AJ5eI5OnqOPBNLWSHKh2a30DoXe8/edit?usp=sharing"",""นครศรีธรรมราช!I528"")"),0)</f>
        <v>0</v>
      </c>
      <c r="J633" s="332">
        <f ca="1">IFERROR(__xludf.DUMMYFUNCTION("IMPORTRANGE(""https://docs.google.com/spreadsheets/d/1IYY_tgx_IHuhSq3AJ5eI5OnqOPBNLWSHKh2a30DoXe8/edit?usp=sharing"",""นครศรีธรรมราช!J528"")"),0)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32">
        <f ca="1">IFERROR(__xludf.DUMMYFUNCTION("IMPORTRANGE(""https://docs.google.com/spreadsheets/d/1IYY_tgx_IHuhSq3AJ5eI5OnqOPBNLWSHKh2a30DoXe8/edit?usp=sharing"",""นครศรีธรรมราช!J529"")"),0)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IFERROR(__xludf.DUMMYFUNCTION("IMPORTRANGE(""https://docs.google.com/spreadsheets/d/1IYY_tgx_IHuhSq3AJ5eI5OnqOPBNLWSHKh2a30DoXe8/edit?usp=sharing"",""นครศรีธรรมราช!I530"")"),70)</f>
        <v>70</v>
      </c>
      <c r="J635" s="462">
        <f ca="1">IFERROR(__xludf.DUMMYFUNCTION("IMPORTRANGE(""https://docs.google.com/spreadsheets/d/1IYY_tgx_IHuhSq3AJ5eI5OnqOPBNLWSHKh2a30DoXe8/edit?usp=sharing"",""นครศรีธรรมราช!J530"")"),0)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241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4114253</v>
      </c>
      <c r="M8" s="25">
        <f t="shared" ca="1" si="0"/>
        <v>945455</v>
      </c>
      <c r="N8" s="25">
        <f t="shared" ca="1" si="0"/>
        <v>1591216</v>
      </c>
      <c r="O8" s="24">
        <f t="shared" ref="O8:O16" ca="1" si="1">IF(L8&gt;0,N8*100/L8,0)</f>
        <v>38.675696414391631</v>
      </c>
      <c r="P8" s="24">
        <f t="shared" ref="P8:P16" ca="1" si="2">IF(M8&gt;0,N8*100/M8,0)</f>
        <v>168.30161139345606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4114253</v>
      </c>
      <c r="M10" s="32">
        <f t="shared" ca="1" si="4"/>
        <v>945455</v>
      </c>
      <c r="N10" s="32">
        <f t="shared" ca="1" si="4"/>
        <v>1591216</v>
      </c>
      <c r="O10" s="31">
        <f t="shared" ca="1" si="1"/>
        <v>38.675696414391631</v>
      </c>
      <c r="P10" s="31">
        <f t="shared" ca="1" si="2"/>
        <v>168.30161139345606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3163853</v>
      </c>
      <c r="M12" s="40">
        <f t="shared" ca="1" si="6"/>
        <v>945455</v>
      </c>
      <c r="N12" s="40">
        <f t="shared" ca="1" si="6"/>
        <v>640816</v>
      </c>
      <c r="O12" s="40">
        <f t="shared" ca="1" si="1"/>
        <v>20.254291207587709</v>
      </c>
      <c r="P12" s="40">
        <f t="shared" ca="1" si="2"/>
        <v>67.778582798758265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1368300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891553</v>
      </c>
      <c r="M14" s="40">
        <f t="shared" si="8"/>
        <v>0</v>
      </c>
      <c r="N14" s="40">
        <f t="shared" ca="1" si="8"/>
        <v>178904</v>
      </c>
      <c r="O14" s="43">
        <f t="shared" ca="1" si="1"/>
        <v>20.066558017302391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950400</v>
      </c>
      <c r="M16" s="40">
        <f t="shared" si="10"/>
        <v>0</v>
      </c>
      <c r="N16" s="40">
        <f t="shared" ca="1" si="10"/>
        <v>950400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2597545</v>
      </c>
      <c r="M18" s="25">
        <f t="shared" ca="1" si="11"/>
        <v>945455</v>
      </c>
      <c r="N18" s="25">
        <f t="shared" ca="1" si="11"/>
        <v>1412312</v>
      </c>
      <c r="O18" s="24">
        <f t="shared" ref="O18:O20" ca="1" si="12">IF(L18&gt;0,N18*100/L18,0)</f>
        <v>54.371031108219491</v>
      </c>
      <c r="P18" s="24">
        <f t="shared" ref="P18:P26" ca="1" si="13">IF(M18&gt;0,N18*100/M18,0)</f>
        <v>149.37908202928747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2597545</v>
      </c>
      <c r="M20" s="32">
        <f t="shared" ca="1" si="15"/>
        <v>945455</v>
      </c>
      <c r="N20" s="32">
        <f t="shared" ca="1" si="15"/>
        <v>1412312</v>
      </c>
      <c r="O20" s="31">
        <f t="shared" ca="1" si="12"/>
        <v>54.371031108219491</v>
      </c>
      <c r="P20" s="31">
        <f t="shared" ca="1" si="13"/>
        <v>149.37908202928747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1647145</v>
      </c>
      <c r="M22" s="44">
        <f t="shared" ca="1" si="18"/>
        <v>945455</v>
      </c>
      <c r="N22" s="43">
        <f t="shared" ca="1" si="18"/>
        <v>461912</v>
      </c>
      <c r="O22" s="43">
        <f t="shared" ca="1" si="17"/>
        <v>28.043189883100759</v>
      </c>
      <c r="P22" s="43">
        <f t="shared" ca="1" si="13"/>
        <v>48.856053434589697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1368300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278845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950400</v>
      </c>
      <c r="M26" s="52">
        <f t="shared" si="22"/>
        <v>0</v>
      </c>
      <c r="N26" s="52">
        <f t="shared" ca="1" si="22"/>
        <v>950400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1516708</v>
      </c>
      <c r="M28" s="25">
        <f t="shared" si="23"/>
        <v>0</v>
      </c>
      <c r="N28" s="25">
        <f t="shared" ca="1" si="23"/>
        <v>178904</v>
      </c>
      <c r="O28" s="24">
        <f t="shared" ref="O28:O30" ca="1" si="24">IF(L28&gt;0,N28*100/L28,0)</f>
        <v>11.795546670816003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1516708</v>
      </c>
      <c r="M30" s="32">
        <f t="shared" si="27"/>
        <v>0</v>
      </c>
      <c r="N30" s="32">
        <f t="shared" ca="1" si="27"/>
        <v>178904</v>
      </c>
      <c r="O30" s="31">
        <f t="shared" ca="1" si="24"/>
        <v>11.795546670816003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1516708</v>
      </c>
      <c r="M32" s="43">
        <f t="shared" si="30"/>
        <v>0</v>
      </c>
      <c r="N32" s="43">
        <f t="shared" ca="1" si="30"/>
        <v>178904</v>
      </c>
      <c r="O32" s="43">
        <f t="shared" ca="1" si="29"/>
        <v>11.795546670816003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612708</v>
      </c>
      <c r="M34" s="43">
        <f t="shared" si="32"/>
        <v>0</v>
      </c>
      <c r="N34" s="43">
        <f t="shared" ca="1" si="32"/>
        <v>178904</v>
      </c>
      <c r="O34" s="43">
        <f t="shared" ca="1" si="29"/>
        <v>29.19890061823903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945455</v>
      </c>
      <c r="N37" s="55">
        <f t="shared" ca="1" si="33"/>
        <v>1412312</v>
      </c>
      <c r="O37" s="56">
        <f t="shared" ca="1" si="29"/>
        <v>54.371031108219491</v>
      </c>
      <c r="P37" s="56">
        <f t="shared" ca="1" si="25"/>
        <v>149.37908202928747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277700</v>
      </c>
      <c r="N41" s="79">
        <f t="shared" ca="1" si="34"/>
        <v>1116732</v>
      </c>
      <c r="O41" s="78">
        <f t="shared" ref="O41:O43" ca="1" si="35">IF(L41&gt;0,N41*100/L41,0)</f>
        <v>74.157115346304536</v>
      </c>
      <c r="P41" s="78">
        <f t="shared" ref="P41:P43" ca="1" si="36">IF(M41&gt;0,N41*100/M41,0)</f>
        <v>402.13611811307163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277700</v>
      </c>
      <c r="N43" s="79">
        <f t="shared" ca="1" si="38"/>
        <v>1116732</v>
      </c>
      <c r="O43" s="78">
        <f t="shared" ca="1" si="35"/>
        <v>74.157115346304536</v>
      </c>
      <c r="P43" s="78">
        <f t="shared" ca="1" si="36"/>
        <v>402.13611811307163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555500</v>
      </c>
      <c r="M45" s="91">
        <f ca="1">IFERROR(__xludf.DUMMYFUNCTION("IMPORTRANGE(""https://docs.google.com/spreadsheets/d/1Yj_ptqi66GCucihVvJfMjLAmec39IyEx_6qawtMGysU/edit?usp=sharing"",""สบก!Q85"")"),277700)</f>
        <v>277700</v>
      </c>
      <c r="N45" s="91">
        <f ca="1">IFERROR(__xludf.DUMMYFUNCTION("IMPORTRANGE(""https://docs.google.com/spreadsheets/d/1Yj_ptqi66GCucihVvJfMjLAmec39IyEx_6qawtMGysU/edit?usp=sharing"",""สบก!R85"")"),166332)</f>
        <v>166332</v>
      </c>
      <c r="O45" s="92">
        <f ca="1">IF(L45&gt;0,N45*100/L45,0)</f>
        <v>29.942754275427543</v>
      </c>
      <c r="P45" s="92">
        <f ca="1">IF(M45&gt;0,N45*100/M45,0)</f>
        <v>59.896290961469212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/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250500</v>
      </c>
      <c r="N53" s="125">
        <f t="shared" ca="1" si="39"/>
        <v>155250</v>
      </c>
      <c r="O53" s="124">
        <f t="shared" ref="O53:O55" ca="1" si="40">IF(L53&gt;0,N53*100/L53,0)</f>
        <v>50.735294117647058</v>
      </c>
      <c r="P53" s="124">
        <f t="shared" ref="P53:P55" ca="1" si="41">IF(M53&gt;0,N53*100/M53,0)</f>
        <v>61.976047904191617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250500</v>
      </c>
      <c r="N55" s="125">
        <f t="shared" ca="1" si="43"/>
        <v>155250</v>
      </c>
      <c r="O55" s="124">
        <f t="shared" ca="1" si="40"/>
        <v>50.735294117647058</v>
      </c>
      <c r="P55" s="124">
        <f t="shared" ca="1" si="41"/>
        <v>61.976047904191617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306000</v>
      </c>
      <c r="M57" s="91">
        <f ca="1">IFERROR(__xludf.DUMMYFUNCTION("IMPORTRANGE(""https://docs.google.com/spreadsheets/d/1Yj_ptqi66GCucihVvJfMjLAmec39IyEx_6qawtMGysU/edit?usp=sharing"",""สบก!Z85"")"),250500)</f>
        <v>250500</v>
      </c>
      <c r="N57" s="91">
        <f ca="1">IFERROR(__xludf.DUMMYFUNCTION("IMPORTRANGE(""https://docs.google.com/spreadsheets/d/1Yj_ptqi66GCucihVvJfMjLAmec39IyEx_6qawtMGysU/edit?usp=sharing"",""สบก!AA85"")"),155250)</f>
        <v>155250</v>
      </c>
      <c r="O57" s="92">
        <f ca="1">IF(L57&gt;0,N57*100/L57,0)</f>
        <v>50.735294117647058</v>
      </c>
      <c r="P57" s="92">
        <f ca="1">IF(M57&gt;0,N57*100/M57,0)</f>
        <v>61.976047904191617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IFERROR(__xludf.DUMMYFUNCTION("IMPORTRANGE(""https://docs.google.com/spreadsheets/d/1Yj_ptqi66GCucihVvJfMjLAmec39IyEx_6qawtMGysU/edit?usp=sharing"",""สบก!AI85"")"),0)</f>
        <v>0</v>
      </c>
      <c r="N70" s="172">
        <f ca="1">IFERROR(__xludf.DUMMYFUNCTION("IMPORTRANGE(""https://docs.google.com/spreadsheets/d/1Yj_ptqi66GCucihVvJfMjLAmec39IyEx_6qawtMGysU/edit?usp=sharing"",""สบก!AJ85"")"),0)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IFERROR(__xludf.DUMMYFUNCTION("IMPORTRANGE(""https://docs.google.com/spreadsheets/d/1Yj_ptqi66GCucihVvJfMjLAmec39IyEx_6qawtMGysU/edit?usp=sharing"",""สบก!AE85"")"),0)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IFERROR(__xludf.DUMMYFUNCTION("IMPORTRANGE(""https://docs.google.com/spreadsheets/d/1Yj_ptqi66GCucihVvJfMjLAmec39IyEx_6qawtMGysU/edit?usp=sharing"",""สบก!AF85"")"),0)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IFERROR(__xludf.DUMMYFUNCTION("IMPORTRANGE(""https://docs.google.com/spreadsheets/d/1IYY_tgx_IHuhSq3AJ5eI5OnqOPBNLWSHKh2a30DoXe8/edit?usp=sharing"",""นราธิวาส!J16"")"),0)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IFERROR(__xludf.DUMMYFUNCTION("IMPORTRANGE(""https://docs.google.com/spreadsheets/d/1IYY_tgx_IHuhSq3AJ5eI5OnqOPBNLWSHKh2a30DoXe8/edit?usp=sharing"",""นราธิวาส!J17"")"),0)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IFERROR(__xludf.DUMMYFUNCTION("IMPORTRANGE(""https://docs.google.com/spreadsheets/d/1IYY_tgx_IHuhSq3AJ5eI5OnqOPBNLWSHKh2a30DoXe8/edit?usp=sharing"",""นราธิวาส!J18"")"),0)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IFERROR(__xludf.DUMMYFUNCTION("IMPORTRANGE(""https://docs.google.com/spreadsheets/d/1IYY_tgx_IHuhSq3AJ5eI5OnqOPBNLWSHKh2a30DoXe8/edit?usp=sharing"",""นราธิวาส!J19"")"),0)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IFERROR(__xludf.DUMMYFUNCTION("IMPORTRANGE(""https://docs.google.com/spreadsheets/d/1IYY_tgx_IHuhSq3AJ5eI5OnqOPBNLWSHKh2a30DoXe8/edit?usp=sharing"",""นราธิวาส!I20"")"),0)</f>
        <v>0</v>
      </c>
      <c r="J80" s="203">
        <f ca="1">IFERROR(__xludf.DUMMYFUNCTION("IMPORTRANGE(""https://docs.google.com/spreadsheets/d/1IYY_tgx_IHuhSq3AJ5eI5OnqOPBNLWSHKh2a30DoXe8/edit?usp=sharing"",""นราธิวาส!J20"")"),0)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IFERROR(__xludf.DUMMYFUNCTION("IMPORTRANGE(""https://docs.google.com/spreadsheets/d/1IYY_tgx_IHuhSq3AJ5eI5OnqOPBNLWSHKh2a30DoXe8/edit?usp=sharing"",""นราธิวาส!I21"")"),0)</f>
        <v>0</v>
      </c>
      <c r="J81" s="203">
        <f ca="1">IFERROR(__xludf.DUMMYFUNCTION("IMPORTRANGE(""https://docs.google.com/spreadsheets/d/1IYY_tgx_IHuhSq3AJ5eI5OnqOPBNLWSHKh2a30DoXe8/edit?usp=sharing"",""นราธิวาส!J21"")"),0)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IFERROR(__xludf.DUMMYFUNCTION("IMPORTRANGE(""https://docs.google.com/spreadsheets/d/1IYY_tgx_IHuhSq3AJ5eI5OnqOPBNLWSHKh2a30DoXe8/edit?usp=sharing"",""นราธิวาส!I22"")"),0)</f>
        <v>0</v>
      </c>
      <c r="J82" s="191">
        <f ca="1">IFERROR(__xludf.DUMMYFUNCTION("IMPORTRANGE(""https://docs.google.com/spreadsheets/d/1IYY_tgx_IHuhSq3AJ5eI5OnqOPBNLWSHKh2a30DoXe8/edit?usp=sharing"",""นราธิวาส!J22"")"),0)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IFERROR(__xludf.DUMMYFUNCTION("IMPORTRANGE(""https://docs.google.com/spreadsheets/d/1IYY_tgx_IHuhSq3AJ5eI5OnqOPBNLWSHKh2a30DoXe8/edit?usp=sharing"",""นราธิวาส!I23"")"),0)</f>
        <v>0</v>
      </c>
      <c r="J83" s="191">
        <f ca="1">IFERROR(__xludf.DUMMYFUNCTION("IMPORTRANGE(""https://docs.google.com/spreadsheets/d/1IYY_tgx_IHuhSq3AJ5eI5OnqOPBNLWSHKh2a30DoXe8/edit?usp=sharing"",""นราธิวาส!J23"")"),0)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IFERROR(__xludf.DUMMYFUNCTION("IMPORTRANGE(""https://docs.google.com/spreadsheets/d/1IYY_tgx_IHuhSq3AJ5eI5OnqOPBNLWSHKh2a30DoXe8/edit?usp=sharing"",""นราธิวาส!I24"")"),0)</f>
        <v>0</v>
      </c>
      <c r="J84" s="192">
        <f ca="1">IFERROR(__xludf.DUMMYFUNCTION("IMPORTRANGE(""https://docs.google.com/spreadsheets/d/1IYY_tgx_IHuhSq3AJ5eI5OnqOPBNLWSHKh2a30DoXe8/edit?usp=sharing"",""นราธิวาส!J24"")"),0)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IFERROR(__xludf.DUMMYFUNCTION("IMPORTRANGE(""https://docs.google.com/spreadsheets/d/1IYY_tgx_IHuhSq3AJ5eI5OnqOPBNLWSHKh2a30DoXe8/edit?usp=sharing"",""นราธิวาส!I25"")"),0)</f>
        <v>0</v>
      </c>
      <c r="J85" s="192">
        <f ca="1">IFERROR(__xludf.DUMMYFUNCTION("IMPORTRANGE(""https://docs.google.com/spreadsheets/d/1IYY_tgx_IHuhSq3AJ5eI5OnqOPBNLWSHKh2a30DoXe8/edit?usp=sharing"",""นราธิวาส!J25"")"),0)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IFERROR(__xludf.DUMMYFUNCTION("IMPORTRANGE(""https://docs.google.com/spreadsheets/d/1IYY_tgx_IHuhSq3AJ5eI5OnqOPBNLWSHKh2a30DoXe8/edit?usp=sharing"",""นราธิวาส!I26"")"),0)</f>
        <v>0</v>
      </c>
      <c r="J86" s="191">
        <f ca="1">IFERROR(__xludf.DUMMYFUNCTION("IMPORTRANGE(""https://docs.google.com/spreadsheets/d/1IYY_tgx_IHuhSq3AJ5eI5OnqOPBNLWSHKh2a30DoXe8/edit?usp=sharing"",""นราธิวาส!J26"")"),0)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IFERROR(__xludf.DUMMYFUNCTION("IMPORTRANGE(""https://docs.google.com/spreadsheets/d/1IYY_tgx_IHuhSq3AJ5eI5OnqOPBNLWSHKh2a30DoXe8/edit?usp=sharing"",""นราธิวาส!I27"")"),0)</f>
        <v>0</v>
      </c>
      <c r="J87" s="191">
        <f ca="1">IFERROR(__xludf.DUMMYFUNCTION("IMPORTRANGE(""https://docs.google.com/spreadsheets/d/1IYY_tgx_IHuhSq3AJ5eI5OnqOPBNLWSHKh2a30DoXe8/edit?usp=sharing"",""นราธิวาส!J27"")"),0)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IFERROR(__xludf.DUMMYFUNCTION("IMPORTRANGE(""https://docs.google.com/spreadsheets/d/1IYY_tgx_IHuhSq3AJ5eI5OnqOPBNLWSHKh2a30DoXe8/edit?usp=sharing"",""นราธิวาส!I28"")"),0)</f>
        <v>0</v>
      </c>
      <c r="J88" s="191">
        <f ca="1">IFERROR(__xludf.DUMMYFUNCTION("IMPORTRANGE(""https://docs.google.com/spreadsheets/d/1IYY_tgx_IHuhSq3AJ5eI5OnqOPBNLWSHKh2a30DoXe8/edit?usp=sharing"",""นราธิวาส!J28"")"),0)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IFERROR(__xludf.DUMMYFUNCTION("IMPORTRANGE(""https://docs.google.com/spreadsheets/d/1IYY_tgx_IHuhSq3AJ5eI5OnqOPBNLWSHKh2a30DoXe8/edit?usp=sharing"",""นราธิวาส!J29"")"),0)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IFERROR(__xludf.DUMMYFUNCTION("IMPORTRANGE(""https://docs.google.com/spreadsheets/d/1IYY_tgx_IHuhSq3AJ5eI5OnqOPBNLWSHKh2a30DoXe8/edit?usp=sharing"",""นราธิวาส!J30"")"),0)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IFERROR(__xludf.DUMMYFUNCTION("IMPORTRANGE(""https://docs.google.com/spreadsheets/d/1Yj_ptqi66GCucihVvJfMjLAmec39IyEx_6qawtMGysU/edit?usp=sharing"",""สบก!AR85"")"),0)</f>
        <v>0</v>
      </c>
      <c r="N98" s="172">
        <f ca="1">IFERROR(__xludf.DUMMYFUNCTION("IMPORTRANGE(""https://docs.google.com/spreadsheets/d/1Yj_ptqi66GCucihVvJfMjLAmec39IyEx_6qawtMGysU/edit?usp=sharing"",""สบก!AS85"")"),0)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IFERROR(__xludf.DUMMYFUNCTION("IMPORTRANGE(""https://docs.google.com/spreadsheets/d/1Yj_ptqi66GCucihVvJfMjLAmec39IyEx_6qawtMGysU/edit?usp=sharing"",""สบก!AN85"")"),0)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IFERROR(__xludf.DUMMYFUNCTION("IMPORTRANGE(""https://docs.google.com/spreadsheets/d/1Yj_ptqi66GCucihVvJfMjLAmec39IyEx_6qawtMGysU/edit?usp=sharing"",""สบก!AO85"")"),0)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IFERROR(__xludf.DUMMYFUNCTION("IMPORTRANGE(""https://docs.google.com/spreadsheets/d/1IYY_tgx_IHuhSq3AJ5eI5OnqOPBNLWSHKh2a30DoXe8/edit?usp=sharing"",""นราธิวาส!J39"")"),0)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IFERROR(__xludf.DUMMYFUNCTION("IMPORTRANGE(""https://docs.google.com/spreadsheets/d/1IYY_tgx_IHuhSq3AJ5eI5OnqOPBNLWSHKh2a30DoXe8/edit?usp=sharing"",""นราธิวาส!J40"")"),0)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IFERROR(__xludf.DUMMYFUNCTION("IMPORTRANGE(""https://docs.google.com/spreadsheets/d/1IYY_tgx_IHuhSq3AJ5eI5OnqOPBNLWSHKh2a30DoXe8/edit?usp=sharing"",""นราธิวาส!J41"")"),0)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IFERROR(__xludf.DUMMYFUNCTION("IMPORTRANGE(""https://docs.google.com/spreadsheets/d/1IYY_tgx_IHuhSq3AJ5eI5OnqOPBNLWSHKh2a30DoXe8/edit?usp=sharing"",""นราธิวาส!J42"")"),0)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IFERROR(__xludf.DUMMYFUNCTION("IMPORTRANGE(""https://docs.google.com/spreadsheets/d/1IYY_tgx_IHuhSq3AJ5eI5OnqOPBNLWSHKh2a30DoXe8/edit?usp=sharing"",""นราธิวาส!I43"")"),0)</f>
        <v>0</v>
      </c>
      <c r="J108" s="191">
        <f ca="1">IFERROR(__xludf.DUMMYFUNCTION("IMPORTRANGE(""https://docs.google.com/spreadsheets/d/1IYY_tgx_IHuhSq3AJ5eI5OnqOPBNLWSHKh2a30DoXe8/edit?usp=sharing"",""นราธิวาส!J43"")"),0)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IFERROR(__xludf.DUMMYFUNCTION("IMPORTRANGE(""https://docs.google.com/spreadsheets/d/1IYY_tgx_IHuhSq3AJ5eI5OnqOPBNLWSHKh2a30DoXe8/edit?usp=sharing"",""นราธิวาส!I44"")"),0)</f>
        <v>0</v>
      </c>
      <c r="J109" s="191">
        <f ca="1">IFERROR(__xludf.DUMMYFUNCTION("IMPORTRANGE(""https://docs.google.com/spreadsheets/d/1IYY_tgx_IHuhSq3AJ5eI5OnqOPBNLWSHKh2a30DoXe8/edit?usp=sharing"",""นราธิวาส!J44"")"),0)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IFERROR(__xludf.DUMMYFUNCTION("IMPORTRANGE(""https://docs.google.com/spreadsheets/d/1IYY_tgx_IHuhSq3AJ5eI5OnqOPBNLWSHKh2a30DoXe8/edit?usp=sharing"",""นราธิวาส!I45"")"),0)</f>
        <v>0</v>
      </c>
      <c r="J110" s="191">
        <f ca="1">IFERROR(__xludf.DUMMYFUNCTION("IMPORTRANGE(""https://docs.google.com/spreadsheets/d/1IYY_tgx_IHuhSq3AJ5eI5OnqOPBNLWSHKh2a30DoXe8/edit?usp=sharing"",""นราธิวาส!J45"")"),0)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IFERROR(__xludf.DUMMYFUNCTION("IMPORTRANGE(""https://docs.google.com/spreadsheets/d/1IYY_tgx_IHuhSq3AJ5eI5OnqOPBNLWSHKh2a30DoXe8/edit?usp=sharing"",""นราธิวาส!I46"")"),0)</f>
        <v>0</v>
      </c>
      <c r="J111" s="191">
        <f ca="1">IFERROR(__xludf.DUMMYFUNCTION("IMPORTRANGE(""https://docs.google.com/spreadsheets/d/1IYY_tgx_IHuhSq3AJ5eI5OnqOPBNLWSHKh2a30DoXe8/edit?usp=sharing"",""นราธิวาส!J46"")"),0)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IFERROR(__xludf.DUMMYFUNCTION("IMPORTRANGE(""https://docs.google.com/spreadsheets/d/1IYY_tgx_IHuhSq3AJ5eI5OnqOPBNLWSHKh2a30DoXe8/edit?usp=sharing"",""นราธิวาส!I47"")"),0)</f>
        <v>0</v>
      </c>
      <c r="J112" s="191">
        <f ca="1">IFERROR(__xludf.DUMMYFUNCTION("IMPORTRANGE(""https://docs.google.com/spreadsheets/d/1IYY_tgx_IHuhSq3AJ5eI5OnqOPBNLWSHKh2a30DoXe8/edit?usp=sharing"",""นราธิวาส!J47"")"),0)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IFERROR(__xludf.DUMMYFUNCTION("IMPORTRANGE(""https://docs.google.com/spreadsheets/d/1IYY_tgx_IHuhSq3AJ5eI5OnqOPBNLWSHKh2a30DoXe8/edit?usp=sharing"",""นราธิวาส!I48"")"),0)</f>
        <v>0</v>
      </c>
      <c r="J113" s="191">
        <f ca="1">IFERROR(__xludf.DUMMYFUNCTION("IMPORTRANGE(""https://docs.google.com/spreadsheets/d/1IYY_tgx_IHuhSq3AJ5eI5OnqOPBNLWSHKh2a30DoXe8/edit?usp=sharing"",""นราธิวาส!J48"")"),0)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IFERROR(__xludf.DUMMYFUNCTION("IMPORTRANGE(""https://docs.google.com/spreadsheets/d/1IYY_tgx_IHuhSq3AJ5eI5OnqOPBNLWSHKh2a30DoXe8/edit?usp=sharing"",""นราธิวาส!J49"")"),0)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IFERROR(__xludf.DUMMYFUNCTION("IMPORTRANGE(""https://docs.google.com/spreadsheets/d/1IYY_tgx_IHuhSq3AJ5eI5OnqOPBNLWSHKh2a30DoXe8/edit?usp=sharing"",""นราธิวาส!J50"")"),0)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IFERROR(__xludf.DUMMYFUNCTION("IMPORTRANGE(""https://docs.google.com/spreadsheets/d/1Yj_ptqi66GCucihVvJfMjLAmec39IyEx_6qawtMGysU/edit?usp=sharing"",""สบก!BA85"")"),0)</f>
        <v>0</v>
      </c>
      <c r="N122" s="172">
        <f ca="1">IFERROR(__xludf.DUMMYFUNCTION("IMPORTRANGE(""https://docs.google.com/spreadsheets/d/1Yj_ptqi66GCucihVvJfMjLAmec39IyEx_6qawtMGysU/edit?usp=sharing"",""สบก!BB85"")"),0)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IFERROR(__xludf.DUMMYFUNCTION("IMPORTRANGE(""https://docs.google.com/spreadsheets/d/1Yj_ptqi66GCucihVvJfMjLAmec39IyEx_6qawtMGysU/edit?usp=sharing"",""สบก!AW85"")"),0)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IFERROR(__xludf.DUMMYFUNCTION("IMPORTRANGE(""https://docs.google.com/spreadsheets/d/1Yj_ptqi66GCucihVvJfMjLAmec39IyEx_6qawtMGysU/edit?usp=sharing"",""สบก!AX85"")"),0)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IFERROR(__xludf.DUMMYFUNCTION("IMPORTRANGE(""https://docs.google.com/spreadsheets/d/1IYY_tgx_IHuhSq3AJ5eI5OnqOPBNLWSHKh2a30DoXe8/edit?usp=sharing"",""นราธิวาส!J58"")"),0)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IFERROR(__xludf.DUMMYFUNCTION("IMPORTRANGE(""https://docs.google.com/spreadsheets/d/1IYY_tgx_IHuhSq3AJ5eI5OnqOPBNLWSHKh2a30DoXe8/edit?usp=sharing"",""นราธิวาส!J59"")"),0)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IFERROR(__xludf.DUMMYFUNCTION("IMPORTRANGE(""https://docs.google.com/spreadsheets/d/1IYY_tgx_IHuhSq3AJ5eI5OnqOPBNLWSHKh2a30DoXe8/edit?usp=sharing"",""นราธิวาส!J60"")"),0)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IFERROR(__xludf.DUMMYFUNCTION("IMPORTRANGE(""https://docs.google.com/spreadsheets/d/1IYY_tgx_IHuhSq3AJ5eI5OnqOPBNLWSHKh2a30DoXe8/edit?usp=sharing"",""นราธิวาส!J61"")"),0)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IFERROR(__xludf.DUMMYFUNCTION("IMPORTRANGE(""https://docs.google.com/spreadsheets/d/1IYY_tgx_IHuhSq3AJ5eI5OnqOPBNLWSHKh2a30DoXe8/edit?usp=sharing"",""นราธิวาส!I62"")"),0)</f>
        <v>0</v>
      </c>
      <c r="J132" s="191">
        <f ca="1">IFERROR(__xludf.DUMMYFUNCTION("IMPORTRANGE(""https://docs.google.com/spreadsheets/d/1IYY_tgx_IHuhSq3AJ5eI5OnqOPBNLWSHKh2a30DoXe8/edit?usp=sharing"",""นราธิวาส!J62"")"),0)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IFERROR(__xludf.DUMMYFUNCTION("IMPORTRANGE(""https://docs.google.com/spreadsheets/d/1IYY_tgx_IHuhSq3AJ5eI5OnqOPBNLWSHKh2a30DoXe8/edit?usp=sharing"",""นราธิวาส!I63"")"),0)</f>
        <v>0</v>
      </c>
      <c r="J133" s="191">
        <f ca="1">IFERROR(__xludf.DUMMYFUNCTION("IMPORTRANGE(""https://docs.google.com/spreadsheets/d/1IYY_tgx_IHuhSq3AJ5eI5OnqOPBNLWSHKh2a30DoXe8/edit?usp=sharing"",""นราธิวาส!J63"")"),0)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IFERROR(__xludf.DUMMYFUNCTION("IMPORTRANGE(""https://docs.google.com/spreadsheets/d/1IYY_tgx_IHuhSq3AJ5eI5OnqOPBNLWSHKh2a30DoXe8/edit?usp=sharing"",""นราธิวาส!J64"")"),0)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IFERROR(__xludf.DUMMYFUNCTION("IMPORTRANGE(""https://docs.google.com/spreadsheets/d/1IYY_tgx_IHuhSq3AJ5eI5OnqOPBNLWSHKh2a30DoXe8/edit?usp=sharing"",""นราธิวาส!J65"")"),0)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IFERROR(__xludf.DUMMYFUNCTION("IMPORTRANGE(""https://docs.google.com/spreadsheets/d/1IYY_tgx_IHuhSq3AJ5eI5OnqOPBNLWSHKh2a30DoXe8/edit?usp=sharing"",""นราธิวาส!I68"")"),0)</f>
        <v>0</v>
      </c>
      <c r="J138" s="264">
        <f ca="1">IFERROR(__xludf.DUMMYFUNCTION("IMPORTRANGE(""https://docs.google.com/spreadsheets/d/1IYY_tgx_IHuhSq3AJ5eI5OnqOPBNLWSHKh2a30DoXe8/edit?usp=sharing"",""นราธิวาส!J68"")"),0)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43000</v>
      </c>
      <c r="M140" s="155">
        <f t="shared" ca="1" si="64"/>
        <v>31750</v>
      </c>
      <c r="N140" s="155">
        <f t="shared" ca="1" si="64"/>
        <v>500</v>
      </c>
      <c r="O140" s="154">
        <f t="shared" ref="O140:O142" ca="1" si="65">IF(L140&gt;0,N140*100/L140,0)</f>
        <v>1.1627906976744187</v>
      </c>
      <c r="P140" s="154">
        <f t="shared" ref="P140:P142" ca="1" si="66">IF(M140&gt;0,N140*100/M140,0)</f>
        <v>1.5748031496062993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43000</v>
      </c>
      <c r="M142" s="160">
        <f t="shared" ca="1" si="68"/>
        <v>31750</v>
      </c>
      <c r="N142" s="160">
        <f t="shared" ca="1" si="68"/>
        <v>500</v>
      </c>
      <c r="O142" s="159">
        <f t="shared" ca="1" si="65"/>
        <v>1.1627906976744187</v>
      </c>
      <c r="P142" s="159">
        <f t="shared" ca="1" si="66"/>
        <v>1.5748031496062993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43000</v>
      </c>
      <c r="M144" s="172">
        <f ca="1">IFERROR(__xludf.DUMMYFUNCTION("IMPORTRANGE(""https://docs.google.com/spreadsheets/d/1Yj_ptqi66GCucihVvJfMjLAmec39IyEx_6qawtMGysU/edit?usp=sharing"",""สบก!BJ85"")"),31750)</f>
        <v>31750</v>
      </c>
      <c r="N144" s="172">
        <f ca="1">IFERROR(__xludf.DUMMYFUNCTION("IMPORTRANGE(""https://docs.google.com/spreadsheets/d/1Yj_ptqi66GCucihVvJfMjLAmec39IyEx_6qawtMGysU/edit?usp=sharing"",""สบก!BK85"")"),500)</f>
        <v>500</v>
      </c>
      <c r="O144" s="171">
        <f ca="1">IF(L144&gt;0,N144*100/L144,0)</f>
        <v>1.1627906976744187</v>
      </c>
      <c r="P144" s="171">
        <f ca="1">IF(M144&gt;0,N144*100/M144,0)</f>
        <v>1.5748031496062993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IFERROR(__xludf.DUMMYFUNCTION("IMPORTRANGE(""https://docs.google.com/spreadsheets/d/1Yj_ptqi66GCucihVvJfMjLAmec39IyEx_6qawtMGysU/edit?usp=sharing"",""สบก!BF85"")"),0)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IFERROR(__xludf.DUMMYFUNCTION("IMPORTRANGE(""https://docs.google.com/spreadsheets/d/1Yj_ptqi66GCucihVvJfMjLAmec39IyEx_6qawtMGysU/edit?usp=sharing"",""สบก!BG85"")"),43000)</f>
        <v>43000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IFERROR(__xludf.DUMMYFUNCTION("IMPORTRANGE(""https://docs.google.com/spreadsheets/d/1IYY_tgx_IHuhSq3AJ5eI5OnqOPBNLWSHKh2a30DoXe8/edit?usp=sharing"",""นราธิวาส!I74"")"),4)</f>
        <v>4</v>
      </c>
      <c r="J149" s="272">
        <f ca="1">IFERROR(__xludf.DUMMYFUNCTION("IMPORTRANGE(""https://docs.google.com/spreadsheets/d/1IYY_tgx_IHuhSq3AJ5eI5OnqOPBNLWSHKh2a30DoXe8/edit?usp=sharing"",""นราธิวาส!J74"")"),1)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IFERROR(__xludf.DUMMYFUNCTION("IMPORTRANGE(""https://docs.google.com/spreadsheets/d/1IYY_tgx_IHuhSq3AJ5eI5OnqOPBNLWSHKh2a30DoXe8/edit?usp=sharing"",""นราธิวาส!J79"")"),0)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IFERROR(__xludf.DUMMYFUNCTION("IMPORTRANGE(""https://docs.google.com/spreadsheets/d/1IYY_tgx_IHuhSq3AJ5eI5OnqOPBNLWSHKh2a30DoXe8/edit?usp=sharing"",""นราธิวาส!J80"")"),1)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IFERROR(__xludf.DUMMYFUNCTION("IMPORTRANGE(""https://docs.google.com/spreadsheets/d/1IYY_tgx_IHuhSq3AJ5eI5OnqOPBNLWSHKh2a30DoXe8/edit?usp=sharing"",""นราธิวาส!J81"")"),1)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IFERROR(__xludf.DUMMYFUNCTION("IMPORTRANGE(""https://docs.google.com/spreadsheets/d/1IYY_tgx_IHuhSq3AJ5eI5OnqOPBNLWSHKh2a30DoXe8/edit?usp=sharing"",""นราธิวาส!J82"")"),1)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IFERROR(__xludf.DUMMYFUNCTION("IMPORTRANGE(""https://docs.google.com/spreadsheets/d/1IYY_tgx_IHuhSq3AJ5eI5OnqOPBNLWSHKh2a30DoXe8/edit?usp=sharing"",""นราธิวาส!I83"")"),4)</f>
        <v>4</v>
      </c>
      <c r="J158" s="192">
        <f ca="1">IFERROR(__xludf.DUMMYFUNCTION("IMPORTRANGE(""https://docs.google.com/spreadsheets/d/1IYY_tgx_IHuhSq3AJ5eI5OnqOPBNLWSHKh2a30DoXe8/edit?usp=sharing"",""นราธิวาส!J83"")"),1)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IFERROR(__xludf.DUMMYFUNCTION("IMPORTRANGE(""https://docs.google.com/spreadsheets/d/1IYY_tgx_IHuhSq3AJ5eI5OnqOPBNLWSHKh2a30DoXe8/edit?usp=sharing"",""นราธิวาส!J84"")"),38)</f>
        <v>38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IFERROR(__xludf.DUMMYFUNCTION("IMPORTRANGE(""https://docs.google.com/spreadsheets/d/1IYY_tgx_IHuhSq3AJ5eI5OnqOPBNLWSHKh2a30DoXe8/edit?usp=sharing"",""นราธิวาส!J85"")"),38)</f>
        <v>38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IFERROR(__xludf.DUMMYFUNCTION("IMPORTRANGE(""https://docs.google.com/spreadsheets/d/1IYY_tgx_IHuhSq3AJ5eI5OnqOPBNLWSHKh2a30DoXe8/edit?usp=sharing"",""นราธิวาส!J86"")"),0)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IFERROR(__xludf.DUMMYFUNCTION("IMPORTRANGE(""https://docs.google.com/spreadsheets/d/1IYY_tgx_IHuhSq3AJ5eI5OnqOPBNLWSHKh2a30DoXe8/edit?usp=sharing"",""นราธิวาส!J87"")"),0)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IFERROR(__xludf.DUMMYFUNCTION("IMPORTRANGE(""https://docs.google.com/spreadsheets/d/1IYY_tgx_IHuhSq3AJ5eI5OnqOPBNLWSHKh2a30DoXe8/edit?usp=sharing"",""นราธิวาส!J88"")"),0)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IFERROR(__xludf.DUMMYFUNCTION("IMPORTRANGE(""https://docs.google.com/spreadsheets/d/1IYY_tgx_IHuhSq3AJ5eI5OnqOPBNLWSHKh2a30DoXe8/edit?usp=sharing"",""นราธิวาส!I89"")"),2)</f>
        <v>2</v>
      </c>
      <c r="J164" s="277">
        <f ca="1">IFERROR(__xludf.DUMMYFUNCTION("IMPORTRANGE(""https://docs.google.com/spreadsheets/d/1IYY_tgx_IHuhSq3AJ5eI5OnqOPBNLWSHKh2a30DoXe8/edit?usp=sharing"",""นราธิวาส!J89"")"),0)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IFERROR(__xludf.DUMMYFUNCTION("IMPORTRANGE(""https://docs.google.com/spreadsheets/d/1IYY_tgx_IHuhSq3AJ5eI5OnqOPBNLWSHKh2a30DoXe8/edit?usp=sharing"",""นราธิวาส!J94"")"),0)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IFERROR(__xludf.DUMMYFUNCTION("IMPORTRANGE(""https://docs.google.com/spreadsheets/d/1IYY_tgx_IHuhSq3AJ5eI5OnqOPBNLWSHKh2a30DoXe8/edit?usp=sharing"",""นราธิวาส!J95"")"),1)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IFERROR(__xludf.DUMMYFUNCTION("IMPORTRANGE(""https://docs.google.com/spreadsheets/d/1IYY_tgx_IHuhSq3AJ5eI5OnqOPBNLWSHKh2a30DoXe8/edit?usp=sharing"",""นราธิวาส!J96"")"),1)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IFERROR(__xludf.DUMMYFUNCTION("IMPORTRANGE(""https://docs.google.com/spreadsheets/d/1IYY_tgx_IHuhSq3AJ5eI5OnqOPBNLWSHKh2a30DoXe8/edit?usp=sharing"",""นราธิวาส!J97"")"),1)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IFERROR(__xludf.DUMMYFUNCTION("IMPORTRANGE(""https://docs.google.com/spreadsheets/d/1IYY_tgx_IHuhSq3AJ5eI5OnqOPBNLWSHKh2a30DoXe8/edit?usp=sharing"",""นราธิวาส!I98"")"),2)</f>
        <v>2</v>
      </c>
      <c r="J173" s="192">
        <f ca="1">IFERROR(__xludf.DUMMYFUNCTION("IMPORTRANGE(""https://docs.google.com/spreadsheets/d/1IYY_tgx_IHuhSq3AJ5eI5OnqOPBNLWSHKh2a30DoXe8/edit?usp=sharing"",""นราธิวาส!J98"")"),0)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IFERROR(__xludf.DUMMYFUNCTION("IMPORTRANGE(""https://docs.google.com/spreadsheets/d/1IYY_tgx_IHuhSq3AJ5eI5OnqOPBNLWSHKh2a30DoXe8/edit?usp=sharing"",""นราธิวาส!J99"")"),0)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IFERROR(__xludf.DUMMYFUNCTION("IMPORTRANGE(""https://docs.google.com/spreadsheets/d/1IYY_tgx_IHuhSq3AJ5eI5OnqOPBNLWSHKh2a30DoXe8/edit?usp=sharing"",""นราธิวาส!J100"")"),0)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IFERROR(__xludf.DUMMYFUNCTION("IMPORTRANGE(""https://docs.google.com/spreadsheets/d/1IYY_tgx_IHuhSq3AJ5eI5OnqOPBNLWSHKh2a30DoXe8/edit?usp=sharing"",""นราธิวาส!I101"")"),0)</f>
        <v>0</v>
      </c>
      <c r="J176" s="277">
        <f ca="1">IFERROR(__xludf.DUMMYFUNCTION("IMPORTRANGE(""https://docs.google.com/spreadsheets/d/1IYY_tgx_IHuhSq3AJ5eI5OnqOPBNLWSHKh2a30DoXe8/edit?usp=sharing"",""นราธิวาส!J101"")"),0)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IFERROR(__xludf.DUMMYFUNCTION("IMPORTRANGE(""https://docs.google.com/spreadsheets/d/1IYY_tgx_IHuhSq3AJ5eI5OnqOPBNLWSHKh2a30DoXe8/edit?usp=sharing"",""นราธิวาส!J106"")"),0)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IFERROR(__xludf.DUMMYFUNCTION("IMPORTRANGE(""https://docs.google.com/spreadsheets/d/1IYY_tgx_IHuhSq3AJ5eI5OnqOPBNLWSHKh2a30DoXe8/edit?usp=sharing"",""นราธิวาส!J107"")"),0)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IFERROR(__xludf.DUMMYFUNCTION("IMPORTRANGE(""https://docs.google.com/spreadsheets/d/1IYY_tgx_IHuhSq3AJ5eI5OnqOPBNLWSHKh2a30DoXe8/edit?usp=sharing"",""นราธิวาส!J108"")"),0)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IFERROR(__xludf.DUMMYFUNCTION("IMPORTRANGE(""https://docs.google.com/spreadsheets/d/1IYY_tgx_IHuhSq3AJ5eI5OnqOPBNLWSHKh2a30DoXe8/edit?usp=sharing"",""นราธิวาส!J109"")"),0)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IFERROR(__xludf.DUMMYFUNCTION("IMPORTRANGE(""https://docs.google.com/spreadsheets/d/1IYY_tgx_IHuhSq3AJ5eI5OnqOPBNLWSHKh2a30DoXe8/edit?usp=sharing"",""นราธิวาส!I110"")"),0)</f>
        <v>0</v>
      </c>
      <c r="J185" s="191">
        <f ca="1">IFERROR(__xludf.DUMMYFUNCTION("IMPORTRANGE(""https://docs.google.com/spreadsheets/d/1IYY_tgx_IHuhSq3AJ5eI5OnqOPBNLWSHKh2a30DoXe8/edit?usp=sharing"",""นราธิวาส!J110"")"),0)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IFERROR(__xludf.DUMMYFUNCTION("IMPORTRANGE(""https://docs.google.com/spreadsheets/d/1IYY_tgx_IHuhSq3AJ5eI5OnqOPBNLWSHKh2a30DoXe8/edit?usp=sharing"",""นราธิวาส!I111"")"),0)</f>
        <v>0</v>
      </c>
      <c r="J186" s="191">
        <f ca="1">IFERROR(__xludf.DUMMYFUNCTION("IMPORTRANGE(""https://docs.google.com/spreadsheets/d/1IYY_tgx_IHuhSq3AJ5eI5OnqOPBNLWSHKh2a30DoXe8/edit?usp=sharing"",""นราธิวาส!J111"")"),0)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IFERROR(__xludf.DUMMYFUNCTION("IMPORTRANGE(""https://docs.google.com/spreadsheets/d/1IYY_tgx_IHuhSq3AJ5eI5OnqOPBNLWSHKh2a30DoXe8/edit?usp=sharing"",""นราธิวาส!J112"")"),0)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IFERROR(__xludf.DUMMYFUNCTION("IMPORTRANGE(""https://docs.google.com/spreadsheets/d/1IYY_tgx_IHuhSq3AJ5eI5OnqOPBNLWSHKh2a30DoXe8/edit?usp=sharing"",""นราธิวาส!J113"")"),0)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IFERROR(__xludf.DUMMYFUNCTION("IMPORTRANGE(""https://docs.google.com/spreadsheets/d/1IYY_tgx_IHuhSq3AJ5eI5OnqOPBNLWSHKh2a30DoXe8/edit?usp=sharing"",""นราธิวาส!I114"")"),10000)</f>
        <v>10000</v>
      </c>
      <c r="J189" s="277">
        <f ca="1">IFERROR(__xludf.DUMMYFUNCTION("IMPORTRANGE(""https://docs.google.com/spreadsheets/d/1IYY_tgx_IHuhSq3AJ5eI5OnqOPBNLWSHKh2a30DoXe8/edit?usp=sharing"",""นราธิวาส!J114"")"),0)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IFERROR(__xludf.DUMMYFUNCTION("IMPORTRANGE(""https://docs.google.com/spreadsheets/d/1IYY_tgx_IHuhSq3AJ5eI5OnqOPBNLWSHKh2a30DoXe8/edit?usp=sharing"",""นราธิวาส!J119"")"),1)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IFERROR(__xludf.DUMMYFUNCTION("IMPORTRANGE(""https://docs.google.com/spreadsheets/d/1IYY_tgx_IHuhSq3AJ5eI5OnqOPBNLWSHKh2a30DoXe8/edit?usp=sharing"",""นราธิวาส!J120"")"),0)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IFERROR(__xludf.DUMMYFUNCTION("IMPORTRANGE(""https://docs.google.com/spreadsheets/d/1IYY_tgx_IHuhSq3AJ5eI5OnqOPBNLWSHKh2a30DoXe8/edit?usp=sharing"",""นราธิวาส!J121"")"),0)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IFERROR(__xludf.DUMMYFUNCTION("IMPORTRANGE(""https://docs.google.com/spreadsheets/d/1IYY_tgx_IHuhSq3AJ5eI5OnqOPBNLWSHKh2a30DoXe8/edit?usp=sharing"",""นราธิวาส!J122"")"),0)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IFERROR(__xludf.DUMMYFUNCTION("IMPORTRANGE(""https://docs.google.com/spreadsheets/d/1IYY_tgx_IHuhSq3AJ5eI5OnqOPBNLWSHKh2a30DoXe8/edit?usp=sharing"",""นราธิวาส!I124"")"),10000)</f>
        <v>10000</v>
      </c>
      <c r="J199" s="192">
        <f ca="1">IFERROR(__xludf.DUMMYFUNCTION("IMPORTRANGE(""https://docs.google.com/spreadsheets/d/1IYY_tgx_IHuhSq3AJ5eI5OnqOPBNLWSHKh2a30DoXe8/edit?usp=sharing"",""นราธิวาส!J124"")"),0)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IFERROR(__xludf.DUMMYFUNCTION("IMPORTRANGE(""https://docs.google.com/spreadsheets/d/1IYY_tgx_IHuhSq3AJ5eI5OnqOPBNLWSHKh2a30DoXe8/edit?usp=sharing"",""นราธิวาส!I125"")"),10000)</f>
        <v>10000</v>
      </c>
      <c r="J200" s="192">
        <f ca="1">IFERROR(__xludf.DUMMYFUNCTION("IMPORTRANGE(""https://docs.google.com/spreadsheets/d/1IYY_tgx_IHuhSq3AJ5eI5OnqOPBNLWSHKh2a30DoXe8/edit?usp=sharing"",""นราธิวาส!J125"")"),0)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IFERROR(__xludf.DUMMYFUNCTION("IMPORTRANGE(""https://docs.google.com/spreadsheets/d/1IYY_tgx_IHuhSq3AJ5eI5OnqOPBNLWSHKh2a30DoXe8/edit?usp=sharing"",""นราธิวาส!I126"")"),0)</f>
        <v>0</v>
      </c>
      <c r="J201" s="192">
        <f ca="1">IFERROR(__xludf.DUMMYFUNCTION("IMPORTRANGE(""https://docs.google.com/spreadsheets/d/1IYY_tgx_IHuhSq3AJ5eI5OnqOPBNLWSHKh2a30DoXe8/edit?usp=sharing"",""นราธิวาส!J126"")"),0)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IFERROR(__xludf.DUMMYFUNCTION("IMPORTRANGE(""https://docs.google.com/spreadsheets/d/1IYY_tgx_IHuhSq3AJ5eI5OnqOPBNLWSHKh2a30DoXe8/edit?usp=sharing"",""นราธิวาส!J127"")"),0)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IFERROR(__xludf.DUMMYFUNCTION("IMPORTRANGE(""https://docs.google.com/spreadsheets/d/1IYY_tgx_IHuhSq3AJ5eI5OnqOPBNLWSHKh2a30DoXe8/edit?usp=sharing"",""นราธิวาส!J128"")"),0)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IFERROR(__xludf.DUMMYFUNCTION("IMPORTRANGE(""https://docs.google.com/spreadsheets/d/1IYY_tgx_IHuhSq3AJ5eI5OnqOPBNLWSHKh2a30DoXe8/edit?usp=sharing"",""นราธิวาส!I129"")"),0)</f>
        <v>0</v>
      </c>
      <c r="J204" s="277">
        <f ca="1">IFERROR(__xludf.DUMMYFUNCTION("IMPORTRANGE(""https://docs.google.com/spreadsheets/d/1IYY_tgx_IHuhSq3AJ5eI5OnqOPBNLWSHKh2a30DoXe8/edit?usp=sharing"",""นราธิวาส!J129"")"),0)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IFERROR(__xludf.DUMMYFUNCTION("IMPORTRANGE(""https://docs.google.com/spreadsheets/d/1IYY_tgx_IHuhSq3AJ5eI5OnqOPBNLWSHKh2a30DoXe8/edit?usp=sharing"",""นราธิวาส!J134"")"),0)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IFERROR(__xludf.DUMMYFUNCTION("IMPORTRANGE(""https://docs.google.com/spreadsheets/d/1IYY_tgx_IHuhSq3AJ5eI5OnqOPBNLWSHKh2a30DoXe8/edit?usp=sharing"",""นราธิวาส!J135"")"),0)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IFERROR(__xludf.DUMMYFUNCTION("IMPORTRANGE(""https://docs.google.com/spreadsheets/d/1IYY_tgx_IHuhSq3AJ5eI5OnqOPBNLWSHKh2a30DoXe8/edit?usp=sharing"",""นราธิวาส!J136"")"),0)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IFERROR(__xludf.DUMMYFUNCTION("IMPORTRANGE(""https://docs.google.com/spreadsheets/d/1IYY_tgx_IHuhSq3AJ5eI5OnqOPBNLWSHKh2a30DoXe8/edit?usp=sharing"",""นราธิวาส!J137"")"),0)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IFERROR(__xludf.DUMMYFUNCTION("IMPORTRANGE(""https://docs.google.com/spreadsheets/d/1IYY_tgx_IHuhSq3AJ5eI5OnqOPBNLWSHKh2a30DoXe8/edit?usp=sharing"",""นราธิวาส!I138"")"),0)</f>
        <v>0</v>
      </c>
      <c r="J213" s="191">
        <f ca="1">IFERROR(__xludf.DUMMYFUNCTION("IMPORTRANGE(""https://docs.google.com/spreadsheets/d/1IYY_tgx_IHuhSq3AJ5eI5OnqOPBNLWSHKh2a30DoXe8/edit?usp=sharing"",""นราธิวาส!J138"")"),0)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IFERROR(__xludf.DUMMYFUNCTION("IMPORTRANGE(""https://docs.google.com/spreadsheets/d/1IYY_tgx_IHuhSq3AJ5eI5OnqOPBNLWSHKh2a30DoXe8/edit?usp=sharing"",""นราธิวาส!I140"")"),0)</f>
        <v>0</v>
      </c>
      <c r="J215" s="191">
        <f ca="1">IFERROR(__xludf.DUMMYFUNCTION("IMPORTRANGE(""https://docs.google.com/spreadsheets/d/1IYY_tgx_IHuhSq3AJ5eI5OnqOPBNLWSHKh2a30DoXe8/edit?usp=sharing"",""นราธิวาส!J140"")"),0)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IFERROR(__xludf.DUMMYFUNCTION("IMPORTRANGE(""https://docs.google.com/spreadsheets/d/1IYY_tgx_IHuhSq3AJ5eI5OnqOPBNLWSHKh2a30DoXe8/edit?usp=sharing"",""นราธิวาส!I141"")"),0)</f>
        <v>0</v>
      </c>
      <c r="J216" s="191">
        <f ca="1">IFERROR(__xludf.DUMMYFUNCTION("IMPORTRANGE(""https://docs.google.com/spreadsheets/d/1IYY_tgx_IHuhSq3AJ5eI5OnqOPBNLWSHKh2a30DoXe8/edit?usp=sharing"",""นราธิวาส!J141"")"),0)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IFERROR(__xludf.DUMMYFUNCTION("IMPORTRANGE(""https://docs.google.com/spreadsheets/d/1IYY_tgx_IHuhSq3AJ5eI5OnqOPBNLWSHKh2a30DoXe8/edit?usp=sharing"",""นราธิวาส!J142"")"),0)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IFERROR(__xludf.DUMMYFUNCTION("IMPORTRANGE(""https://docs.google.com/spreadsheets/d/1IYY_tgx_IHuhSq3AJ5eI5OnqOPBNLWSHKh2a30DoXe8/edit?usp=sharing"",""นราธิวาส!J143"")"),0)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IFERROR(__xludf.DUMMYFUNCTION("IMPORTRANGE(""https://docs.google.com/spreadsheets/d/1IYY_tgx_IHuhSq3AJ5eI5OnqOPBNLWSHKh2a30DoXe8/edit?usp=sharing"",""นราธิวาส!I144"")"),15)</f>
        <v>15</v>
      </c>
      <c r="J219" s="264">
        <f ca="1">IFERROR(__xludf.DUMMYFUNCTION("IMPORTRANGE(""https://docs.google.com/spreadsheets/d/1IYY_tgx_IHuhSq3AJ5eI5OnqOPBNLWSHKh2a30DoXe8/edit?usp=sharing"",""นราธิวาส!J144"")"),15)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IFERROR(__xludf.DUMMYFUNCTION("IMPORTRANGE(""https://docs.google.com/spreadsheets/d/1Yj_ptqi66GCucihVvJfMjLAmec39IyEx_6qawtMGysU/edit?usp=sharing"",""สบก!BS85"")"),21125)</f>
        <v>21125</v>
      </c>
      <c r="N224" s="172">
        <f ca="1">IFERROR(__xludf.DUMMYFUNCTION("IMPORTRANGE(""https://docs.google.com/spreadsheets/d/1Yj_ptqi66GCucihVvJfMjLAmec39IyEx_6qawtMGysU/edit?usp=sharing"",""สบก!BT85"")"),21125)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IFERROR(__xludf.DUMMYFUNCTION("IMPORTRANGE(""https://docs.google.com/spreadsheets/d/1Yj_ptqi66GCucihVvJfMjLAmec39IyEx_6qawtMGysU/edit?usp=sharing"",""สบก!BO85"")"),0)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IFERROR(__xludf.DUMMYFUNCTION("IMPORTRANGE(""https://docs.google.com/spreadsheets/d/1Yj_ptqi66GCucihVvJfMjLAmec39IyEx_6qawtMGysU/edit?usp=sharing"",""สบก!BP85"")"),21125)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IFERROR(__xludf.DUMMYFUNCTION("IMPORTRANGE(""https://docs.google.com/spreadsheets/d/1IYY_tgx_IHuhSq3AJ5eI5OnqOPBNLWSHKh2a30DoXe8/edit?usp=sharing"",""นราธิวาส!I149"")"),15)</f>
        <v>15</v>
      </c>
      <c r="J229" s="264">
        <f ca="1">IFERROR(__xludf.DUMMYFUNCTION("IMPORTRANGE(""https://docs.google.com/spreadsheets/d/1IYY_tgx_IHuhSq3AJ5eI5OnqOPBNLWSHKh2a30DoXe8/edit?usp=sharing"",""นราธิวาส!J149"")"),15)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IFERROR(__xludf.DUMMYFUNCTION("IMPORTRANGE(""https://docs.google.com/spreadsheets/d/1IYY_tgx_IHuhSq3AJ5eI5OnqOPBNLWSHKh2a30DoXe8/edit?usp=sharing"",""นราธิวาส!J151"")"),0)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IFERROR(__xludf.DUMMYFUNCTION("IMPORTRANGE(""https://docs.google.com/spreadsheets/d/1IYY_tgx_IHuhSq3AJ5eI5OnqOPBNLWSHKh2a30DoXe8/edit?usp=sharing"",""นราธิวาส!J152"")"),1)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IFERROR(__xludf.DUMMYFUNCTION("IMPORTRANGE(""https://docs.google.com/spreadsheets/d/1IYY_tgx_IHuhSq3AJ5eI5OnqOPBNLWSHKh2a30DoXe8/edit?usp=sharing"",""นราธิวาส!J153"")"),1)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IFERROR(__xludf.DUMMYFUNCTION("IMPORTRANGE(""https://docs.google.com/spreadsheets/d/1IYY_tgx_IHuhSq3AJ5eI5OnqOPBNLWSHKh2a30DoXe8/edit?usp=sharing"",""นราธิวาส!J154"")"),1)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IFERROR(__xludf.DUMMYFUNCTION("IMPORTRANGE(""https://docs.google.com/spreadsheets/d/1IYY_tgx_IHuhSq3AJ5eI5OnqOPBNLWSHKh2a30DoXe8/edit?usp=sharing"",""นราธิวาส!I155"")"),15)</f>
        <v>15</v>
      </c>
      <c r="J235" s="192">
        <f ca="1">IFERROR(__xludf.DUMMYFUNCTION("IMPORTRANGE(""https://docs.google.com/spreadsheets/d/1IYY_tgx_IHuhSq3AJ5eI5OnqOPBNLWSHKh2a30DoXe8/edit?usp=sharing"",""นราธิวาส!J155"")"),15)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IFERROR(__xludf.DUMMYFUNCTION("IMPORTRANGE(""https://docs.google.com/spreadsheets/d/1IYY_tgx_IHuhSq3AJ5eI5OnqOPBNLWSHKh2a30DoXe8/edit?usp=sharing"",""นราธิวาส!J156"")"),0)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IFERROR(__xludf.DUMMYFUNCTION("IMPORTRANGE(""https://docs.google.com/spreadsheets/d/1IYY_tgx_IHuhSq3AJ5eI5OnqOPBNLWSHKh2a30DoXe8/edit?usp=sharing"",""นราธิวาส!J157"")"),0)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IFERROR(__xludf.DUMMYFUNCTION("IMPORTRANGE(""https://docs.google.com/spreadsheets/d/1IYY_tgx_IHuhSq3AJ5eI5OnqOPBNLWSHKh2a30DoXe8/edit?usp=sharing"",""นราธิวาส!I158"")"),0)</f>
        <v>0</v>
      </c>
      <c r="J238" s="264">
        <f ca="1">IFERROR(__xludf.DUMMYFUNCTION("IMPORTRANGE(""https://docs.google.com/spreadsheets/d/1IYY_tgx_IHuhSq3AJ5eI5OnqOPBNLWSHKh2a30DoXe8/edit?usp=sharing"",""นราธิวาส!J158"")"),0)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IFERROR(__xludf.DUMMYFUNCTION("IMPORTRANGE(""https://docs.google.com/spreadsheets/d/1IYY_tgx_IHuhSq3AJ5eI5OnqOPBNLWSHKh2a30DoXe8/edit?usp=sharing"",""นราธิวาส!J159"")"),"")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IFERROR(__xludf.DUMMYFUNCTION("IMPORTRANGE(""https://docs.google.com/spreadsheets/d/1IYY_tgx_IHuhSq3AJ5eI5OnqOPBNLWSHKh2a30DoXe8/edit?usp=sharing"",""นราธิวาส!J161"")"),0)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IFERROR(__xludf.DUMMYFUNCTION("IMPORTRANGE(""https://docs.google.com/spreadsheets/d/1IYY_tgx_IHuhSq3AJ5eI5OnqOPBNLWSHKh2a30DoXe8/edit?usp=sharing"",""นราธิวาส!J162"")"),0)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IFERROR(__xludf.DUMMYFUNCTION("IMPORTRANGE(""https://docs.google.com/spreadsheets/d/1IYY_tgx_IHuhSq3AJ5eI5OnqOPBNLWSHKh2a30DoXe8/edit?usp=sharing"",""นราธิวาส!J163"")"),0)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IFERROR(__xludf.DUMMYFUNCTION("IMPORTRANGE(""https://docs.google.com/spreadsheets/d/1IYY_tgx_IHuhSq3AJ5eI5OnqOPBNLWSHKh2a30DoXe8/edit?usp=sharing"",""นราธิวาส!I164"")"),0)</f>
        <v>0</v>
      </c>
      <c r="J244" s="191">
        <f ca="1">IFERROR(__xludf.DUMMYFUNCTION("IMPORTRANGE(""https://docs.google.com/spreadsheets/d/1IYY_tgx_IHuhSq3AJ5eI5OnqOPBNLWSHKh2a30DoXe8/edit?usp=sharing"",""นราธิวาส!J164"")"),0)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IFERROR(__xludf.DUMMYFUNCTION("IMPORTRANGE(""https://docs.google.com/spreadsheets/d/1IYY_tgx_IHuhSq3AJ5eI5OnqOPBNLWSHKh2a30DoXe8/edit?usp=sharing"",""นราธิวาส!J165"")"),0)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IFERROR(__xludf.DUMMYFUNCTION("IMPORTRANGE(""https://docs.google.com/spreadsheets/d/1IYY_tgx_IHuhSq3AJ5eI5OnqOPBNLWSHKh2a30DoXe8/edit?usp=sharing"",""นราธิวาส!J166"")"),0)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IFERROR(__xludf.DUMMYFUNCTION("IMPORTRANGE(""https://docs.google.com/spreadsheets/d/1IYY_tgx_IHuhSq3AJ5eI5OnqOPBNLWSHKh2a30DoXe8/edit?usp=sharing"",""นราธิวาส!I169"")"),0)</f>
        <v>0</v>
      </c>
      <c r="J249" s="308">
        <f ca="1">IFERROR(__xludf.DUMMYFUNCTION("IMPORTRANGE(""https://docs.google.com/spreadsheets/d/1IYY_tgx_IHuhSq3AJ5eI5OnqOPBNLWSHKh2a30DoXe8/edit?usp=sharing"",""นราธิวาส!J169"")"),0)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IFERROR(__xludf.DUMMYFUNCTION("IMPORTRANGE(""https://docs.google.com/spreadsheets/d/1Yj_ptqi66GCucihVvJfMjLAmec39IyEx_6qawtMGysU/edit?usp=sharing"",""สบก!CB85"")"),0)</f>
        <v>0</v>
      </c>
      <c r="N254" s="172">
        <f ca="1">IFERROR(__xludf.DUMMYFUNCTION("IMPORTRANGE(""https://docs.google.com/spreadsheets/d/1Yj_ptqi66GCucihVvJfMjLAmec39IyEx_6qawtMGysU/edit?usp=sharing"",""สบก!CC85"")"),0)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IFERROR(__xludf.DUMMYFUNCTION("IMPORTRANGE(""https://docs.google.com/spreadsheets/d/1Yj_ptqi66GCucihVvJfMjLAmec39IyEx_6qawtMGysU/edit?usp=sharing"",""สบก!BX85"")"),0)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IFERROR(__xludf.DUMMYFUNCTION("IMPORTRANGE(""https://docs.google.com/spreadsheets/d/1Yj_ptqi66GCucihVvJfMjLAmec39IyEx_6qawtMGysU/edit?usp=sharing"",""สบก!BY85"")"),0)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IFERROR(__xludf.DUMMYFUNCTION("IMPORTRANGE(""https://docs.google.com/spreadsheets/d/1IYY_tgx_IHuhSq3AJ5eI5OnqOPBNLWSHKh2a30DoXe8/edit?usp=sharing"",""นราธิวาส!J175"")"),0)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IFERROR(__xludf.DUMMYFUNCTION("IMPORTRANGE(""https://docs.google.com/spreadsheets/d/1IYY_tgx_IHuhSq3AJ5eI5OnqOPBNLWSHKh2a30DoXe8/edit?usp=sharing"",""นราธิวาส!J176"")"),0)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IFERROR(__xludf.DUMMYFUNCTION("IMPORTRANGE(""https://docs.google.com/spreadsheets/d/1IYY_tgx_IHuhSq3AJ5eI5OnqOPBNLWSHKh2a30DoXe8/edit?usp=sharing"",""นราธิวาส!J177"")"),0)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IFERROR(__xludf.DUMMYFUNCTION("IMPORTRANGE(""https://docs.google.com/spreadsheets/d/1IYY_tgx_IHuhSq3AJ5eI5OnqOPBNLWSHKh2a30DoXe8/edit?usp=sharing"",""นราธิวาส!J178"")"),0)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IFERROR(__xludf.DUMMYFUNCTION("IMPORTRANGE(""https://docs.google.com/spreadsheets/d/1IYY_tgx_IHuhSq3AJ5eI5OnqOPBNLWSHKh2a30DoXe8/edit?usp=sharing"",""นราธิวาส!I179"")"),0)</f>
        <v>0</v>
      </c>
      <c r="J264" s="192">
        <f ca="1">IFERROR(__xludf.DUMMYFUNCTION("IMPORTRANGE(""https://docs.google.com/spreadsheets/d/1IYY_tgx_IHuhSq3AJ5eI5OnqOPBNLWSHKh2a30DoXe8/edit?usp=sharing"",""นราธิวาส!J179"")"),0)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IFERROR(__xludf.DUMMYFUNCTION("IMPORTRANGE(""https://docs.google.com/spreadsheets/d/1IYY_tgx_IHuhSq3AJ5eI5OnqOPBNLWSHKh2a30DoXe8/edit?usp=sharing"",""นราธิวาส!I180"")"),0)</f>
        <v>0</v>
      </c>
      <c r="J265" s="192">
        <f ca="1">IFERROR(__xludf.DUMMYFUNCTION("IMPORTRANGE(""https://docs.google.com/spreadsheets/d/1IYY_tgx_IHuhSq3AJ5eI5OnqOPBNLWSHKh2a30DoXe8/edit?usp=sharing"",""นราธิวาส!J180"")"),0)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IFERROR(__xludf.DUMMYFUNCTION("IMPORTRANGE(""https://docs.google.com/spreadsheets/d/1IYY_tgx_IHuhSq3AJ5eI5OnqOPBNLWSHKh2a30DoXe8/edit?usp=sharing"",""นราธิวาส!I181"")"),0)</f>
        <v>0</v>
      </c>
      <c r="J266" s="192">
        <f ca="1">IFERROR(__xludf.DUMMYFUNCTION("IMPORTRANGE(""https://docs.google.com/spreadsheets/d/1IYY_tgx_IHuhSq3AJ5eI5OnqOPBNLWSHKh2a30DoXe8/edit?usp=sharing"",""นราธิวาส!J181"")"),0)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IFERROR(__xludf.DUMMYFUNCTION("IMPORTRANGE(""https://docs.google.com/spreadsheets/d/1IYY_tgx_IHuhSq3AJ5eI5OnqOPBNLWSHKh2a30DoXe8/edit?usp=sharing"",""นราธิวาส!I182"")"),0)</f>
        <v>0</v>
      </c>
      <c r="J267" s="192">
        <f ca="1">IFERROR(__xludf.DUMMYFUNCTION("IMPORTRANGE(""https://docs.google.com/spreadsheets/d/1IYY_tgx_IHuhSq3AJ5eI5OnqOPBNLWSHKh2a30DoXe8/edit?usp=sharing"",""นราธิวาส!J182"")"),0)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IFERROR(__xludf.DUMMYFUNCTION("IMPORTRANGE(""https://docs.google.com/spreadsheets/d/1IYY_tgx_IHuhSq3AJ5eI5OnqOPBNLWSHKh2a30DoXe8/edit?usp=sharing"",""นราธิวาส!J183"")"),0)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IFERROR(__xludf.DUMMYFUNCTION("IMPORTRANGE(""https://docs.google.com/spreadsheets/d/1IYY_tgx_IHuhSq3AJ5eI5OnqOPBNLWSHKh2a30DoXe8/edit?usp=sharing"",""นราธิวาส!J184"")"),0)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IFERROR(__xludf.DUMMYFUNCTION("IMPORTRANGE(""https://docs.google.com/spreadsheets/d/1IYY_tgx_IHuhSq3AJ5eI5OnqOPBNLWSHKh2a30DoXe8/edit?usp=sharing"",""นราธิวาส!I185"")"),0)</f>
        <v>0</v>
      </c>
      <c r="J270" s="308">
        <f ca="1">IFERROR(__xludf.DUMMYFUNCTION("IMPORTRANGE(""https://docs.google.com/spreadsheets/d/1IYY_tgx_IHuhSq3AJ5eI5OnqOPBNLWSHKh2a30DoXe8/edit?usp=sharing"",""นราธิวาส!J185"")"),0)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IFERROR(__xludf.DUMMYFUNCTION("IMPORTRANGE(""https://docs.google.com/spreadsheets/d/1Yj_ptqi66GCucihVvJfMjLAmec39IyEx_6qawtMGysU/edit?usp=sharing"",""สบก!CK85"")"),0)</f>
        <v>0</v>
      </c>
      <c r="N275" s="172">
        <f ca="1">IFERROR(__xludf.DUMMYFUNCTION("IMPORTRANGE(""https://docs.google.com/spreadsheets/d/1Yj_ptqi66GCucihVvJfMjLAmec39IyEx_6qawtMGysU/edit?usp=sharing"",""สบก!CL85"")"),0)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IFERROR(__xludf.DUMMYFUNCTION("IMPORTRANGE(""https://docs.google.com/spreadsheets/d/1Yj_ptqi66GCucihVvJfMjLAmec39IyEx_6qawtMGysU/edit?usp=sharing"",""สบก!CG85"")"),0)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IFERROR(__xludf.DUMMYFUNCTION("IMPORTRANGE(""https://docs.google.com/spreadsheets/d/1Yj_ptqi66GCucihVvJfMjLAmec39IyEx_6qawtMGysU/edit?usp=sharing"",""สบก!CH85"")"),0)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IFERROR(__xludf.DUMMYFUNCTION("IMPORTRANGE(""https://docs.google.com/spreadsheets/d/1IYY_tgx_IHuhSq3AJ5eI5OnqOPBNLWSHKh2a30DoXe8/edit?usp=sharing"",""นราธิวาส!J191"")"),0)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IFERROR(__xludf.DUMMYFUNCTION("IMPORTRANGE(""https://docs.google.com/spreadsheets/d/1IYY_tgx_IHuhSq3AJ5eI5OnqOPBNLWSHKh2a30DoXe8/edit?usp=sharing"",""นราธิวาส!J192"")"),0)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IFERROR(__xludf.DUMMYFUNCTION("IMPORTRANGE(""https://docs.google.com/spreadsheets/d/1IYY_tgx_IHuhSq3AJ5eI5OnqOPBNLWSHKh2a30DoXe8/edit?usp=sharing"",""นราธิวาส!J193"")"),0)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IFERROR(__xludf.DUMMYFUNCTION("IMPORTRANGE(""https://docs.google.com/spreadsheets/d/1IYY_tgx_IHuhSq3AJ5eI5OnqOPBNLWSHKh2a30DoXe8/edit?usp=sharing"",""นราธิวาส!J194"")"),0)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IFERROR(__xludf.DUMMYFUNCTION("IMPORTRANGE(""https://docs.google.com/spreadsheets/d/1IYY_tgx_IHuhSq3AJ5eI5OnqOPBNLWSHKh2a30DoXe8/edit?usp=sharing"",""นราธิวาส!I195"")"),0)</f>
        <v>0</v>
      </c>
      <c r="J285" s="192">
        <f ca="1">IFERROR(__xludf.DUMMYFUNCTION("IMPORTRANGE(""https://docs.google.com/spreadsheets/d/1IYY_tgx_IHuhSq3AJ5eI5OnqOPBNLWSHKh2a30DoXe8/edit?usp=sharing"",""นราธิวาส!J195"")"),0)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IFERROR(__xludf.DUMMYFUNCTION("IMPORTRANGE(""https://docs.google.com/spreadsheets/d/1IYY_tgx_IHuhSq3AJ5eI5OnqOPBNLWSHKh2a30DoXe8/edit?usp=sharing"",""นราธิวาส!J196"")"),0)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IFERROR(__xludf.DUMMYFUNCTION("IMPORTRANGE(""https://docs.google.com/spreadsheets/d/1IYY_tgx_IHuhSq3AJ5eI5OnqOPBNLWSHKh2a30DoXe8/edit?usp=sharing"",""นราธิวาส!J197"")"),0)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IFERROR(__xludf.DUMMYFUNCTION("IMPORTRANGE(""https://docs.google.com/spreadsheets/d/1IYY_tgx_IHuhSq3AJ5eI5OnqOPBNLWSHKh2a30DoXe8/edit?usp=sharing"",""นราธิวาส!I199"")"),0)</f>
        <v>0</v>
      </c>
      <c r="J289" s="308">
        <f ca="1">IFERROR(__xludf.DUMMYFUNCTION("IMPORTRANGE(""https://docs.google.com/spreadsheets/d/1IYY_tgx_IHuhSq3AJ5eI5OnqOPBNLWSHKh2a30DoXe8/edit?usp=sharing"",""นราธิวาส!J199"")"),0)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IFERROR(__xludf.DUMMYFUNCTION("IMPORTRANGE(""https://docs.google.com/spreadsheets/d/1Yj_ptqi66GCucihVvJfMjLAmec39IyEx_6qawtMGysU/edit?usp=sharing"",""สบก!CT85"")"),0)</f>
        <v>0</v>
      </c>
      <c r="N294" s="172">
        <f ca="1">IFERROR(__xludf.DUMMYFUNCTION("IMPORTRANGE(""https://docs.google.com/spreadsheets/d/1Yj_ptqi66GCucihVvJfMjLAmec39IyEx_6qawtMGysU/edit?usp=sharing"",""สบก!CU85"")"),0)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IFERROR(__xludf.DUMMYFUNCTION("IMPORTRANGE(""https://docs.google.com/spreadsheets/d/1Yj_ptqi66GCucihVvJfMjLAmec39IyEx_6qawtMGysU/edit?usp=sharing"",""สบก!CP85"")"),0)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IFERROR(__xludf.DUMMYFUNCTION("IMPORTRANGE(""https://docs.google.com/spreadsheets/d/1Yj_ptqi66GCucihVvJfMjLAmec39IyEx_6qawtMGysU/edit?usp=sharing"",""สบก!CQ85"")"),0)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IFERROR(__xludf.DUMMYFUNCTION("IMPORTRANGE(""https://docs.google.com/spreadsheets/d/1IYY_tgx_IHuhSq3AJ5eI5OnqOPBNLWSHKh2a30DoXe8/edit?usp=sharing"",""นราธิวาส!J205"")"),0)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IFERROR(__xludf.DUMMYFUNCTION("IMPORTRANGE(""https://docs.google.com/spreadsheets/d/1IYY_tgx_IHuhSq3AJ5eI5OnqOPBNLWSHKh2a30DoXe8/edit?usp=sharing"",""นราธิวาส!J206"")"),0)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IFERROR(__xludf.DUMMYFUNCTION("IMPORTRANGE(""https://docs.google.com/spreadsheets/d/1IYY_tgx_IHuhSq3AJ5eI5OnqOPBNLWSHKh2a30DoXe8/edit?usp=sharing"",""นราธิวาส!J207"")"),0)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IFERROR(__xludf.DUMMYFUNCTION("IMPORTRANGE(""https://docs.google.com/spreadsheets/d/1IYY_tgx_IHuhSq3AJ5eI5OnqOPBNLWSHKh2a30DoXe8/edit?usp=sharing"",""นราธิวาส!J208"")"),0)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IFERROR(__xludf.DUMMYFUNCTION("IMPORTRANGE(""https://docs.google.com/spreadsheets/d/1IYY_tgx_IHuhSq3AJ5eI5OnqOPBNLWSHKh2a30DoXe8/edit?usp=sharing"",""นราธิวาส!I209"")"),0)</f>
        <v>0</v>
      </c>
      <c r="J304" s="191">
        <f ca="1">IFERROR(__xludf.DUMMYFUNCTION("IMPORTRANGE(""https://docs.google.com/spreadsheets/d/1IYY_tgx_IHuhSq3AJ5eI5OnqOPBNLWSHKh2a30DoXe8/edit?usp=sharing"",""นราธิวาส!J209"")"),0)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IFERROR(__xludf.DUMMYFUNCTION("IMPORTRANGE(""https://docs.google.com/spreadsheets/d/1IYY_tgx_IHuhSq3AJ5eI5OnqOPBNLWSHKh2a30DoXe8/edit?usp=sharing"",""นราธิวาส!I211"")"),0)</f>
        <v>0</v>
      </c>
      <c r="J306" s="191">
        <f ca="1">IFERROR(__xludf.DUMMYFUNCTION("IMPORTRANGE(""https://docs.google.com/spreadsheets/d/1IYY_tgx_IHuhSq3AJ5eI5OnqOPBNLWSHKh2a30DoXe8/edit?usp=sharing"",""นราธิวาส!J211"")"),0)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IFERROR(__xludf.DUMMYFUNCTION("IMPORTRANGE(""https://docs.google.com/spreadsheets/d/1IYY_tgx_IHuhSq3AJ5eI5OnqOPBNLWSHKh2a30DoXe8/edit?usp=sharing"",""นราธิวาส!J212"")"),0)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IFERROR(__xludf.DUMMYFUNCTION("IMPORTRANGE(""https://docs.google.com/spreadsheets/d/1IYY_tgx_IHuhSq3AJ5eI5OnqOPBNLWSHKh2a30DoXe8/edit?usp=sharing"",""นราธิวาส!J213"")"),0)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IFERROR(__xludf.DUMMYFUNCTION("IMPORTRANGE(""https://docs.google.com/spreadsheets/d/1IYY_tgx_IHuhSq3AJ5eI5OnqOPBNLWSHKh2a30DoXe8/edit?usp=sharing"",""นราธิวาส!I214"")"),0)</f>
        <v>0</v>
      </c>
      <c r="J309" s="325">
        <f ca="1">IFERROR(__xludf.DUMMYFUNCTION("IMPORTRANGE(""https://docs.google.com/spreadsheets/d/1IYY_tgx_IHuhSq3AJ5eI5OnqOPBNLWSHKh2a30DoXe8/edit?usp=sharing"",""นราธิวาส!J214"")"),0)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IFERROR(__xludf.DUMMYFUNCTION("IMPORTRANGE(""https://docs.google.com/spreadsheets/d/1Yj_ptqi66GCucihVvJfMjLAmec39IyEx_6qawtMGysU/edit?usp=sharing"",""สบก!DC85"")"),0)</f>
        <v>0</v>
      </c>
      <c r="N314" s="172">
        <f ca="1">IFERROR(__xludf.DUMMYFUNCTION("IMPORTRANGE(""https://docs.google.com/spreadsheets/d/1Yj_ptqi66GCucihVvJfMjLAmec39IyEx_6qawtMGysU/edit?usp=sharing"",""สบก!DD85"")"),0)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IFERROR(__xludf.DUMMYFUNCTION("IMPORTRANGE(""https://docs.google.com/spreadsheets/d/1Yj_ptqi66GCucihVvJfMjLAmec39IyEx_6qawtMGysU/edit?usp=sharing"",""สบก!CY85"")"),0)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IFERROR(__xludf.DUMMYFUNCTION("IMPORTRANGE(""https://docs.google.com/spreadsheets/d/1Yj_ptqi66GCucihVvJfMjLAmec39IyEx_6qawtMGysU/edit?usp=sharing"",""สบก!CZ85"")"),0)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IFERROR(__xludf.DUMMYFUNCTION("IMPORTRANGE(""https://docs.google.com/spreadsheets/d/1IYY_tgx_IHuhSq3AJ5eI5OnqOPBNLWSHKh2a30DoXe8/edit?usp=sharing"",""นราธิวาส!J220"")"),0)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IFERROR(__xludf.DUMMYFUNCTION("IMPORTRANGE(""https://docs.google.com/spreadsheets/d/1IYY_tgx_IHuhSq3AJ5eI5OnqOPBNLWSHKh2a30DoXe8/edit?usp=sharing"",""นราธิวาส!J221"")"),0)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IFERROR(__xludf.DUMMYFUNCTION("IMPORTRANGE(""https://docs.google.com/spreadsheets/d/1IYY_tgx_IHuhSq3AJ5eI5OnqOPBNLWSHKh2a30DoXe8/edit?usp=sharing"",""นราธิวาส!J222"")"),0)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IFERROR(__xludf.DUMMYFUNCTION("IMPORTRANGE(""https://docs.google.com/spreadsheets/d/1IYY_tgx_IHuhSq3AJ5eI5OnqOPBNLWSHKh2a30DoXe8/edit?usp=sharing"",""นราธิวาส!J223"")"),0)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IFERROR(__xludf.DUMMYFUNCTION("IMPORTRANGE(""https://docs.google.com/spreadsheets/d/1IYY_tgx_IHuhSq3AJ5eI5OnqOPBNLWSHKh2a30DoXe8/edit?usp=sharing"",""นราธิวาส!I224"")"),0)</f>
        <v>0</v>
      </c>
      <c r="J324" s="191">
        <f ca="1">IFERROR(__xludf.DUMMYFUNCTION("IMPORTRANGE(""https://docs.google.com/spreadsheets/d/1IYY_tgx_IHuhSq3AJ5eI5OnqOPBNLWSHKh2a30DoXe8/edit?usp=sharing"",""นราธิวาส!J224"")"),0)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IFERROR(__xludf.DUMMYFUNCTION("IMPORTRANGE(""https://docs.google.com/spreadsheets/d/1IYY_tgx_IHuhSq3AJ5eI5OnqOPBNLWSHKh2a30DoXe8/edit?usp=sharing"",""นราธิวาส!J225"")"),0)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IFERROR(__xludf.DUMMYFUNCTION("IMPORTRANGE(""https://docs.google.com/spreadsheets/d/1IYY_tgx_IHuhSq3AJ5eI5OnqOPBNLWSHKh2a30DoXe8/edit?usp=sharing"",""นราธิวาส!J226"")"),0)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IFERROR(__xludf.DUMMYFUNCTION("IMPORTRANGE(""https://docs.google.com/spreadsheets/d/1IYY_tgx_IHuhSq3AJ5eI5OnqOPBNLWSHKh2a30DoXe8/edit?usp=sharing"",""นราธิวาส!I228"")"),65)</f>
        <v>65</v>
      </c>
      <c r="J328" s="330">
        <f ca="1">IFERROR(__xludf.DUMMYFUNCTION("IMPORTRANGE(""https://docs.google.com/spreadsheets/d/1IYY_tgx_IHuhSq3AJ5eI5OnqOPBNLWSHKh2a30DoXe8/edit?usp=sharing"",""นราธิวาส!J228"")"),0)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721520</v>
      </c>
      <c r="M329" s="155">
        <f t="shared" ca="1" si="98"/>
        <v>364380</v>
      </c>
      <c r="N329" s="155">
        <f t="shared" ca="1" si="98"/>
        <v>118705</v>
      </c>
      <c r="O329" s="154">
        <f t="shared" ref="O329:O331" ca="1" si="99">IF(L329&gt;0,N329*100/L329,0)</f>
        <v>16.452073400598735</v>
      </c>
      <c r="P329" s="154">
        <f t="shared" ref="P329:P331" ca="1" si="100">IF(M329&gt;0,N329*100/M329,0)</f>
        <v>32.577254514517811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721520</v>
      </c>
      <c r="M331" s="160">
        <f t="shared" ca="1" si="102"/>
        <v>364380</v>
      </c>
      <c r="N331" s="160">
        <f t="shared" ca="1" si="102"/>
        <v>118705</v>
      </c>
      <c r="O331" s="159">
        <f t="shared" ca="1" si="99"/>
        <v>16.452073400598735</v>
      </c>
      <c r="P331" s="159">
        <f t="shared" ca="1" si="100"/>
        <v>32.577254514517811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721520</v>
      </c>
      <c r="M333" s="172">
        <f ca="1">IFERROR(__xludf.DUMMYFUNCTION("IMPORTRANGE(""https://docs.google.com/spreadsheets/d/1Yj_ptqi66GCucihVvJfMjLAmec39IyEx_6qawtMGysU/edit?usp=sharing"",""สบก!DL85"")"),364380)</f>
        <v>364380</v>
      </c>
      <c r="N333" s="172">
        <f ca="1">IFERROR(__xludf.DUMMYFUNCTION("IMPORTRANGE(""https://docs.google.com/spreadsheets/d/1Yj_ptqi66GCucihVvJfMjLAmec39IyEx_6qawtMGysU/edit?usp=sharing"",""สบก!DM85"")"),118705)</f>
        <v>118705</v>
      </c>
      <c r="O333" s="171">
        <f ca="1">IF(L333&gt;0,N333*100/L333,0)</f>
        <v>16.452073400598735</v>
      </c>
      <c r="P333" s="171">
        <f ca="1">IF(M333&gt;0,N333*100/M333,0)</f>
        <v>32.577254514517811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IFERROR(__xludf.DUMMYFUNCTION("IMPORTRANGE(""https://docs.google.com/spreadsheets/d/1Yj_ptqi66GCucihVvJfMjLAmec39IyEx_6qawtMGysU/edit?usp=sharing"",""สบก!DH85"")"),506800)</f>
        <v>506800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IFERROR(__xludf.DUMMYFUNCTION("IMPORTRANGE(""https://docs.google.com/spreadsheets/d/1Yj_ptqi66GCucihVvJfMjLAmec39IyEx_6qawtMGysU/edit?usp=sharing"",""สบก!DI85"")"),214720)</f>
        <v>214720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IFERROR(__xludf.DUMMYFUNCTION("IMPORTRANGE(""https://docs.google.com/spreadsheets/d/1IYY_tgx_IHuhSq3AJ5eI5OnqOPBNLWSHKh2a30DoXe8/edit?usp=sharing"",""นราธิวาส!I234"")"),0)</f>
        <v>0</v>
      </c>
      <c r="J339" s="191">
        <f ca="1">IFERROR(__xludf.DUMMYFUNCTION("IMPORTRANGE(""https://docs.google.com/spreadsheets/d/1IYY_tgx_IHuhSq3AJ5eI5OnqOPBNLWSHKh2a30DoXe8/edit?usp=sharing"",""นราธิวาส!J234"")"),0)</f>
        <v>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IFERROR(__xludf.DUMMYFUNCTION("IMPORTRANGE(""https://docs.google.com/spreadsheets/d/1IYY_tgx_IHuhSq3AJ5eI5OnqOPBNLWSHKh2a30DoXe8/edit?usp=sharing"",""นราธิวาส!I235"")"),165)</f>
        <v>165</v>
      </c>
      <c r="J340" s="191">
        <f ca="1">IFERROR(__xludf.DUMMYFUNCTION("IMPORTRANGE(""https://docs.google.com/spreadsheets/d/1IYY_tgx_IHuhSq3AJ5eI5OnqOPBNLWSHKh2a30DoXe8/edit?usp=sharing"",""นราธิวาส!J235"")"),0)</f>
        <v>0</v>
      </c>
      <c r="K340" s="333">
        <f t="shared" ca="1" si="103"/>
        <v>0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IFERROR(__xludf.DUMMYFUNCTION("IMPORTRANGE(""https://docs.google.com/spreadsheets/d/1IYY_tgx_IHuhSq3AJ5eI5OnqOPBNLWSHKh2a30DoXe8/edit?usp=sharing"",""นราธิวาส!I236"")"),65)</f>
        <v>65</v>
      </c>
      <c r="J341" s="191">
        <f ca="1">IFERROR(__xludf.DUMMYFUNCTION("IMPORTRANGE(""https://docs.google.com/spreadsheets/d/1IYY_tgx_IHuhSq3AJ5eI5OnqOPBNLWSHKh2a30DoXe8/edit?usp=sharing"",""นราธิวาส!J236"")"),0)</f>
        <v>0</v>
      </c>
      <c r="K341" s="333">
        <f t="shared" ca="1" si="103"/>
        <v>0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IFERROR(__xludf.DUMMYFUNCTION("IMPORTRANGE(""https://docs.google.com/spreadsheets/d/1IYY_tgx_IHuhSq3AJ5eI5OnqOPBNLWSHKh2a30DoXe8/edit?usp=sharing"",""นราธิวาส!I237"")"),0)</f>
        <v>0</v>
      </c>
      <c r="J342" s="191">
        <f ca="1">IFERROR(__xludf.DUMMYFUNCTION("IMPORTRANGE(""https://docs.google.com/spreadsheets/d/1IYY_tgx_IHuhSq3AJ5eI5OnqOPBNLWSHKh2a30DoXe8/edit?usp=sharing"",""นราธิวาส!J237"")"),0)</f>
        <v>0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IFERROR(__xludf.DUMMYFUNCTION("IMPORTRANGE(""https://docs.google.com/spreadsheets/d/1IYY_tgx_IHuhSq3AJ5eI5OnqOPBNLWSHKh2a30DoXe8/edit?usp=sharing"",""นราธิวาส!I238"")"),65)</f>
        <v>65</v>
      </c>
      <c r="J343" s="191">
        <f ca="1">IFERROR(__xludf.DUMMYFUNCTION("IMPORTRANGE(""https://docs.google.com/spreadsheets/d/1IYY_tgx_IHuhSq3AJ5eI5OnqOPBNLWSHKh2a30DoXe8/edit?usp=sharing"",""นราธิวาส!J238"")"),0)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IFERROR(__xludf.DUMMYFUNCTION("IMPORTRANGE(""https://docs.google.com/spreadsheets/d/1IYY_tgx_IHuhSq3AJ5eI5OnqOPBNLWSHKh2a30DoXe8/edit?usp=sharing"",""นราธิวาส!I239"")"),0)</f>
        <v>0</v>
      </c>
      <c r="J344" s="191">
        <f ca="1">IFERROR(__xludf.DUMMYFUNCTION("IMPORTRANGE(""https://docs.google.com/spreadsheets/d/1IYY_tgx_IHuhSq3AJ5eI5OnqOPBNLWSHKh2a30DoXe8/edit?usp=sharing"",""นราธิวาส!J239"")"),0)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IFERROR(__xludf.DUMMYFUNCTION("IMPORTRANGE(""https://docs.google.com/spreadsheets/d/1IYY_tgx_IHuhSq3AJ5eI5OnqOPBNLWSHKh2a30DoXe8/edit?usp=sharing"",""นราธิวาส!I240"")"),65)</f>
        <v>65</v>
      </c>
      <c r="J345" s="191">
        <f ca="1">IFERROR(__xludf.DUMMYFUNCTION("IMPORTRANGE(""https://docs.google.com/spreadsheets/d/1IYY_tgx_IHuhSq3AJ5eI5OnqOPBNLWSHKh2a30DoXe8/edit?usp=sharing"",""นราธิวาส!J240"")"),0)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IFERROR(__xludf.DUMMYFUNCTION("IMPORTRANGE(""https://docs.google.com/spreadsheets/d/1IYY_tgx_IHuhSq3AJ5eI5OnqOPBNLWSHKh2a30DoXe8/edit?usp=sharing"",""นราธิวาส!I241"")"),0)</f>
        <v>0</v>
      </c>
      <c r="J346" s="191">
        <f ca="1">IFERROR(__xludf.DUMMYFUNCTION("IMPORTRANGE(""https://docs.google.com/spreadsheets/d/1IYY_tgx_IHuhSq3AJ5eI5OnqOPBNLWSHKh2a30DoXe8/edit?usp=sharing"",""นราธิวาส!J241"")"),0)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IFERROR(__xludf.DUMMYFUNCTION("IMPORTRANGE(""https://docs.google.com/spreadsheets/d/1IYY_tgx_IHuhSq3AJ5eI5OnqOPBNLWSHKh2a30DoXe8/edit?usp=sharing"",""นราธิวาส!L242"")"),612708)</f>
        <v>612708</v>
      </c>
      <c r="M347" s="347"/>
      <c r="N347" s="347">
        <f ca="1">IFERROR(__xludf.DUMMYFUNCTION("IMPORTRANGE(""https://docs.google.com/spreadsheets/d/1IYY_tgx_IHuhSq3AJ5eI5OnqOPBNLWSHKh2a30DoXe8/edit?usp=sharing"",""นราธิวาส!M242"")"),178904)</f>
        <v>178904</v>
      </c>
      <c r="O347" s="347">
        <f ca="1">+IF(L347&gt;0,N347*100/L347,0)</f>
        <v>29.19890061823903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IFERROR(__xludf.DUMMYFUNCTION("IMPORTRANGE(""https://docs.google.com/spreadsheets/d/1IYY_tgx_IHuhSq3AJ5eI5OnqOPBNLWSHKh2a30DoXe8/edit?usp=sharing"",""นราธิวาส!I244"")"),0)</f>
        <v>0</v>
      </c>
      <c r="J349" s="360">
        <f ca="1">IFERROR(__xludf.DUMMYFUNCTION("IMPORTRANGE(""https://docs.google.com/spreadsheets/d/1IYY_tgx_IHuhSq3AJ5eI5OnqOPBNLWSHKh2a30DoXe8/edit?usp=sharing"",""นราธิวาส!J244"")"),0)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IFERROR(__xludf.DUMMYFUNCTION("IMPORTRANGE(""https://docs.google.com/spreadsheets/d/1IYY_tgx_IHuhSq3AJ5eI5OnqOPBNLWSHKh2a30DoXe8/edit?usp=sharing"",""นราธิวาส!L244"")"),0)</f>
        <v>0</v>
      </c>
      <c r="M349" s="362"/>
      <c r="N349" s="362">
        <f ca="1">IFERROR(__xludf.DUMMYFUNCTION("IMPORTRANGE(""https://docs.google.com/spreadsheets/d/1IYY_tgx_IHuhSq3AJ5eI5OnqOPBNLWSHKh2a30DoXe8/edit?usp=sharing"",""นราธิวาส!M244"")"),0)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IFERROR(__xludf.DUMMYFUNCTION("IMPORTRANGE(""https://docs.google.com/spreadsheets/d/1IYY_tgx_IHuhSq3AJ5eI5OnqOPBNLWSHKh2a30DoXe8/edit?usp=sharing"",""นราธิวาส!I245"")"),0)</f>
        <v>0</v>
      </c>
      <c r="J350" s="360">
        <f ca="1">IFERROR(__xludf.DUMMYFUNCTION("IMPORTRANGE(""https://docs.google.com/spreadsheets/d/1IYY_tgx_IHuhSq3AJ5eI5OnqOPBNLWSHKh2a30DoXe8/edit?usp=sharing"",""นราธิวาส!J245"")"),0)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IFERROR(__xludf.DUMMYFUNCTION("IMPORTRANGE(""https://docs.google.com/spreadsheets/d/1IYY_tgx_IHuhSq3AJ5eI5OnqOPBNLWSHKh2a30DoXe8/edit?usp=sharing"",""นราธิวาส!L246"")"),0)</f>
        <v>0</v>
      </c>
      <c r="M351" s="169"/>
      <c r="N351" s="169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9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IFERROR(__xludf.DUMMYFUNCTION("IMPORTRANGE(""https://docs.google.com/spreadsheets/d/1IYY_tgx_IHuhSq3AJ5eI5OnqOPBNLWSHKh2a30DoXe8/edit?usp=sharing"",""นราธิวาส!L248"")"),0)</f>
        <v>0</v>
      </c>
      <c r="M353" s="171"/>
      <c r="N353" s="171">
        <f ca="1">IFERROR(__xludf.DUMMYFUNCTION("IMPORTRANGE(""https://docs.google.com/spreadsheets/d/1IYY_tgx_IHuhSq3AJ5eI5OnqOPBNLWSHKh2a30DoXe8/edit?usp=sharing"",""นราธิวาส!M248"")"),0)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IFERROR(__xludf.DUMMYFUNCTION("IMPORTRANGE(""https://docs.google.com/spreadsheets/d/1IYY_tgx_IHuhSq3AJ5eI5OnqOPBNLWSHKh2a30DoXe8/edit?usp=sharing"",""นราธิวาส!L249"")"),0)</f>
        <v>0</v>
      </c>
      <c r="M354" s="171"/>
      <c r="N354" s="171">
        <f ca="1">IFERROR(__xludf.DUMMYFUNCTION("IMPORTRANGE(""https://docs.google.com/spreadsheets/d/1IYY_tgx_IHuhSq3AJ5eI5OnqOPBNLWSHKh2a30DoXe8/edit?usp=sharing"",""นราธิวาส!M249"")"),0)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IFERROR(__xludf.DUMMYFUNCTION("IMPORTRANGE(""https://docs.google.com/spreadsheets/d/1IYY_tgx_IHuhSq3AJ5eI5OnqOPBNLWSHKh2a30DoXe8/edit?usp=sharing"",""นราธิวาส!M250"")"),0)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IFERROR(__xludf.DUMMYFUNCTION("IMPORTRANGE(""https://docs.google.com/spreadsheets/d/1IYY_tgx_IHuhSq3AJ5eI5OnqOPBNLWSHKh2a30DoXe8/edit?usp=sharing"",""นราธิวาส!M251"")"),0)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IFERROR(__xludf.DUMMYFUNCTION("IMPORTRANGE(""https://docs.google.com/spreadsheets/d/1IYY_tgx_IHuhSq3AJ5eI5OnqOPBNLWSHKh2a30DoXe8/edit?usp=sharing"",""นราธิวาส!M252"")"),0)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IFERROR(__xludf.DUMMYFUNCTION("IMPORTRANGE(""https://docs.google.com/spreadsheets/d/1IYY_tgx_IHuhSq3AJ5eI5OnqOPBNLWSHKh2a30DoXe8/edit?usp=sharing"",""นราธิวาส!M253"")"),0)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IFERROR(__xludf.DUMMYFUNCTION("IMPORTRANGE(""https://docs.google.com/spreadsheets/d/1IYY_tgx_IHuhSq3AJ5eI5OnqOPBNLWSHKh2a30DoXe8/edit?usp=sharing"",""นราธิวาส!J255"")"),0)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IFERROR(__xludf.DUMMYFUNCTION("IMPORTRANGE(""https://docs.google.com/spreadsheets/d/1IYY_tgx_IHuhSq3AJ5eI5OnqOPBNLWSHKh2a30DoXe8/edit?usp=sharing"",""นราธิวาส!J256"")"),0)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IFERROR(__xludf.DUMMYFUNCTION("IMPORTRANGE(""https://docs.google.com/spreadsheets/d/1IYY_tgx_IHuhSq3AJ5eI5OnqOPBNLWSHKh2a30DoXe8/edit?usp=sharing"",""นราธิวาส!J257"")"),0)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IFERROR(__xludf.DUMMYFUNCTION("IMPORTRANGE(""https://docs.google.com/spreadsheets/d/1IYY_tgx_IHuhSq3AJ5eI5OnqOPBNLWSHKh2a30DoXe8/edit?usp=sharing"",""นราธิวาส!J258"")"),0)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IFERROR(__xludf.DUMMYFUNCTION("IMPORTRANGE(""https://docs.google.com/spreadsheets/d/1IYY_tgx_IHuhSq3AJ5eI5OnqOPBNLWSHKh2a30DoXe8/edit?usp=sharing"",""นราธิวาส!J166"")"),0)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IFERROR(__xludf.DUMMYFUNCTION("IMPORTRANGE(""https://docs.google.com/spreadsheets/d/1IYY_tgx_IHuhSq3AJ5eI5OnqOPBNLWSHKh2a30DoXe8/edit?usp=sharing"",""นราธิวาส!J166"")"),0)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IFERROR(__xludf.DUMMYFUNCTION("IMPORTRANGE(""https://docs.google.com/spreadsheets/d/1IYY_tgx_IHuhSq3AJ5eI5OnqOPBNLWSHKh2a30DoXe8/edit?usp=sharing"",""นราธิวาส!J166"")"),0)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IFERROR(__xludf.DUMMYFUNCTION("IMPORTRANGE(""https://docs.google.com/spreadsheets/d/1IYY_tgx_IHuhSq3AJ5eI5OnqOPBNLWSHKh2a30DoXe8/edit?usp=sharing"",""นราธิวาส!J166"")"),0)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IFERROR(__xludf.DUMMYFUNCTION("IMPORTRANGE(""https://docs.google.com/spreadsheets/d/1IYY_tgx_IHuhSq3AJ5eI5OnqOPBNLWSHKh2a30DoXe8/edit?usp=sharing"",""นราธิวาส!I263"")"),0)</f>
        <v>0</v>
      </c>
      <c r="J368" s="191">
        <f ca="1">IFERROR(__xludf.DUMMYFUNCTION("IMPORTRANGE(""https://docs.google.com/spreadsheets/d/1IYY_tgx_IHuhSq3AJ5eI5OnqOPBNLWSHKh2a30DoXe8/edit?usp=sharing"",""นราธิวาส!J263"")"),0)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IFERROR(__xludf.DUMMYFUNCTION("IMPORTRANGE(""https://docs.google.com/spreadsheets/d/1IYY_tgx_IHuhSq3AJ5eI5OnqOPBNLWSHKh2a30DoXe8/edit?usp=sharing"",""นราธิวาส!I164"")"),0)</f>
        <v>0</v>
      </c>
      <c r="J369" s="191">
        <f ca="1">IFERROR(__xludf.DUMMYFUNCTION("IMPORTRANGE(""https://docs.google.com/spreadsheets/d/1IYY_tgx_IHuhSq3AJ5eI5OnqOPBNLWSHKh2a30DoXe8/edit?usp=sharing"",""นราธิวาส!J164"")"),0)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IFERROR(__xludf.DUMMYFUNCTION("IMPORTRANGE(""https://docs.google.com/spreadsheets/d/1IYY_tgx_IHuhSq3AJ5eI5OnqOPBNLWSHKh2a30DoXe8/edit?usp=sharing"",""นราธิวาส!I265"")"),0)</f>
        <v>0</v>
      </c>
      <c r="J370" s="191">
        <f ca="1">IFERROR(__xludf.DUMMYFUNCTION("IMPORTRANGE(""https://docs.google.com/spreadsheets/d/1IYY_tgx_IHuhSq3AJ5eI5OnqOPBNLWSHKh2a30DoXe8/edit?usp=sharing"",""นราธิวาส!J265"")"),0)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IFERROR(__xludf.DUMMYFUNCTION("IMPORTRANGE(""https://docs.google.com/spreadsheets/d/1IYY_tgx_IHuhSq3AJ5eI5OnqOPBNLWSHKh2a30DoXe8/edit?usp=sharing"",""นราธิวาส!I164"")"),0)</f>
        <v>0</v>
      </c>
      <c r="J371" s="192">
        <f ca="1">IFERROR(__xludf.DUMMYFUNCTION("IMPORTRANGE(""https://docs.google.com/spreadsheets/d/1IYY_tgx_IHuhSq3AJ5eI5OnqOPBNLWSHKh2a30DoXe8/edit?usp=sharing"",""นราธิวาส!J164"")"),0)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IFERROR(__xludf.DUMMYFUNCTION("IMPORTRANGE(""https://docs.google.com/spreadsheets/d/1IYY_tgx_IHuhSq3AJ5eI5OnqOPBNLWSHKh2a30DoXe8/edit?usp=sharing"",""นราธิวาส!I267"")"),0)</f>
        <v>0</v>
      </c>
      <c r="J372" s="192">
        <f ca="1">IFERROR(__xludf.DUMMYFUNCTION("IMPORTRANGE(""https://docs.google.com/spreadsheets/d/1IYY_tgx_IHuhSq3AJ5eI5OnqOPBNLWSHKh2a30DoXe8/edit?usp=sharing"",""นราธิวาส!J267"")"),0)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IFERROR(__xludf.DUMMYFUNCTION("IMPORTRANGE(""https://docs.google.com/spreadsheets/d/1IYY_tgx_IHuhSq3AJ5eI5OnqOPBNLWSHKh2a30DoXe8/edit?usp=sharing"",""นราธิวาส!I164"")"),0)</f>
        <v>0</v>
      </c>
      <c r="J373" s="191">
        <f ca="1">IFERROR(__xludf.DUMMYFUNCTION("IMPORTRANGE(""https://docs.google.com/spreadsheets/d/1IYY_tgx_IHuhSq3AJ5eI5OnqOPBNLWSHKh2a30DoXe8/edit?usp=sharing"",""นราธิวาส!J164"")"),0)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IFERROR(__xludf.DUMMYFUNCTION("IMPORTRANGE(""https://docs.google.com/spreadsheets/d/1IYY_tgx_IHuhSq3AJ5eI5OnqOPBNLWSHKh2a30DoXe8/edit?usp=sharing"",""นราธิวาส!I164"")"),0)</f>
        <v>0</v>
      </c>
      <c r="J374" s="191">
        <f ca="1">IFERROR(__xludf.DUMMYFUNCTION("IMPORTRANGE(""https://docs.google.com/spreadsheets/d/1IYY_tgx_IHuhSq3AJ5eI5OnqOPBNLWSHKh2a30DoXe8/edit?usp=sharing"",""นราธิวาส!J164"")"),0)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IFERROR(__xludf.DUMMYFUNCTION("IMPORTRANGE(""https://docs.google.com/spreadsheets/d/1IYY_tgx_IHuhSq3AJ5eI5OnqOPBNLWSHKh2a30DoXe8/edit?usp=sharing"",""นราธิวาส!I270"")"),0)</f>
        <v>0</v>
      </c>
      <c r="J375" s="191">
        <f ca="1">IFERROR(__xludf.DUMMYFUNCTION("IMPORTRANGE(""https://docs.google.com/spreadsheets/d/1IYY_tgx_IHuhSq3AJ5eI5OnqOPBNLWSHKh2a30DoXe8/edit?usp=sharing"",""นราธิวาส!J270"")"),0)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IFERROR(__xludf.DUMMYFUNCTION("IMPORTRANGE(""https://docs.google.com/spreadsheets/d/1IYY_tgx_IHuhSq3AJ5eI5OnqOPBNLWSHKh2a30DoXe8/edit?usp=sharing"",""นราธิวาส!I271"")"),0)</f>
        <v>0</v>
      </c>
      <c r="J376" s="192">
        <f ca="1">IFERROR(__xludf.DUMMYFUNCTION("IMPORTRANGE(""https://docs.google.com/spreadsheets/d/1IYY_tgx_IHuhSq3AJ5eI5OnqOPBNLWSHKh2a30DoXe8/edit?usp=sharing"",""นราธิวาส!J271"")"),0)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IFERROR(__xludf.DUMMYFUNCTION("IMPORTRANGE(""https://docs.google.com/spreadsheets/d/1IYY_tgx_IHuhSq3AJ5eI5OnqOPBNLWSHKh2a30DoXe8/edit?usp=sharing"",""นราธิวาส!I272"")"),0)</f>
        <v>0</v>
      </c>
      <c r="J377" s="191">
        <f ca="1">IFERROR(__xludf.DUMMYFUNCTION("IMPORTRANGE(""https://docs.google.com/spreadsheets/d/1IYY_tgx_IHuhSq3AJ5eI5OnqOPBNLWSHKh2a30DoXe8/edit?usp=sharing"",""นราธิวาส!J272"")"),0)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IFERROR(__xludf.DUMMYFUNCTION("IMPORTRANGE(""https://docs.google.com/spreadsheets/d/1IYY_tgx_IHuhSq3AJ5eI5OnqOPBNLWSHKh2a30DoXe8/edit?usp=sharing"",""นราธิวาส!J273"")"),0)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IFERROR(__xludf.DUMMYFUNCTION("IMPORTRANGE(""https://docs.google.com/spreadsheets/d/1IYY_tgx_IHuhSq3AJ5eI5OnqOPBNLWSHKh2a30DoXe8/edit?usp=sharing"",""นราธิวาส!J274"")"),0)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IFERROR(__xludf.DUMMYFUNCTION("IMPORTRANGE(""https://docs.google.com/spreadsheets/d/1IYY_tgx_IHuhSq3AJ5eI5OnqOPBNLWSHKh2a30DoXe8/edit?usp=sharing"",""นราธิวาส!I275"")"),100)</f>
        <v>100</v>
      </c>
      <c r="J380" s="360">
        <f ca="1">IFERROR(__xludf.DUMMYFUNCTION("IMPORTRANGE(""https://docs.google.com/spreadsheets/d/1IYY_tgx_IHuhSq3AJ5eI5OnqOPBNLWSHKh2a30DoXe8/edit?usp=sharing"",""นราธิวาส!J275"")"),0)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IFERROR(__xludf.DUMMYFUNCTION("IMPORTRANGE(""https://docs.google.com/spreadsheets/d/1IYY_tgx_IHuhSq3AJ5eI5OnqOPBNLWSHKh2a30DoXe8/edit?usp=sharing"",""นราธิวาส!L275"")"),127660)</f>
        <v>127660</v>
      </c>
      <c r="M380" s="362"/>
      <c r="N380" s="362">
        <f ca="1">IFERROR(__xludf.DUMMYFUNCTION("IMPORTRANGE(""https://docs.google.com/spreadsheets/d/1IYY_tgx_IHuhSq3AJ5eI5OnqOPBNLWSHKh2a30DoXe8/edit?usp=sharing"",""นราธิวาส!M275"")"),740)</f>
        <v>740</v>
      </c>
      <c r="O380" s="362">
        <f ca="1">+IF(L380&gt;0,N380*100/L380,0)</f>
        <v>0.57966473445088518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IFERROR(__xludf.DUMMYFUNCTION("IMPORTRANGE(""https://docs.google.com/spreadsheets/d/1IYY_tgx_IHuhSq3AJ5eI5OnqOPBNLWSHKh2a30DoXe8/edit?usp=sharing"",""นราธิวาส!I276"")"),10)</f>
        <v>10</v>
      </c>
      <c r="J381" s="360">
        <f ca="1">IFERROR(__xludf.DUMMYFUNCTION("IMPORTRANGE(""https://docs.google.com/spreadsheets/d/1IYY_tgx_IHuhSq3AJ5eI5OnqOPBNLWSHKh2a30DoXe8/edit?usp=sharing"",""นราธิวาส!J276"")"),0)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IFERROR(__xludf.DUMMYFUNCTION("IMPORTRANGE(""https://docs.google.com/spreadsheets/d/1IYY_tgx_IHuhSq3AJ5eI5OnqOPBNLWSHKh2a30DoXe8/edit?usp=sharing"",""นราธิวาส!L277"")"),0)</f>
        <v>0</v>
      </c>
      <c r="M382" s="169"/>
      <c r="N382" s="169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IFERROR(__xludf.DUMMYFUNCTION("IMPORTRANGE(""https://docs.google.com/spreadsheets/d/1IYY_tgx_IHuhSq3AJ5eI5OnqOPBNLWSHKh2a30DoXe8/edit?usp=sharing"",""นราธิวาส!M278"")"),740)</f>
        <v>740</v>
      </c>
      <c r="O383" s="169">
        <f t="shared" ca="1" si="109"/>
        <v>0.57966473445088518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IFERROR(__xludf.DUMMYFUNCTION("IMPORTRANGE(""https://docs.google.com/spreadsheets/d/1IYY_tgx_IHuhSq3AJ5eI5OnqOPBNLWSHKh2a30DoXe8/edit?usp=sharing"",""นราธิวาส!L279"")"),0)</f>
        <v>0</v>
      </c>
      <c r="M384" s="171"/>
      <c r="N384" s="171">
        <f ca="1">IFERROR(__xludf.DUMMYFUNCTION("IMPORTRANGE(""https://docs.google.com/spreadsheets/d/1IYY_tgx_IHuhSq3AJ5eI5OnqOPBNLWSHKh2a30DoXe8/edit?usp=sharing"",""นราธิวาส!M279"")"),0)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IFERROR(__xludf.DUMMYFUNCTION("IMPORTRANGE(""https://docs.google.com/spreadsheets/d/1IYY_tgx_IHuhSq3AJ5eI5OnqOPBNLWSHKh2a30DoXe8/edit?usp=sharing"",""นราธิวาส!L280"")"),127660)</f>
        <v>127660</v>
      </c>
      <c r="M385" s="171"/>
      <c r="N385" s="171">
        <f ca="1">IFERROR(__xludf.DUMMYFUNCTION("IMPORTRANGE(""https://docs.google.com/spreadsheets/d/1IYY_tgx_IHuhSq3AJ5eI5OnqOPBNLWSHKh2a30DoXe8/edit?usp=sharing"",""นราธิวาส!M280"")"),740)</f>
        <v>740</v>
      </c>
      <c r="O385" s="171">
        <f t="shared" ca="1" si="109"/>
        <v>0.57966473445088518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IFERROR(__xludf.DUMMYFUNCTION("IMPORTRANGE(""https://docs.google.com/spreadsheets/d/1IYY_tgx_IHuhSq3AJ5eI5OnqOPBNLWSHKh2a30DoXe8/edit?usp=sharing"",""นราธิวาส!M281"")"),0)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IFERROR(__xludf.DUMMYFUNCTION("IMPORTRANGE(""https://docs.google.com/spreadsheets/d/1IYY_tgx_IHuhSq3AJ5eI5OnqOPBNLWSHKh2a30DoXe8/edit?usp=sharing"",""นราธิวาส!M282"")"),0)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IFERROR(__xludf.DUMMYFUNCTION("IMPORTRANGE(""https://docs.google.com/spreadsheets/d/1IYY_tgx_IHuhSq3AJ5eI5OnqOPBNLWSHKh2a30DoXe8/edit?usp=sharing"",""นราธิวาส!M283"")"),0)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IFERROR(__xludf.DUMMYFUNCTION("IMPORTRANGE(""https://docs.google.com/spreadsheets/d/1IYY_tgx_IHuhSq3AJ5eI5OnqOPBNLWSHKh2a30DoXe8/edit?usp=sharing"",""นราธิวาส!M284"")"),740)</f>
        <v>740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IFERROR(__xludf.DUMMYFUNCTION("IMPORTRANGE(""https://docs.google.com/spreadsheets/d/1IYY_tgx_IHuhSq3AJ5eI5OnqOPBNLWSHKh2a30DoXe8/edit?usp=sharing"",""นราธิวาส!J286"")"),0)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IFERROR(__xludf.DUMMYFUNCTION("IMPORTRANGE(""https://docs.google.com/spreadsheets/d/1IYY_tgx_IHuhSq3AJ5eI5OnqOPBNLWSHKh2a30DoXe8/edit?usp=sharing"",""นราธิวาส!J287"")"),1)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IFERROR(__xludf.DUMMYFUNCTION("IMPORTRANGE(""https://docs.google.com/spreadsheets/d/1IYY_tgx_IHuhSq3AJ5eI5OnqOPBNLWSHKh2a30DoXe8/edit?usp=sharing"",""นราธิวาส!J288"")"),1)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IFERROR(__xludf.DUMMYFUNCTION("IMPORTRANGE(""https://docs.google.com/spreadsheets/d/1IYY_tgx_IHuhSq3AJ5eI5OnqOPBNLWSHKh2a30DoXe8/edit?usp=sharing"",""นราธิวาส!J289"")"),1)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IFERROR(__xludf.DUMMYFUNCTION("IMPORTRANGE(""https://docs.google.com/spreadsheets/d/1IYY_tgx_IHuhSq3AJ5eI5OnqOPBNLWSHKh2a30DoXe8/edit?usp=sharing"",""นราธิวาส!I291"")"),10)</f>
        <v>10</v>
      </c>
      <c r="J396" s="192">
        <f ca="1">IFERROR(__xludf.DUMMYFUNCTION("IMPORTRANGE(""https://docs.google.com/spreadsheets/d/1IYY_tgx_IHuhSq3AJ5eI5OnqOPBNLWSHKh2a30DoXe8/edit?usp=sharing"",""นราธิวาส!J291"")"),0)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IFERROR(__xludf.DUMMYFUNCTION("IMPORTRANGE(""https://docs.google.com/spreadsheets/d/1IYY_tgx_IHuhSq3AJ5eI5OnqOPBNLWSHKh2a30DoXe8/edit?usp=sharing"",""นราธิวาส!I292"")"),100)</f>
        <v>100</v>
      </c>
      <c r="J397" s="192">
        <f ca="1">IFERROR(__xludf.DUMMYFUNCTION("IMPORTRANGE(""https://docs.google.com/spreadsheets/d/1IYY_tgx_IHuhSq3AJ5eI5OnqOPBNLWSHKh2a30DoXe8/edit?usp=sharing"",""นราธิวาส!J292"")"),0)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IFERROR(__xludf.DUMMYFUNCTION("IMPORTRANGE(""https://docs.google.com/spreadsheets/d/1IYY_tgx_IHuhSq3AJ5eI5OnqOPBNLWSHKh2a30DoXe8/edit?usp=sharing"",""นราธิวาส!I293"")"),10)</f>
        <v>10</v>
      </c>
      <c r="J398" s="192">
        <f ca="1">IFERROR(__xludf.DUMMYFUNCTION("IMPORTRANGE(""https://docs.google.com/spreadsheets/d/1IYY_tgx_IHuhSq3AJ5eI5OnqOPBNLWSHKh2a30DoXe8/edit?usp=sharing"",""นราธิวาส!J293"")"),0)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IFERROR(__xludf.DUMMYFUNCTION("IMPORTRANGE(""https://docs.google.com/spreadsheets/d/1IYY_tgx_IHuhSq3AJ5eI5OnqOPBNLWSHKh2a30DoXe8/edit?usp=sharing"",""นราธิวาส!J294"")"),0)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IFERROR(__xludf.DUMMYFUNCTION("IMPORTRANGE(""https://docs.google.com/spreadsheets/d/1IYY_tgx_IHuhSq3AJ5eI5OnqOPBNLWSHKh2a30DoXe8/edit?usp=sharing"",""นราธิวาส!J295"")"),0)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IFERROR(__xludf.DUMMYFUNCTION("IMPORTRANGE(""https://docs.google.com/spreadsheets/d/1IYY_tgx_IHuhSq3AJ5eI5OnqOPBNLWSHKh2a30DoXe8/edit?usp=sharing"",""นราธิวาส!I296"")"),165)</f>
        <v>165</v>
      </c>
      <c r="J401" s="360">
        <f ca="1">IFERROR(__xludf.DUMMYFUNCTION("IMPORTRANGE(""https://docs.google.com/spreadsheets/d/1IYY_tgx_IHuhSq3AJ5eI5OnqOPBNLWSHKh2a30DoXe8/edit?usp=sharing"",""นราธิวาส!J296"")"),135)</f>
        <v>135</v>
      </c>
      <c r="K401" s="361">
        <f t="shared" ref="K401:K402" ca="1" si="111">IF(I401&gt;0,J401*100/I401,0)</f>
        <v>81.818181818181813</v>
      </c>
      <c r="L401" s="362">
        <f ca="1">IFERROR(__xludf.DUMMYFUNCTION("IMPORTRANGE(""https://docs.google.com/spreadsheets/d/1IYY_tgx_IHuhSq3AJ5eI5OnqOPBNLWSHKh2a30DoXe8/edit?usp=sharing"",""นราธิวาส!L296"")"),195740)</f>
        <v>195740</v>
      </c>
      <c r="M401" s="362"/>
      <c r="N401" s="362">
        <f ca="1">IFERROR(__xludf.DUMMYFUNCTION("IMPORTRANGE(""https://docs.google.com/spreadsheets/d/1IYY_tgx_IHuhSq3AJ5eI5OnqOPBNLWSHKh2a30DoXe8/edit?usp=sharing"",""นราธิวาส!M296"")"),86050)</f>
        <v>86050</v>
      </c>
      <c r="O401" s="362">
        <f ca="1">+IF(L401&gt;0,N401*100/L401,0)</f>
        <v>43.961377337284155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IFERROR(__xludf.DUMMYFUNCTION("IMPORTRANGE(""https://docs.google.com/spreadsheets/d/1IYY_tgx_IHuhSq3AJ5eI5OnqOPBNLWSHKh2a30DoXe8/edit?usp=sharing"",""นราธิวาส!I297"")"),55)</f>
        <v>55</v>
      </c>
      <c r="J402" s="360">
        <f ca="1">IFERROR(__xludf.DUMMYFUNCTION("IMPORTRANGE(""https://docs.google.com/spreadsheets/d/1IYY_tgx_IHuhSq3AJ5eI5OnqOPBNLWSHKh2a30DoXe8/edit?usp=sharing"",""นราธิวาส!J297"")"),20)</f>
        <v>20</v>
      </c>
      <c r="K402" s="361">
        <f t="shared" ca="1" si="111"/>
        <v>36.363636363636367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IFERROR(__xludf.DUMMYFUNCTION("IMPORTRANGE(""https://docs.google.com/spreadsheets/d/1IYY_tgx_IHuhSq3AJ5eI5OnqOPBNLWSHKh2a30DoXe8/edit?usp=sharing"",""นราธิวาส!L298"")"),0)</f>
        <v>0</v>
      </c>
      <c r="M403" s="169"/>
      <c r="N403" s="171">
        <f ca="1">IFERROR(__xludf.DUMMYFUNCTION("IMPORTRANGE(""https://docs.google.com/spreadsheets/d/1IYY_tgx_IHuhSq3AJ5eI5OnqOPBNLWSHKh2a30DoXe8/edit?usp=sharing"",""นราธิวาส!M298"")"),0)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1">
        <f ca="1">IFERROR(__xludf.DUMMYFUNCTION("IMPORTRANGE(""https://docs.google.com/spreadsheets/d/1IYY_tgx_IHuhSq3AJ5eI5OnqOPBNLWSHKh2a30DoXe8/edit?usp=sharing"",""นราธิวาส!M299"")"),86050)</f>
        <v>86050</v>
      </c>
      <c r="O404" s="171">
        <f t="shared" ca="1" si="112"/>
        <v>43.961377337284155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IFERROR(__xludf.DUMMYFUNCTION("IMPORTRANGE(""https://docs.google.com/spreadsheets/d/1IYY_tgx_IHuhSq3AJ5eI5OnqOPBNLWSHKh2a30DoXe8/edit?usp=sharing"",""นราธิวาส!L300"")"),0)</f>
        <v>0</v>
      </c>
      <c r="M405" s="171"/>
      <c r="N405" s="171">
        <f ca="1">IFERROR(__xludf.DUMMYFUNCTION("IMPORTRANGE(""https://docs.google.com/spreadsheets/d/1IYY_tgx_IHuhSq3AJ5eI5OnqOPBNLWSHKh2a30DoXe8/edit?usp=sharing"",""นราธิวาส!M300"")"),0)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IFERROR(__xludf.DUMMYFUNCTION("IMPORTRANGE(""https://docs.google.com/spreadsheets/d/1IYY_tgx_IHuhSq3AJ5eI5OnqOPBNLWSHKh2a30DoXe8/edit?usp=sharing"",""นราธิวาส!L301"")"),195740)</f>
        <v>195740</v>
      </c>
      <c r="M406" s="171"/>
      <c r="N406" s="171">
        <f ca="1">IFERROR(__xludf.DUMMYFUNCTION("IMPORTRANGE(""https://docs.google.com/spreadsheets/d/1IYY_tgx_IHuhSq3AJ5eI5OnqOPBNLWSHKh2a30DoXe8/edit?usp=sharing"",""นราธิวาส!M301"")"),86050)</f>
        <v>86050</v>
      </c>
      <c r="O406" s="171">
        <f t="shared" ca="1" si="112"/>
        <v>43.961377337284155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IFERROR(__xludf.DUMMYFUNCTION("IMPORTRANGE(""https://docs.google.com/spreadsheets/d/1IYY_tgx_IHuhSq3AJ5eI5OnqOPBNLWSHKh2a30DoXe8/edit?usp=sharing"",""นราธิวาส!M302"")"),86050)</f>
        <v>86050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IFERROR(__xludf.DUMMYFUNCTION("IMPORTRANGE(""https://docs.google.com/spreadsheets/d/1IYY_tgx_IHuhSq3AJ5eI5OnqOPBNLWSHKh2a30DoXe8/edit?usp=sharing"",""นราธิวาส!M303"")"),0)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IFERROR(__xludf.DUMMYFUNCTION("IMPORTRANGE(""https://docs.google.com/spreadsheets/d/1IYY_tgx_IHuhSq3AJ5eI5OnqOPBNLWSHKh2a30DoXe8/edit?usp=sharing"",""นราธิวาส!M304"")"),0)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IFERROR(__xludf.DUMMYFUNCTION("IMPORTRANGE(""https://docs.google.com/spreadsheets/d/1IYY_tgx_IHuhSq3AJ5eI5OnqOPBNLWSHKh2a30DoXe8/edit?usp=sharing"",""นราธิวาส!M305"")"),0)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IFERROR(__xludf.DUMMYFUNCTION("IMPORTRANGE(""https://docs.google.com/spreadsheets/d/1IYY_tgx_IHuhSq3AJ5eI5OnqOPBNLWSHKh2a30DoXe8/edit?usp=sharing"",""นราธิวาส!J307"")"),0)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IFERROR(__xludf.DUMMYFUNCTION("IMPORTRANGE(""https://docs.google.com/spreadsheets/d/1IYY_tgx_IHuhSq3AJ5eI5OnqOPBNLWSHKh2a30DoXe8/edit?usp=sharing"",""นราธิวาส!J308"")"),1)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IFERROR(__xludf.DUMMYFUNCTION("IMPORTRANGE(""https://docs.google.com/spreadsheets/d/1IYY_tgx_IHuhSq3AJ5eI5OnqOPBNLWSHKh2a30DoXe8/edit?usp=sharing"",""นราธิวาส!J309"")"),1)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IFERROR(__xludf.DUMMYFUNCTION("IMPORTRANGE(""https://docs.google.com/spreadsheets/d/1IYY_tgx_IHuhSq3AJ5eI5OnqOPBNLWSHKh2a30DoXe8/edit?usp=sharing"",""นราธิวาส!J310"")"),1)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IFERROR(__xludf.DUMMYFUNCTION("IMPORTRANGE(""https://docs.google.com/spreadsheets/d/1IYY_tgx_IHuhSq3AJ5eI5OnqOPBNLWSHKh2a30DoXe8/edit?usp=sharing"",""นราธิวาส!I311"")"),55)</f>
        <v>55</v>
      </c>
      <c r="J416" s="203">
        <f ca="1">IFERROR(__xludf.DUMMYFUNCTION("IMPORTRANGE(""https://docs.google.com/spreadsheets/d/1IYY_tgx_IHuhSq3AJ5eI5OnqOPBNLWSHKh2a30DoXe8/edit?usp=sharing"",""นราธิวาส!J311"")"),20)</f>
        <v>20</v>
      </c>
      <c r="K416" s="204">
        <f t="shared" ref="K416:K432" ca="1" si="113">IF(I416&gt;0,J416*100/I416,0)</f>
        <v>36.363636363636367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IFERROR(__xludf.DUMMYFUNCTION("IMPORTRANGE(""https://docs.google.com/spreadsheets/d/1IYY_tgx_IHuhSq3AJ5eI5OnqOPBNLWSHKh2a30DoXe8/edit?usp=sharing"",""นราธิวาส!I312"")"),25)</f>
        <v>25</v>
      </c>
      <c r="J417" s="379">
        <f ca="1">IFERROR(__xludf.DUMMYFUNCTION("IMPORTRANGE(""https://docs.google.com/spreadsheets/d/1IYY_tgx_IHuhSq3AJ5eI5OnqOPBNLWSHKh2a30DoXe8/edit?usp=sharing"",""นราธิวาส!J312"")"),0)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IFERROR(__xludf.DUMMYFUNCTION("IMPORTRANGE(""https://docs.google.com/spreadsheets/d/1IYY_tgx_IHuhSq3AJ5eI5OnqOPBNLWSHKh2a30DoXe8/edit?usp=sharing"",""นราธิวาส!I313"")"),75)</f>
        <v>75</v>
      </c>
      <c r="J418" s="380">
        <f ca="1">IFERROR(__xludf.DUMMYFUNCTION("IMPORTRANGE(""https://docs.google.com/spreadsheets/d/1IYY_tgx_IHuhSq3AJ5eI5OnqOPBNLWSHKh2a30DoXe8/edit?usp=sharing"",""นราธิวาส!J313"")"),75)</f>
        <v>75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IFERROR(__xludf.DUMMYFUNCTION("IMPORTRANGE(""https://docs.google.com/spreadsheets/d/1IYY_tgx_IHuhSq3AJ5eI5OnqOPBNLWSHKh2a30DoXe8/edit?usp=sharing"",""นราธิวาส!I314"")"),25)</f>
        <v>25</v>
      </c>
      <c r="J419" s="275">
        <f ca="1">IFERROR(__xludf.DUMMYFUNCTION("IMPORTRANGE(""https://docs.google.com/spreadsheets/d/1IYY_tgx_IHuhSq3AJ5eI5OnqOPBNLWSHKh2a30DoXe8/edit?usp=sharing"",""นราธิวาส!J314"")"),0)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IFERROR(__xludf.DUMMYFUNCTION("IMPORTRANGE(""https://docs.google.com/spreadsheets/d/1IYY_tgx_IHuhSq3AJ5eI5OnqOPBNLWSHKh2a30DoXe8/edit?usp=sharing"",""นราธิวาส!I315"")"),25)</f>
        <v>25</v>
      </c>
      <c r="J420" s="275">
        <f ca="1">IFERROR(__xludf.DUMMYFUNCTION("IMPORTRANGE(""https://docs.google.com/spreadsheets/d/1IYY_tgx_IHuhSq3AJ5eI5OnqOPBNLWSHKh2a30DoXe8/edit?usp=sharing"",""นราธิวาส!J315"")"),25)</f>
        <v>25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IFERROR(__xludf.DUMMYFUNCTION("IMPORTRANGE(""https://docs.google.com/spreadsheets/d/1IYY_tgx_IHuhSq3AJ5eI5OnqOPBNLWSHKh2a30DoXe8/edit?usp=sharing"",""นราธิวาส!I316"")"),20)</f>
        <v>20</v>
      </c>
      <c r="J421" s="379">
        <f ca="1">IFERROR(__xludf.DUMMYFUNCTION("IMPORTRANGE(""https://docs.google.com/spreadsheets/d/1IYY_tgx_IHuhSq3AJ5eI5OnqOPBNLWSHKh2a30DoXe8/edit?usp=sharing"",""นราธิวาส!J316"")"),20)</f>
        <v>20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IFERROR(__xludf.DUMMYFUNCTION("IMPORTRANGE(""https://docs.google.com/spreadsheets/d/1IYY_tgx_IHuhSq3AJ5eI5OnqOPBNLWSHKh2a30DoXe8/edit?usp=sharing"",""นราธิวาส!I317"")"),60)</f>
        <v>60</v>
      </c>
      <c r="J422" s="380">
        <f ca="1">IFERROR(__xludf.DUMMYFUNCTION("IMPORTRANGE(""https://docs.google.com/spreadsheets/d/1IYY_tgx_IHuhSq3AJ5eI5OnqOPBNLWSHKh2a30DoXe8/edit?usp=sharing"",""นราธิวาส!J317"")"),60)</f>
        <v>60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IFERROR(__xludf.DUMMYFUNCTION("IMPORTRANGE(""https://docs.google.com/spreadsheets/d/1IYY_tgx_IHuhSq3AJ5eI5OnqOPBNLWSHKh2a30DoXe8/edit?usp=sharing"",""นราธิวาส!I318"")"),20)</f>
        <v>20</v>
      </c>
      <c r="J423" s="275">
        <f ca="1">IFERROR(__xludf.DUMMYFUNCTION("IMPORTRANGE(""https://docs.google.com/spreadsheets/d/1IYY_tgx_IHuhSq3AJ5eI5OnqOPBNLWSHKh2a30DoXe8/edit?usp=sharing"",""นราธิวาส!J318"")"),20)</f>
        <v>20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IFERROR(__xludf.DUMMYFUNCTION("IMPORTRANGE(""https://docs.google.com/spreadsheets/d/1IYY_tgx_IHuhSq3AJ5eI5OnqOPBNLWSHKh2a30DoXe8/edit?usp=sharing"",""นราธิวาส!I319"")"),20)</f>
        <v>20</v>
      </c>
      <c r="J424" s="275">
        <f ca="1">IFERROR(__xludf.DUMMYFUNCTION("IMPORTRANGE(""https://docs.google.com/spreadsheets/d/1IYY_tgx_IHuhSq3AJ5eI5OnqOPBNLWSHKh2a30DoXe8/edit?usp=sharing"",""นราธิวาส!J319"")"),20)</f>
        <v>20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IFERROR(__xludf.DUMMYFUNCTION("IMPORTRANGE(""https://docs.google.com/spreadsheets/d/1IYY_tgx_IHuhSq3AJ5eI5OnqOPBNLWSHKh2a30DoXe8/edit?usp=sharing"",""นราธิวาส!I320"")"),20)</f>
        <v>20</v>
      </c>
      <c r="J425" s="275">
        <f ca="1">IFERROR(__xludf.DUMMYFUNCTION("IMPORTRANGE(""https://docs.google.com/spreadsheets/d/1IYY_tgx_IHuhSq3AJ5eI5OnqOPBNLWSHKh2a30DoXe8/edit?usp=sharing"",""นราธิวาส!J320"")"),20)</f>
        <v>20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IFERROR(__xludf.DUMMYFUNCTION("IMPORTRANGE(""https://docs.google.com/spreadsheets/d/1IYY_tgx_IHuhSq3AJ5eI5OnqOPBNLWSHKh2a30DoXe8/edit?usp=sharing"",""นราธิวาส!I321"")"),10)</f>
        <v>10</v>
      </c>
      <c r="J426" s="379">
        <f ca="1">IFERROR(__xludf.DUMMYFUNCTION("IMPORTRANGE(""https://docs.google.com/spreadsheets/d/1IYY_tgx_IHuhSq3AJ5eI5OnqOPBNLWSHKh2a30DoXe8/edit?usp=sharing"",""นราธิวาส!J321"")"),0)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IFERROR(__xludf.DUMMYFUNCTION("IMPORTRANGE(""https://docs.google.com/spreadsheets/d/1IYY_tgx_IHuhSq3AJ5eI5OnqOPBNLWSHKh2a30DoXe8/edit?usp=sharing"",""นราธิวาส!I322"")"),30)</f>
        <v>30</v>
      </c>
      <c r="J427" s="380">
        <f ca="1">IFERROR(__xludf.DUMMYFUNCTION("IMPORTRANGE(""https://docs.google.com/spreadsheets/d/1IYY_tgx_IHuhSq3AJ5eI5OnqOPBNLWSHKh2a30DoXe8/edit?usp=sharing"",""นราธิวาส!J322"")"),0)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IFERROR(__xludf.DUMMYFUNCTION("IMPORTRANGE(""https://docs.google.com/spreadsheets/d/1IYY_tgx_IHuhSq3AJ5eI5OnqOPBNLWSHKh2a30DoXe8/edit?usp=sharing"",""นราธิวาส!I323"")"),10)</f>
        <v>10</v>
      </c>
      <c r="J428" s="275">
        <f ca="1">IFERROR(__xludf.DUMMYFUNCTION("IMPORTRANGE(""https://docs.google.com/spreadsheets/d/1IYY_tgx_IHuhSq3AJ5eI5OnqOPBNLWSHKh2a30DoXe8/edit?usp=sharing"",""นราธิวาส!J323"")"),0)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IFERROR(__xludf.DUMMYFUNCTION("IMPORTRANGE(""https://docs.google.com/spreadsheets/d/1IYY_tgx_IHuhSq3AJ5eI5OnqOPBNLWSHKh2a30DoXe8/edit?usp=sharing"",""นราธิวาส!I324"")"),10)</f>
        <v>10</v>
      </c>
      <c r="J429" s="275">
        <f ca="1">IFERROR(__xludf.DUMMYFUNCTION("IMPORTRANGE(""https://docs.google.com/spreadsheets/d/1IYY_tgx_IHuhSq3AJ5eI5OnqOPBNLWSHKh2a30DoXe8/edit?usp=sharing"",""นราธิวาส!J324"")"),0)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IFERROR(__xludf.DUMMYFUNCTION("IMPORTRANGE(""https://docs.google.com/spreadsheets/d/1IYY_tgx_IHuhSq3AJ5eI5OnqOPBNLWSHKh2a30DoXe8/edit?usp=sharing"",""นราธิวาส!I325"")"),45)</f>
        <v>45</v>
      </c>
      <c r="J430" s="379">
        <f ca="1">IFERROR(__xludf.DUMMYFUNCTION("IMPORTRANGE(""https://docs.google.com/spreadsheets/d/1IYY_tgx_IHuhSq3AJ5eI5OnqOPBNLWSHKh2a30DoXe8/edit?usp=sharing"",""นราธิวาส!J325"")"),0)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IFERROR(__xludf.DUMMYFUNCTION("IMPORTRANGE(""https://docs.google.com/spreadsheets/d/1IYY_tgx_IHuhSq3AJ5eI5OnqOPBNLWSHKh2a30DoXe8/edit?usp=sharing"",""นราธิวาส!I326"")"),25)</f>
        <v>25</v>
      </c>
      <c r="J431" s="275">
        <f ca="1">IFERROR(__xludf.DUMMYFUNCTION("IMPORTRANGE(""https://docs.google.com/spreadsheets/d/1IYY_tgx_IHuhSq3AJ5eI5OnqOPBNLWSHKh2a30DoXe8/edit?usp=sharing"",""นราธิวาส!J326"")"),0)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IFERROR(__xludf.DUMMYFUNCTION("IMPORTRANGE(""https://docs.google.com/spreadsheets/d/1IYY_tgx_IHuhSq3AJ5eI5OnqOPBNLWSHKh2a30DoXe8/edit?usp=sharing"",""นราธิวาส!I327"")"),20)</f>
        <v>20</v>
      </c>
      <c r="J432" s="275">
        <f ca="1">IFERROR(__xludf.DUMMYFUNCTION("IMPORTRANGE(""https://docs.google.com/spreadsheets/d/1IYY_tgx_IHuhSq3AJ5eI5OnqOPBNLWSHKh2a30DoXe8/edit?usp=sharing"",""นราธิวาส!J327"")"),0)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IFERROR(__xludf.DUMMYFUNCTION("IMPORTRANGE(""https://docs.google.com/spreadsheets/d/1IYY_tgx_IHuhSq3AJ5eI5OnqOPBNLWSHKh2a30DoXe8/edit?usp=sharing"",""นราธิวาส!J328"")"),0)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IFERROR(__xludf.DUMMYFUNCTION("IMPORTRANGE(""https://docs.google.com/spreadsheets/d/1IYY_tgx_IHuhSq3AJ5eI5OnqOPBNLWSHKh2a30DoXe8/edit?usp=sharing"",""นราธิวาส!J329"")"),0)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IFERROR(__xludf.DUMMYFUNCTION("IMPORTRANGE(""https://docs.google.com/spreadsheets/d/1IYY_tgx_IHuhSq3AJ5eI5OnqOPBNLWSHKh2a30DoXe8/edit?usp=sharing"",""นราธิวาส!I330"")"),10)</f>
        <v>10</v>
      </c>
      <c r="J435" s="393">
        <f ca="1">IFERROR(__xludf.DUMMYFUNCTION("IMPORTRANGE(""https://docs.google.com/spreadsheets/d/1IYY_tgx_IHuhSq3AJ5eI5OnqOPBNLWSHKh2a30DoXe8/edit?usp=sharing"",""นราธิวาส!J330"")"),10)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IFERROR(__xludf.DUMMYFUNCTION("IMPORTRANGE(""https://docs.google.com/spreadsheets/d/1IYY_tgx_IHuhSq3AJ5eI5OnqOPBNLWSHKh2a30DoXe8/edit?usp=sharing"",""นราธิวาส!L330"")"),71000)</f>
        <v>71000</v>
      </c>
      <c r="M435" s="395"/>
      <c r="N435" s="395">
        <f ca="1">IFERROR(__xludf.DUMMYFUNCTION("IMPORTRANGE(""https://docs.google.com/spreadsheets/d/1IYY_tgx_IHuhSq3AJ5eI5OnqOPBNLWSHKh2a30DoXe8/edit?usp=sharing"",""นราธิวาส!M330"")"),30200)</f>
        <v>30200</v>
      </c>
      <c r="O435" s="395">
        <f t="shared" ref="O435:O439" ca="1" si="114">+IF(L435&gt;0,N435*100/L435,0)</f>
        <v>42.535211267605632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IFERROR(__xludf.DUMMYFUNCTION("IMPORTRANGE(""https://docs.google.com/spreadsheets/d/1IYY_tgx_IHuhSq3AJ5eI5OnqOPBNLWSHKh2a30DoXe8/edit?usp=sharing"",""นราธิวาส!L331"")"),0)</f>
        <v>0</v>
      </c>
      <c r="M436" s="169"/>
      <c r="N436" s="171">
        <f ca="1">IFERROR(__xludf.DUMMYFUNCTION("IMPORTRANGE(""https://docs.google.com/spreadsheets/d/1IYY_tgx_IHuhSq3AJ5eI5OnqOPBNLWSHKh2a30DoXe8/edit?usp=sharing"",""นราธิวาส!M331"")"),0)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242</v>
      </c>
      <c r="H437" s="166" t="s">
        <v>12</v>
      </c>
      <c r="I437" s="167"/>
      <c r="J437" s="167"/>
      <c r="K437" s="168"/>
      <c r="L437" s="495">
        <f ca="1">IFERROR(__xludf.DUMMYFUNCTION("IMPORTRANGE(""https://docs.google.com/spreadsheets/d/1IYY_tgx_IHuhSq3AJ5eI5OnqOPBNLWSHKh2a30DoXe8/edit?usp=sharing"",""นราธิวาส!L332"")+904000"),975000)</f>
        <v>975000</v>
      </c>
      <c r="M437" s="169"/>
      <c r="N437" s="171">
        <f ca="1">IFERROR(__xludf.DUMMYFUNCTION("IMPORTRANGE(""https://docs.google.com/spreadsheets/d/1IYY_tgx_IHuhSq3AJ5eI5OnqOPBNLWSHKh2a30DoXe8/edit?usp=sharing"",""นราธิวาส!M332"")"),30200)</f>
        <v>30200</v>
      </c>
      <c r="O437" s="171">
        <f t="shared" ca="1" si="114"/>
        <v>3.0974358974358975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IFERROR(__xludf.DUMMYFUNCTION("IMPORTRANGE(""https://docs.google.com/spreadsheets/d/1IYY_tgx_IHuhSq3AJ5eI5OnqOPBNLWSHKh2a30DoXe8/edit?usp=sharing"",""นราธิวาส!L333"")"),0)</f>
        <v>0</v>
      </c>
      <c r="M438" s="171"/>
      <c r="N438" s="171">
        <f ca="1">IFERROR(__xludf.DUMMYFUNCTION("IMPORTRANGE(""https://docs.google.com/spreadsheets/d/1IYY_tgx_IHuhSq3AJ5eI5OnqOPBNLWSHKh2a30DoXe8/edit?usp=sharing"",""นราธิวาส!M333"")"),0)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IFERROR(__xludf.DUMMYFUNCTION("IMPORTRANGE(""https://docs.google.com/spreadsheets/d/1IYY_tgx_IHuhSq3AJ5eI5OnqOPBNLWSHKh2a30DoXe8/edit?usp=sharing"",""นราธิวาส!L334"")"),71000)</f>
        <v>71000</v>
      </c>
      <c r="M439" s="171"/>
      <c r="N439" s="171">
        <f ca="1">IFERROR(__xludf.DUMMYFUNCTION("IMPORTRANGE(""https://docs.google.com/spreadsheets/d/1IYY_tgx_IHuhSq3AJ5eI5OnqOPBNLWSHKh2a30DoXe8/edit?usp=sharing"",""นราธิวาส!M334"")"),30200)</f>
        <v>30200</v>
      </c>
      <c r="O439" s="171">
        <f t="shared" ca="1" si="114"/>
        <v>42.535211267605632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IFERROR(__xludf.DUMMYFUNCTION("IMPORTRANGE(""https://docs.google.com/spreadsheets/d/1IYY_tgx_IHuhSq3AJ5eI5OnqOPBNLWSHKh2a30DoXe8/edit?usp=sharing"",""นราธิวาส!M335"")"),0)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IFERROR(__xludf.DUMMYFUNCTION("IMPORTRANGE(""https://docs.google.com/spreadsheets/d/1IYY_tgx_IHuhSq3AJ5eI5OnqOPBNLWSHKh2a30DoXe8/edit?usp=sharing"",""นราธิวาส!M336"")"),0)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IFERROR(__xludf.DUMMYFUNCTION("IMPORTRANGE(""https://docs.google.com/spreadsheets/d/1IYY_tgx_IHuhSq3AJ5eI5OnqOPBNLWSHKh2a30DoXe8/edit?usp=sharing"",""นราธิวาส!M337"")"),0)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IFERROR(__xludf.DUMMYFUNCTION("IMPORTRANGE(""https://docs.google.com/spreadsheets/d/1IYY_tgx_IHuhSq3AJ5eI5OnqOPBNLWSHKh2a30DoXe8/edit?usp=sharing"",""นราธิวาส!M338"")"),30200)</f>
        <v>30200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IFERROR(__xludf.DUMMYFUNCTION("IMPORTRANGE(""https://docs.google.com/spreadsheets/d/1IYY_tgx_IHuhSq3AJ5eI5OnqOPBNLWSHKh2a30DoXe8/edit?usp=sharing"",""นราธิวาส!J340"")"),0)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IFERROR(__xludf.DUMMYFUNCTION("IMPORTRANGE(""https://docs.google.com/spreadsheets/d/1IYY_tgx_IHuhSq3AJ5eI5OnqOPBNLWSHKh2a30DoXe8/edit?usp=sharing"",""นราธิวาส!J341"")"),1)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IFERROR(__xludf.DUMMYFUNCTION("IMPORTRANGE(""https://docs.google.com/spreadsheets/d/1IYY_tgx_IHuhSq3AJ5eI5OnqOPBNLWSHKh2a30DoXe8/edit?usp=sharing"",""นราธิวาส!J342"")"),1)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IFERROR(__xludf.DUMMYFUNCTION("IMPORTRANGE(""https://docs.google.com/spreadsheets/d/1IYY_tgx_IHuhSq3AJ5eI5OnqOPBNLWSHKh2a30DoXe8/edit?usp=sharing"",""นราธิวาส!J343"")"),1)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IFERROR(__xludf.DUMMYFUNCTION("IMPORTRANGE(""https://docs.google.com/spreadsheets/d/1IYY_tgx_IHuhSq3AJ5eI5OnqOPBNLWSHKh2a30DoXe8/edit?usp=sharing"",""นราธิวาส!I344"")"),10)</f>
        <v>10</v>
      </c>
      <c r="J449" s="203">
        <f ca="1">IFERROR(__xludf.DUMMYFUNCTION("IMPORTRANGE(""https://docs.google.com/spreadsheets/d/1IYY_tgx_IHuhSq3AJ5eI5OnqOPBNLWSHKh2a30DoXe8/edit?usp=sharing"",""นราธิวาส!J344"")"),10)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IFERROR(__xludf.DUMMYFUNCTION("IMPORTRANGE(""https://docs.google.com/spreadsheets/d/1IYY_tgx_IHuhSq3AJ5eI5OnqOPBNLWSHKh2a30DoXe8/edit?usp=sharing"",""นราธิวาส!I345"")"),10)</f>
        <v>10</v>
      </c>
      <c r="J450" s="192">
        <f ca="1">IFERROR(__xludf.DUMMYFUNCTION("IMPORTRANGE(""https://docs.google.com/spreadsheets/d/1IYY_tgx_IHuhSq3AJ5eI5OnqOPBNLWSHKh2a30DoXe8/edit?usp=sharing"",""นราธิวาส!J345"")"),10)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IFERROR(__xludf.DUMMYFUNCTION("IMPORTRANGE(""https://docs.google.com/spreadsheets/d/1IYY_tgx_IHuhSq3AJ5eI5OnqOPBNLWSHKh2a30DoXe8/edit?usp=sharing"",""นราธิวาส!I346"")"),0)</f>
        <v>0</v>
      </c>
      <c r="J451" s="191">
        <f ca="1">IFERROR(__xludf.DUMMYFUNCTION("IMPORTRANGE(""https://docs.google.com/spreadsheets/d/1IYY_tgx_IHuhSq3AJ5eI5OnqOPBNLWSHKh2a30DoXe8/edit?usp=sharing"",""นราธิวาส!J346"")"),0)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IFERROR(__xludf.DUMMYFUNCTION("IMPORTRANGE(""https://docs.google.com/spreadsheets/d/1IYY_tgx_IHuhSq3AJ5eI5OnqOPBNLWSHKh2a30DoXe8/edit?usp=sharing"",""นราธิวาส!I347"")"),0)</f>
        <v>0</v>
      </c>
      <c r="J452" s="191">
        <f ca="1">IFERROR(__xludf.DUMMYFUNCTION("IMPORTRANGE(""https://docs.google.com/spreadsheets/d/1IYY_tgx_IHuhSq3AJ5eI5OnqOPBNLWSHKh2a30DoXe8/edit?usp=sharing"",""นราธิวาส!J347"")"),0)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IFERROR(__xludf.DUMMYFUNCTION("IMPORTRANGE(""https://docs.google.com/spreadsheets/d/1IYY_tgx_IHuhSq3AJ5eI5OnqOPBNLWSHKh2a30DoXe8/edit?usp=sharing"",""นราธิวาส!J348"")"),0)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IFERROR(__xludf.DUMMYFUNCTION("IMPORTRANGE(""https://docs.google.com/spreadsheets/d/1IYY_tgx_IHuhSq3AJ5eI5OnqOPBNLWSHKh2a30DoXe8/edit?usp=sharing"",""นราธิวาส!J349"")"),0)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IFERROR(__xludf.DUMMYFUNCTION("IMPORTRANGE(""https://docs.google.com/spreadsheets/d/1IYY_tgx_IHuhSq3AJ5eI5OnqOPBNLWSHKh2a30DoXe8/edit?usp=sharing"",""นราธิวาส!I350"")"),2587)</f>
        <v>2587</v>
      </c>
      <c r="J455" s="360">
        <f ca="1">IFERROR(__xludf.DUMMYFUNCTION("IMPORTRANGE(""https://docs.google.com/spreadsheets/d/1IYY_tgx_IHuhSq3AJ5eI5OnqOPBNLWSHKh2a30DoXe8/edit?usp=sharing"",""นราธิวาส!J350"")"),0)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IFERROR(__xludf.DUMMYFUNCTION("IMPORTRANGE(""https://docs.google.com/spreadsheets/d/1IYY_tgx_IHuhSq3AJ5eI5OnqOPBNLWSHKh2a30DoXe8/edit?usp=sharing"",""นราธิวาส!L350"")"),54258)</f>
        <v>54258</v>
      </c>
      <c r="M455" s="362"/>
      <c r="N455" s="362">
        <f ca="1">IFERROR(__xludf.DUMMYFUNCTION("IMPORTRANGE(""https://docs.google.com/spreadsheets/d/1IYY_tgx_IHuhSq3AJ5eI5OnqOPBNLWSHKh2a30DoXe8/edit?usp=sharing"",""นราธิวาส!M350"")"),14154)</f>
        <v>14154</v>
      </c>
      <c r="O455" s="362">
        <f t="shared" ref="O455:O459" ca="1" si="116">+IF(L455&gt;0,N455*100/L455,0)</f>
        <v>26.086475727081719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IFERROR(__xludf.DUMMYFUNCTION("IMPORTRANGE(""https://docs.google.com/spreadsheets/d/1IYY_tgx_IHuhSq3AJ5eI5OnqOPBNLWSHKh2a30DoXe8/edit?usp=sharing"",""นราธิวาส!L351"")"),0)</f>
        <v>0</v>
      </c>
      <c r="M456" s="169"/>
      <c r="N456" s="171">
        <f ca="1">IFERROR(__xludf.DUMMYFUNCTION("IMPORTRANGE(""https://docs.google.com/spreadsheets/d/1IYY_tgx_IHuhSq3AJ5eI5OnqOPBNLWSHKh2a30DoXe8/edit?usp=sharing"",""นราธิวาส!M351"")"),0)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1">
        <f ca="1">IFERROR(__xludf.DUMMYFUNCTION("IMPORTRANGE(""https://docs.google.com/spreadsheets/d/1IYY_tgx_IHuhSq3AJ5eI5OnqOPBNLWSHKh2a30DoXe8/edit?usp=sharing"",""นราธิวาส!M352"")"),14154)</f>
        <v>14154</v>
      </c>
      <c r="O457" s="171">
        <f t="shared" ca="1" si="116"/>
        <v>26.086475727081719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IFERROR(__xludf.DUMMYFUNCTION("IMPORTRANGE(""https://docs.google.com/spreadsheets/d/1IYY_tgx_IHuhSq3AJ5eI5OnqOPBNLWSHKh2a30DoXe8/edit?usp=sharing"",""นราธิวาส!L353"")"),0)</f>
        <v>0</v>
      </c>
      <c r="M458" s="171"/>
      <c r="N458" s="171">
        <f ca="1">IFERROR(__xludf.DUMMYFUNCTION("IMPORTRANGE(""https://docs.google.com/spreadsheets/d/1IYY_tgx_IHuhSq3AJ5eI5OnqOPBNLWSHKh2a30DoXe8/edit?usp=sharing"",""นราธิวาส!M353"")"),0)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IFERROR(__xludf.DUMMYFUNCTION("IMPORTRANGE(""https://docs.google.com/spreadsheets/d/1IYY_tgx_IHuhSq3AJ5eI5OnqOPBNLWSHKh2a30DoXe8/edit?usp=sharing"",""นราธิวาส!L354"")"),54258)</f>
        <v>54258</v>
      </c>
      <c r="M459" s="171"/>
      <c r="N459" s="171">
        <f ca="1">IFERROR(__xludf.DUMMYFUNCTION("IMPORTRANGE(""https://docs.google.com/spreadsheets/d/1IYY_tgx_IHuhSq3AJ5eI5OnqOPBNLWSHKh2a30DoXe8/edit?usp=sharing"",""นราธิวาส!M354"")"),14154)</f>
        <v>14154</v>
      </c>
      <c r="O459" s="171">
        <f t="shared" ca="1" si="116"/>
        <v>26.086475727081719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IFERROR(__xludf.DUMMYFUNCTION("IMPORTRANGE(""https://docs.google.com/spreadsheets/d/1IYY_tgx_IHuhSq3AJ5eI5OnqOPBNLWSHKh2a30DoXe8/edit?usp=sharing"",""นราธิวาส!M355"")"),0)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IFERROR(__xludf.DUMMYFUNCTION("IMPORTRANGE(""https://docs.google.com/spreadsheets/d/1IYY_tgx_IHuhSq3AJ5eI5OnqOPBNLWSHKh2a30DoXe8/edit?usp=sharing"",""นราธิวาส!M356"")"),0)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IFERROR(__xludf.DUMMYFUNCTION("IMPORTRANGE(""https://docs.google.com/spreadsheets/d/1IYY_tgx_IHuhSq3AJ5eI5OnqOPBNLWSHKh2a30DoXe8/edit?usp=sharing"",""นราธิวาส!M357"")"),0)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IFERROR(__xludf.DUMMYFUNCTION("IMPORTRANGE(""https://docs.google.com/spreadsheets/d/1IYY_tgx_IHuhSq3AJ5eI5OnqOPBNLWSHKh2a30DoXe8/edit?usp=sharing"",""นราธิวาส!M358"")"),14154)</f>
        <v>14154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IFERROR(__xludf.DUMMYFUNCTION("IMPORTRANGE(""https://docs.google.com/spreadsheets/d/1IYY_tgx_IHuhSq3AJ5eI5OnqOPBNLWSHKh2a30DoXe8/edit?usp=sharing"",""นราธิวาส!I359"")"),2587)</f>
        <v>2587</v>
      </c>
      <c r="J464" s="264">
        <f ca="1">IFERROR(__xludf.DUMMYFUNCTION("IMPORTRANGE(""https://docs.google.com/spreadsheets/d/1IYY_tgx_IHuhSq3AJ5eI5OnqOPBNLWSHKh2a30DoXe8/edit?usp=sharing"",""นราธิวาส!J359"")"),0)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IFERROR(__xludf.DUMMYFUNCTION("IMPORTRANGE(""https://docs.google.com/spreadsheets/d/1IYY_tgx_IHuhSq3AJ5eI5OnqOPBNLWSHKh2a30DoXe8/edit?usp=sharing"",""นราธิวาส!I360"")"),2587)</f>
        <v>2587</v>
      </c>
      <c r="J465" s="401">
        <f ca="1">IFERROR(__xludf.DUMMYFUNCTION("IMPORTRANGE(""https://docs.google.com/spreadsheets/d/1IYY_tgx_IHuhSq3AJ5eI5OnqOPBNLWSHKh2a30DoXe8/edit?usp=sharing"",""นราธิวาส!J360"")"),774)</f>
        <v>774</v>
      </c>
      <c r="K465" s="204">
        <f t="shared" ca="1" si="117"/>
        <v>29.918824893699266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IFERROR(__xludf.DUMMYFUNCTION("IMPORTRANGE(""https://docs.google.com/spreadsheets/d/1IYY_tgx_IHuhSq3AJ5eI5OnqOPBNLWSHKh2a30DoXe8/edit?usp=sharing"",""นราธิวาส!I361"")"),902)</f>
        <v>902</v>
      </c>
      <c r="J466" s="401">
        <f ca="1">IFERROR(__xludf.DUMMYFUNCTION("IMPORTRANGE(""https://docs.google.com/spreadsheets/d/1IYY_tgx_IHuhSq3AJ5eI5OnqOPBNLWSHKh2a30DoXe8/edit?usp=sharing"",""นราธิวาส!J361"")"),242)</f>
        <v>242</v>
      </c>
      <c r="K466" s="204">
        <f t="shared" ca="1" si="117"/>
        <v>26.829268292682926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IFERROR(__xludf.DUMMYFUNCTION("IMPORTRANGE(""https://docs.google.com/spreadsheets/d/1IYY_tgx_IHuhSq3AJ5eI5OnqOPBNLWSHKh2a30DoXe8/edit?usp=sharing"",""นราธิวาส!I362"")"),0)</f>
        <v>0</v>
      </c>
      <c r="J467" s="192">
        <f ca="1">IFERROR(__xludf.DUMMYFUNCTION("IMPORTRANGE(""https://docs.google.com/spreadsheets/d/1IYY_tgx_IHuhSq3AJ5eI5OnqOPBNLWSHKh2a30DoXe8/edit?usp=sharing"",""นราธิวาส!J362"")"),770)</f>
        <v>770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IFERROR(__xludf.DUMMYFUNCTION("IMPORTRANGE(""https://docs.google.com/spreadsheets/d/1IYY_tgx_IHuhSq3AJ5eI5OnqOPBNLWSHKh2a30DoXe8/edit?usp=sharing"",""นราธิวาส!I363"")"),0)</f>
        <v>0</v>
      </c>
      <c r="J468" s="192">
        <f ca="1">IFERROR(__xludf.DUMMYFUNCTION("IMPORTRANGE(""https://docs.google.com/spreadsheets/d/1IYY_tgx_IHuhSq3AJ5eI5OnqOPBNLWSHKh2a30DoXe8/edit?usp=sharing"",""นราธิวาส!J363"")"),239)</f>
        <v>239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IFERROR(__xludf.DUMMYFUNCTION("IMPORTRANGE(""https://docs.google.com/spreadsheets/d/1IYY_tgx_IHuhSq3AJ5eI5OnqOPBNLWSHKh2a30DoXe8/edit?usp=sharing"",""นราธิวาส!I364"")"),0)</f>
        <v>0</v>
      </c>
      <c r="J469" s="192">
        <f ca="1">IFERROR(__xludf.DUMMYFUNCTION("IMPORTRANGE(""https://docs.google.com/spreadsheets/d/1IYY_tgx_IHuhSq3AJ5eI5OnqOPBNLWSHKh2a30DoXe8/edit?usp=sharing"",""นราธิวาส!J364"")"),0)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IFERROR(__xludf.DUMMYFUNCTION("IMPORTRANGE(""https://docs.google.com/spreadsheets/d/1IYY_tgx_IHuhSq3AJ5eI5OnqOPBNLWSHKh2a30DoXe8/edit?usp=sharing"",""นราธิวาส!I365"")"),0)</f>
        <v>0</v>
      </c>
      <c r="J470" s="192">
        <f ca="1">IFERROR(__xludf.DUMMYFUNCTION("IMPORTRANGE(""https://docs.google.com/spreadsheets/d/1IYY_tgx_IHuhSq3AJ5eI5OnqOPBNLWSHKh2a30DoXe8/edit?usp=sharing"",""นราธิวาส!J365"")"),0)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IFERROR(__xludf.DUMMYFUNCTION("IMPORTRANGE(""https://docs.google.com/spreadsheets/d/1IYY_tgx_IHuhSq3AJ5eI5OnqOPBNLWSHKh2a30DoXe8/edit?usp=sharing"",""นราธิวาส!I366"")"),0)</f>
        <v>0</v>
      </c>
      <c r="J471" s="192">
        <f ca="1">IFERROR(__xludf.DUMMYFUNCTION("IMPORTRANGE(""https://docs.google.com/spreadsheets/d/1IYY_tgx_IHuhSq3AJ5eI5OnqOPBNLWSHKh2a30DoXe8/edit?usp=sharing"",""นราธิวาส!J366"")"),4)</f>
        <v>4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IFERROR(__xludf.DUMMYFUNCTION("IMPORTRANGE(""https://docs.google.com/spreadsheets/d/1IYY_tgx_IHuhSq3AJ5eI5OnqOPBNLWSHKh2a30DoXe8/edit?usp=sharing"",""นราธิวาส!I367"")"),0)</f>
        <v>0</v>
      </c>
      <c r="J472" s="192">
        <f ca="1">IFERROR(__xludf.DUMMYFUNCTION("IMPORTRANGE(""https://docs.google.com/spreadsheets/d/1IYY_tgx_IHuhSq3AJ5eI5OnqOPBNLWSHKh2a30DoXe8/edit?usp=sharing"",""นราธิวาส!J367"")"),3)</f>
        <v>3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IFERROR(__xludf.DUMMYFUNCTION("IMPORTRANGE(""https://docs.google.com/spreadsheets/d/1IYY_tgx_IHuhSq3AJ5eI5OnqOPBNLWSHKh2a30DoXe8/edit?usp=sharing"",""นราธิวาส!I368"")"),2587)</f>
        <v>2587</v>
      </c>
      <c r="J473" s="401">
        <f ca="1">IFERROR(__xludf.DUMMYFUNCTION("IMPORTRANGE(""https://docs.google.com/spreadsheets/d/1IYY_tgx_IHuhSq3AJ5eI5OnqOPBNLWSHKh2a30DoXe8/edit?usp=sharing"",""นราธิวาส!J368"")"),0)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IFERROR(__xludf.DUMMYFUNCTION("IMPORTRANGE(""https://docs.google.com/spreadsheets/d/1IYY_tgx_IHuhSq3AJ5eI5OnqOPBNLWSHKh2a30DoXe8/edit?usp=sharing"",""นราธิวาส!I369"")"),902)</f>
        <v>902</v>
      </c>
      <c r="J474" s="401">
        <f ca="1">IFERROR(__xludf.DUMMYFUNCTION("IMPORTRANGE(""https://docs.google.com/spreadsheets/d/1IYY_tgx_IHuhSq3AJ5eI5OnqOPBNLWSHKh2a30DoXe8/edit?usp=sharing"",""นราธิวาส!J369"")"),0)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IFERROR(__xludf.DUMMYFUNCTION("IMPORTRANGE(""https://docs.google.com/spreadsheets/d/1IYY_tgx_IHuhSq3AJ5eI5OnqOPBNLWSHKh2a30DoXe8/edit?usp=sharing"",""นราธิวาส!I370"")"),0)</f>
        <v>0</v>
      </c>
      <c r="J475" s="192">
        <f ca="1">IFERROR(__xludf.DUMMYFUNCTION("IMPORTRANGE(""https://docs.google.com/spreadsheets/d/1IYY_tgx_IHuhSq3AJ5eI5OnqOPBNLWSHKh2a30DoXe8/edit?usp=sharing"",""นราธิวาส!J370"")"),0)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IFERROR(__xludf.DUMMYFUNCTION("IMPORTRANGE(""https://docs.google.com/spreadsheets/d/1IYY_tgx_IHuhSq3AJ5eI5OnqOPBNLWSHKh2a30DoXe8/edit?usp=sharing"",""นราธิวาส!I371"")"),0)</f>
        <v>0</v>
      </c>
      <c r="J476" s="192">
        <f ca="1">IFERROR(__xludf.DUMMYFUNCTION("IMPORTRANGE(""https://docs.google.com/spreadsheets/d/1IYY_tgx_IHuhSq3AJ5eI5OnqOPBNLWSHKh2a30DoXe8/edit?usp=sharing"",""นราธิวาส!J371"")"),0)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IFERROR(__xludf.DUMMYFUNCTION("IMPORTRANGE(""https://docs.google.com/spreadsheets/d/1IYY_tgx_IHuhSq3AJ5eI5OnqOPBNLWSHKh2a30DoXe8/edit?usp=sharing"",""นราธิวาส!I372"")"),0)</f>
        <v>0</v>
      </c>
      <c r="J477" s="192">
        <f ca="1">IFERROR(__xludf.DUMMYFUNCTION("IMPORTRANGE(""https://docs.google.com/spreadsheets/d/1IYY_tgx_IHuhSq3AJ5eI5OnqOPBNLWSHKh2a30DoXe8/edit?usp=sharing"",""นราธิวาส!J372"")"),0)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IFERROR(__xludf.DUMMYFUNCTION("IMPORTRANGE(""https://docs.google.com/spreadsheets/d/1IYY_tgx_IHuhSq3AJ5eI5OnqOPBNLWSHKh2a30DoXe8/edit?usp=sharing"",""นราธิวาส!I373"")"),0)</f>
        <v>0</v>
      </c>
      <c r="J478" s="192">
        <f ca="1">IFERROR(__xludf.DUMMYFUNCTION("IMPORTRANGE(""https://docs.google.com/spreadsheets/d/1IYY_tgx_IHuhSq3AJ5eI5OnqOPBNLWSHKh2a30DoXe8/edit?usp=sharing"",""นราธิวาส!J373"")"),0)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IFERROR(__xludf.DUMMYFUNCTION("IMPORTRANGE(""https://docs.google.com/spreadsheets/d/1IYY_tgx_IHuhSq3AJ5eI5OnqOPBNLWSHKh2a30DoXe8/edit?usp=sharing"",""นราธิวาส!I374"")"),0)</f>
        <v>0</v>
      </c>
      <c r="J479" s="192">
        <f ca="1">IFERROR(__xludf.DUMMYFUNCTION("IMPORTRANGE(""https://docs.google.com/spreadsheets/d/1IYY_tgx_IHuhSq3AJ5eI5OnqOPBNLWSHKh2a30DoXe8/edit?usp=sharing"",""นราธิวาส!J374"")"),0)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IFERROR(__xludf.DUMMYFUNCTION("IMPORTRANGE(""https://docs.google.com/spreadsheets/d/1IYY_tgx_IHuhSq3AJ5eI5OnqOPBNLWSHKh2a30DoXe8/edit?usp=sharing"",""นราธิวาส!I375"")"),0)</f>
        <v>0</v>
      </c>
      <c r="J480" s="192">
        <f ca="1">IFERROR(__xludf.DUMMYFUNCTION("IMPORTRANGE(""https://docs.google.com/spreadsheets/d/1IYY_tgx_IHuhSq3AJ5eI5OnqOPBNLWSHKh2a30DoXe8/edit?usp=sharing"",""นราธิวาส!J375"")"),0)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IFERROR(__xludf.DUMMYFUNCTION("IMPORTRANGE(""https://docs.google.com/spreadsheets/d/1IYY_tgx_IHuhSq3AJ5eI5OnqOPBNLWSHKh2a30DoXe8/edit?usp=sharing"",""นราธิวาส!I376"")"),2587)</f>
        <v>2587</v>
      </c>
      <c r="J481" s="401">
        <f ca="1">IFERROR(__xludf.DUMMYFUNCTION("IMPORTRANGE(""https://docs.google.com/spreadsheets/d/1IYY_tgx_IHuhSq3AJ5eI5OnqOPBNLWSHKh2a30DoXe8/edit?usp=sharing"",""นราธิวาส!J376"")"),0)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IFERROR(__xludf.DUMMYFUNCTION("IMPORTRANGE(""https://docs.google.com/spreadsheets/d/1IYY_tgx_IHuhSq3AJ5eI5OnqOPBNLWSHKh2a30DoXe8/edit?usp=sharing"",""นราธิวาส!I377"")"),902)</f>
        <v>902</v>
      </c>
      <c r="J482" s="401">
        <f ca="1">IFERROR(__xludf.DUMMYFUNCTION("IMPORTRANGE(""https://docs.google.com/spreadsheets/d/1IYY_tgx_IHuhSq3AJ5eI5OnqOPBNLWSHKh2a30DoXe8/edit?usp=sharing"",""นราธิวาส!J377"")"),0)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IFERROR(__xludf.DUMMYFUNCTION("IMPORTRANGE(""https://docs.google.com/spreadsheets/d/1IYY_tgx_IHuhSq3AJ5eI5OnqOPBNLWSHKh2a30DoXe8/edit?usp=sharing"",""นราธิวาส!I378"")"),0)</f>
        <v>0</v>
      </c>
      <c r="J483" s="192">
        <f ca="1">IFERROR(__xludf.DUMMYFUNCTION("IMPORTRANGE(""https://docs.google.com/spreadsheets/d/1IYY_tgx_IHuhSq3AJ5eI5OnqOPBNLWSHKh2a30DoXe8/edit?usp=sharing"",""นราธิวาส!J378"")"),0)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IFERROR(__xludf.DUMMYFUNCTION("IMPORTRANGE(""https://docs.google.com/spreadsheets/d/1IYY_tgx_IHuhSq3AJ5eI5OnqOPBNLWSHKh2a30DoXe8/edit?usp=sharing"",""นราธิวาส!I379"")"),0)</f>
        <v>0</v>
      </c>
      <c r="J484" s="192">
        <f ca="1">IFERROR(__xludf.DUMMYFUNCTION("IMPORTRANGE(""https://docs.google.com/spreadsheets/d/1IYY_tgx_IHuhSq3AJ5eI5OnqOPBNLWSHKh2a30DoXe8/edit?usp=sharing"",""นราธิวาส!J379"")"),0)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IFERROR(__xludf.DUMMYFUNCTION("IMPORTRANGE(""https://docs.google.com/spreadsheets/d/1IYY_tgx_IHuhSq3AJ5eI5OnqOPBNLWSHKh2a30DoXe8/edit?usp=sharing"",""นราธิวาส!I380"")"),0)</f>
        <v>0</v>
      </c>
      <c r="J485" s="192">
        <f ca="1">IFERROR(__xludf.DUMMYFUNCTION("IMPORTRANGE(""https://docs.google.com/spreadsheets/d/1IYY_tgx_IHuhSq3AJ5eI5OnqOPBNLWSHKh2a30DoXe8/edit?usp=sharing"",""นราธิวาส!J380"")"),0)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IFERROR(__xludf.DUMMYFUNCTION("IMPORTRANGE(""https://docs.google.com/spreadsheets/d/1IYY_tgx_IHuhSq3AJ5eI5OnqOPBNLWSHKh2a30DoXe8/edit?usp=sharing"",""นราธิวาส!I381"")"),0)</f>
        <v>0</v>
      </c>
      <c r="J486" s="192">
        <f ca="1">IFERROR(__xludf.DUMMYFUNCTION("IMPORTRANGE(""https://docs.google.com/spreadsheets/d/1IYY_tgx_IHuhSq3AJ5eI5OnqOPBNLWSHKh2a30DoXe8/edit?usp=sharing"",""นราธิวาส!J381"")"),0)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IFERROR(__xludf.DUMMYFUNCTION("IMPORTRANGE(""https://docs.google.com/spreadsheets/d/1IYY_tgx_IHuhSq3AJ5eI5OnqOPBNLWSHKh2a30DoXe8/edit?usp=sharing"",""นราธิวาส!I382"")"),0)</f>
        <v>0</v>
      </c>
      <c r="J487" s="401">
        <f ca="1">IFERROR(__xludf.DUMMYFUNCTION("IMPORTRANGE(""https://docs.google.com/spreadsheets/d/1IYY_tgx_IHuhSq3AJ5eI5OnqOPBNLWSHKh2a30DoXe8/edit?usp=sharing"",""นราธิวาส!J382"")"),0)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IFERROR(__xludf.DUMMYFUNCTION("IMPORTRANGE(""https://docs.google.com/spreadsheets/d/1IYY_tgx_IHuhSq3AJ5eI5OnqOPBNLWSHKh2a30DoXe8/edit?usp=sharing"",""นราธิวาส!I383"")"),0)</f>
        <v>0</v>
      </c>
      <c r="J488" s="401">
        <f ca="1">IFERROR(__xludf.DUMMYFUNCTION("IMPORTRANGE(""https://docs.google.com/spreadsheets/d/1IYY_tgx_IHuhSq3AJ5eI5OnqOPBNLWSHKh2a30DoXe8/edit?usp=sharing"",""นราธิวาส!J383"")"),0)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IFERROR(__xludf.DUMMYFUNCTION("IMPORTRANGE(""https://docs.google.com/spreadsheets/d/1IYY_tgx_IHuhSq3AJ5eI5OnqOPBNLWSHKh2a30DoXe8/edit?usp=sharing"",""นราธิวาส!I384"")"),0)</f>
        <v>0</v>
      </c>
      <c r="J489" s="192">
        <f ca="1">IFERROR(__xludf.DUMMYFUNCTION("IMPORTRANGE(""https://docs.google.com/spreadsheets/d/1IYY_tgx_IHuhSq3AJ5eI5OnqOPBNLWSHKh2a30DoXe8/edit?usp=sharing"",""นราธิวาส!J384"")"),0)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IFERROR(__xludf.DUMMYFUNCTION("IMPORTRANGE(""https://docs.google.com/spreadsheets/d/1IYY_tgx_IHuhSq3AJ5eI5OnqOPBNLWSHKh2a30DoXe8/edit?usp=sharing"",""นราธิวาส!I385"")"),0)</f>
        <v>0</v>
      </c>
      <c r="J490" s="192">
        <f ca="1">IFERROR(__xludf.DUMMYFUNCTION("IMPORTRANGE(""https://docs.google.com/spreadsheets/d/1IYY_tgx_IHuhSq3AJ5eI5OnqOPBNLWSHKh2a30DoXe8/edit?usp=sharing"",""นราธิวาส!J385"")"),0)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IFERROR(__xludf.DUMMYFUNCTION("IMPORTRANGE(""https://docs.google.com/spreadsheets/d/1IYY_tgx_IHuhSq3AJ5eI5OnqOPBNLWSHKh2a30DoXe8/edit?usp=sharing"",""นราธิวาส!I386"")"),0)</f>
        <v>0</v>
      </c>
      <c r="J491" s="192">
        <f ca="1">IFERROR(__xludf.DUMMYFUNCTION("IMPORTRANGE(""https://docs.google.com/spreadsheets/d/1IYY_tgx_IHuhSq3AJ5eI5OnqOPBNLWSHKh2a30DoXe8/edit?usp=sharing"",""นราธิวาส!J386"")"),0)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IFERROR(__xludf.DUMMYFUNCTION("IMPORTRANGE(""https://docs.google.com/spreadsheets/d/1IYY_tgx_IHuhSq3AJ5eI5OnqOPBNLWSHKh2a30DoXe8/edit?usp=sharing"",""นราธิวาส!I387"")"),0)</f>
        <v>0</v>
      </c>
      <c r="J492" s="192">
        <f ca="1">IFERROR(__xludf.DUMMYFUNCTION("IMPORTRANGE(""https://docs.google.com/spreadsheets/d/1IYY_tgx_IHuhSq3AJ5eI5OnqOPBNLWSHKh2a30DoXe8/edit?usp=sharing"",""นราธิวาส!J387"")"),0)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IFERROR(__xludf.DUMMYFUNCTION("IMPORTRANGE(""https://docs.google.com/spreadsheets/d/1IYY_tgx_IHuhSq3AJ5eI5OnqOPBNLWSHKh2a30DoXe8/edit?usp=sharing"",""นราธิวาส!I388"")"),0)</f>
        <v>0</v>
      </c>
      <c r="J493" s="192">
        <f ca="1">IFERROR(__xludf.DUMMYFUNCTION("IMPORTRANGE(""https://docs.google.com/spreadsheets/d/1IYY_tgx_IHuhSq3AJ5eI5OnqOPBNLWSHKh2a30DoXe8/edit?usp=sharing"",""นราธิวาส!J388"")"),0)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IFERROR(__xludf.DUMMYFUNCTION("IMPORTRANGE(""https://docs.google.com/spreadsheets/d/1IYY_tgx_IHuhSq3AJ5eI5OnqOPBNLWSHKh2a30DoXe8/edit?usp=sharing"",""นราธิวาส!I389"")"),0)</f>
        <v>0</v>
      </c>
      <c r="J494" s="417">
        <f ca="1">IFERROR(__xludf.DUMMYFUNCTION("IMPORTRANGE(""https://docs.google.com/spreadsheets/d/1IYY_tgx_IHuhSq3AJ5eI5OnqOPBNLWSHKh2a30DoXe8/edit?usp=sharing"",""นราธิวาส!J389"")"),0)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IFERROR(__xludf.DUMMYFUNCTION("IMPORTRANGE(""https://docs.google.com/spreadsheets/d/1IYY_tgx_IHuhSq3AJ5eI5OnqOPBNLWSHKh2a30DoXe8/edit?usp=sharing"",""นราธิวาส!I390"")"),0)</f>
        <v>0</v>
      </c>
      <c r="J495" s="417">
        <f ca="1">IFERROR(__xludf.DUMMYFUNCTION("IMPORTRANGE(""https://docs.google.com/spreadsheets/d/1IYY_tgx_IHuhSq3AJ5eI5OnqOPBNLWSHKh2a30DoXe8/edit?usp=sharing"",""นราธิวาส!J390"")"),0)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IFERROR(__xludf.DUMMYFUNCTION("IMPORTRANGE(""https://docs.google.com/spreadsheets/d/1IYY_tgx_IHuhSq3AJ5eI5OnqOPBNLWSHKh2a30DoXe8/edit?usp=sharing"",""นราธิวาส!I391"")"),0)</f>
        <v>0</v>
      </c>
      <c r="J496" s="417">
        <f ca="1">IFERROR(__xludf.DUMMYFUNCTION("IMPORTRANGE(""https://docs.google.com/spreadsheets/d/1IYY_tgx_IHuhSq3AJ5eI5OnqOPBNLWSHKh2a30DoXe8/edit?usp=sharing"",""นราธิวาส!J391"")"),0)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IFERROR(__xludf.DUMMYFUNCTION("IMPORTRANGE(""https://docs.google.com/spreadsheets/d/1IYY_tgx_IHuhSq3AJ5eI5OnqOPBNLWSHKh2a30DoXe8/edit?usp=sharing"",""นราธิวาส!I392"")"),0)</f>
        <v>0</v>
      </c>
      <c r="J497" s="424">
        <f ca="1">IFERROR(__xludf.DUMMYFUNCTION("IMPORTRANGE(""https://docs.google.com/spreadsheets/d/1IYY_tgx_IHuhSq3AJ5eI5OnqOPBNLWSHKh2a30DoXe8/edit?usp=sharing"",""นราธิวาส!J392"")"),0)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IFERROR(__xludf.DUMMYFUNCTION("IMPORTRANGE(""https://docs.google.com/spreadsheets/d/1IYY_tgx_IHuhSq3AJ5eI5OnqOPBNLWSHKh2a30DoXe8/edit?usp=sharing"",""นราธิวาส!I393"")"),0)</f>
        <v>0</v>
      </c>
      <c r="J498" s="401">
        <f ca="1">IFERROR(__xludf.DUMMYFUNCTION("IMPORTRANGE(""https://docs.google.com/spreadsheets/d/1IYY_tgx_IHuhSq3AJ5eI5OnqOPBNLWSHKh2a30DoXe8/edit?usp=sharing"",""นราธิวาส!J393"")"),0)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IFERROR(__xludf.DUMMYFUNCTION("IMPORTRANGE(""https://docs.google.com/spreadsheets/d/1IYY_tgx_IHuhSq3AJ5eI5OnqOPBNLWSHKh2a30DoXe8/edit?usp=sharing"",""นราธิวาส!I394"")"),0)</f>
        <v>0</v>
      </c>
      <c r="J499" s="401">
        <f ca="1">IFERROR(__xludf.DUMMYFUNCTION("IMPORTRANGE(""https://docs.google.com/spreadsheets/d/1IYY_tgx_IHuhSq3AJ5eI5OnqOPBNLWSHKh2a30DoXe8/edit?usp=sharing"",""นราธิวาส!J394"")"),0)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IFERROR(__xludf.DUMMYFUNCTION("IMPORTRANGE(""https://docs.google.com/spreadsheets/d/1IYY_tgx_IHuhSq3AJ5eI5OnqOPBNLWSHKh2a30DoXe8/edit?usp=sharing"",""นราธิวาส!I395"")"),0)</f>
        <v>0</v>
      </c>
      <c r="J500" s="167">
        <f ca="1">IFERROR(__xludf.DUMMYFUNCTION("IMPORTRANGE(""https://docs.google.com/spreadsheets/d/1IYY_tgx_IHuhSq3AJ5eI5OnqOPBNLWSHKh2a30DoXe8/edit?usp=sharing"",""นราธิวาส!J395"")"),0)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IFERROR(__xludf.DUMMYFUNCTION("IMPORTRANGE(""https://docs.google.com/spreadsheets/d/1IYY_tgx_IHuhSq3AJ5eI5OnqOPBNLWSHKh2a30DoXe8/edit?usp=sharing"",""นราธิวาส!I396"")"),0)</f>
        <v>0</v>
      </c>
      <c r="J501" s="167">
        <f ca="1">IFERROR(__xludf.DUMMYFUNCTION("IMPORTRANGE(""https://docs.google.com/spreadsheets/d/1IYY_tgx_IHuhSq3AJ5eI5OnqOPBNLWSHKh2a30DoXe8/edit?usp=sharing"",""นราธิวาส!J396"")"),0)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IFERROR(__xludf.DUMMYFUNCTION("IMPORTRANGE(""https://docs.google.com/spreadsheets/d/1IYY_tgx_IHuhSq3AJ5eI5OnqOPBNLWSHKh2a30DoXe8/edit?usp=sharing"",""นราธิวาส!I397"")"),0)</f>
        <v>0</v>
      </c>
      <c r="J502" s="192">
        <f ca="1">IFERROR(__xludf.DUMMYFUNCTION("IMPORTRANGE(""https://docs.google.com/spreadsheets/d/1IYY_tgx_IHuhSq3AJ5eI5OnqOPBNLWSHKh2a30DoXe8/edit?usp=sharing"",""นราธิวาส!J397"")"),0)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IFERROR(__xludf.DUMMYFUNCTION("IMPORTRANGE(""https://docs.google.com/spreadsheets/d/1IYY_tgx_IHuhSq3AJ5eI5OnqOPBNLWSHKh2a30DoXe8/edit?usp=sharing"",""นราธิวาส!I398"")"),0)</f>
        <v>0</v>
      </c>
      <c r="J503" s="192">
        <f ca="1">IFERROR(__xludf.DUMMYFUNCTION("IMPORTRANGE(""https://docs.google.com/spreadsheets/d/1IYY_tgx_IHuhSq3AJ5eI5OnqOPBNLWSHKh2a30DoXe8/edit?usp=sharing"",""นราธิวาส!J398"")"),0)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IFERROR(__xludf.DUMMYFUNCTION("IMPORTRANGE(""https://docs.google.com/spreadsheets/d/1IYY_tgx_IHuhSq3AJ5eI5OnqOPBNLWSHKh2a30DoXe8/edit?usp=sharing"",""นราธิวาส!I399"")"),0)</f>
        <v>0</v>
      </c>
      <c r="J504" s="192">
        <f ca="1">IFERROR(__xludf.DUMMYFUNCTION("IMPORTRANGE(""https://docs.google.com/spreadsheets/d/1IYY_tgx_IHuhSq3AJ5eI5OnqOPBNLWSHKh2a30DoXe8/edit?usp=sharing"",""นราธิวาส!J399"")"),0)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IFERROR(__xludf.DUMMYFUNCTION("IMPORTRANGE(""https://docs.google.com/spreadsheets/d/1IYY_tgx_IHuhSq3AJ5eI5OnqOPBNLWSHKh2a30DoXe8/edit?usp=sharing"",""นราธิวาส!I400"")"),0)</f>
        <v>0</v>
      </c>
      <c r="J505" s="192">
        <f ca="1">IFERROR(__xludf.DUMMYFUNCTION("IMPORTRANGE(""https://docs.google.com/spreadsheets/d/1IYY_tgx_IHuhSq3AJ5eI5OnqOPBNLWSHKh2a30DoXe8/edit?usp=sharing"",""นราธิวาส!J400"")"),0)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IFERROR(__xludf.DUMMYFUNCTION("IMPORTRANGE(""https://docs.google.com/spreadsheets/d/1IYY_tgx_IHuhSq3AJ5eI5OnqOPBNLWSHKh2a30DoXe8/edit?usp=sharing"",""นราธิวาส!I401"")"),0)</f>
        <v>0</v>
      </c>
      <c r="J506" s="192">
        <f ca="1">IFERROR(__xludf.DUMMYFUNCTION("IMPORTRANGE(""https://docs.google.com/spreadsheets/d/1IYY_tgx_IHuhSq3AJ5eI5OnqOPBNLWSHKh2a30DoXe8/edit?usp=sharing"",""นราธิวาส!J401"")"),0)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IFERROR(__xludf.DUMMYFUNCTION("IMPORTRANGE(""https://docs.google.com/spreadsheets/d/1IYY_tgx_IHuhSq3AJ5eI5OnqOPBNLWSHKh2a30DoXe8/edit?usp=sharing"",""นราธิวาส!I402"")"),0)</f>
        <v>0</v>
      </c>
      <c r="J507" s="192">
        <f ca="1">IFERROR(__xludf.DUMMYFUNCTION("IMPORTRANGE(""https://docs.google.com/spreadsheets/d/1IYY_tgx_IHuhSq3AJ5eI5OnqOPBNLWSHKh2a30DoXe8/edit?usp=sharing"",""นราธิวาส!J402"")"),0)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IFERROR(__xludf.DUMMYFUNCTION("IMPORTRANGE(""https://docs.google.com/spreadsheets/d/1IYY_tgx_IHuhSq3AJ5eI5OnqOPBNLWSHKh2a30DoXe8/edit?usp=sharing"",""นราธิวาส!I403"")"),0)</f>
        <v>0</v>
      </c>
      <c r="J508" s="167">
        <f ca="1">IFERROR(__xludf.DUMMYFUNCTION("IMPORTRANGE(""https://docs.google.com/spreadsheets/d/1IYY_tgx_IHuhSq3AJ5eI5OnqOPBNLWSHKh2a30DoXe8/edit?usp=sharing"",""นราธิวาส!J403"")"),0)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IFERROR(__xludf.DUMMYFUNCTION("IMPORTRANGE(""https://docs.google.com/spreadsheets/d/1IYY_tgx_IHuhSq3AJ5eI5OnqOPBNLWSHKh2a30DoXe8/edit?usp=sharing"",""นราธิวาส!I404"")"),0)</f>
        <v>0</v>
      </c>
      <c r="J509" s="167">
        <f ca="1">IFERROR(__xludf.DUMMYFUNCTION("IMPORTRANGE(""https://docs.google.com/spreadsheets/d/1IYY_tgx_IHuhSq3AJ5eI5OnqOPBNLWSHKh2a30DoXe8/edit?usp=sharing"",""นราธิวาส!J404"")"),0)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IFERROR(__xludf.DUMMYFUNCTION("IMPORTRANGE(""https://docs.google.com/spreadsheets/d/1IYY_tgx_IHuhSq3AJ5eI5OnqOPBNLWSHKh2a30DoXe8/edit?usp=sharing"",""นราธิวาส!I405"")"),0)</f>
        <v>0</v>
      </c>
      <c r="J510" s="192">
        <f ca="1">IFERROR(__xludf.DUMMYFUNCTION("IMPORTRANGE(""https://docs.google.com/spreadsheets/d/1IYY_tgx_IHuhSq3AJ5eI5OnqOPBNLWSHKh2a30DoXe8/edit?usp=sharing"",""นราธิวาส!J405"")"),0)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IFERROR(__xludf.DUMMYFUNCTION("IMPORTRANGE(""https://docs.google.com/spreadsheets/d/1IYY_tgx_IHuhSq3AJ5eI5OnqOPBNLWSHKh2a30DoXe8/edit?usp=sharing"",""นราธิวาส!I406"")"),0)</f>
        <v>0</v>
      </c>
      <c r="J511" s="192">
        <f ca="1">IFERROR(__xludf.DUMMYFUNCTION("IMPORTRANGE(""https://docs.google.com/spreadsheets/d/1IYY_tgx_IHuhSq3AJ5eI5OnqOPBNLWSHKh2a30DoXe8/edit?usp=sharing"",""นราธิวาส!J406"")"),0)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IFERROR(__xludf.DUMMYFUNCTION("IMPORTRANGE(""https://docs.google.com/spreadsheets/d/1IYY_tgx_IHuhSq3AJ5eI5OnqOPBNLWSHKh2a30DoXe8/edit?usp=sharing"",""นราธิวาส!I407"")"),0)</f>
        <v>0</v>
      </c>
      <c r="J512" s="192">
        <f ca="1">IFERROR(__xludf.DUMMYFUNCTION("IMPORTRANGE(""https://docs.google.com/spreadsheets/d/1IYY_tgx_IHuhSq3AJ5eI5OnqOPBNLWSHKh2a30DoXe8/edit?usp=sharing"",""นราธิวาส!J407"")"),0)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IFERROR(__xludf.DUMMYFUNCTION("IMPORTRANGE(""https://docs.google.com/spreadsheets/d/1IYY_tgx_IHuhSq3AJ5eI5OnqOPBNLWSHKh2a30DoXe8/edit?usp=sharing"",""นราธิวาส!I408"")"),0)</f>
        <v>0</v>
      </c>
      <c r="J513" s="192">
        <f ca="1">IFERROR(__xludf.DUMMYFUNCTION("IMPORTRANGE(""https://docs.google.com/spreadsheets/d/1IYY_tgx_IHuhSq3AJ5eI5OnqOPBNLWSHKh2a30DoXe8/edit?usp=sharing"",""นราธิวาส!J408"")"),0)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IFERROR(__xludf.DUMMYFUNCTION("IMPORTRANGE(""https://docs.google.com/spreadsheets/d/1IYY_tgx_IHuhSq3AJ5eI5OnqOPBNLWSHKh2a30DoXe8/edit?usp=sharing"",""นราธิวาส!I409"")"),0)</f>
        <v>0</v>
      </c>
      <c r="J514" s="192">
        <f ca="1">IFERROR(__xludf.DUMMYFUNCTION("IMPORTRANGE(""https://docs.google.com/spreadsheets/d/1IYY_tgx_IHuhSq3AJ5eI5OnqOPBNLWSHKh2a30DoXe8/edit?usp=sharing"",""นราธิวาส!J409"")"),0)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IFERROR(__xludf.DUMMYFUNCTION("IMPORTRANGE(""https://docs.google.com/spreadsheets/d/1IYY_tgx_IHuhSq3AJ5eI5OnqOPBNLWSHKh2a30DoXe8/edit?usp=sharing"",""นราธิวาส!I410"")"),0)</f>
        <v>0</v>
      </c>
      <c r="J515" s="192">
        <f ca="1">IFERROR(__xludf.DUMMYFUNCTION("IMPORTRANGE(""https://docs.google.com/spreadsheets/d/1IYY_tgx_IHuhSq3AJ5eI5OnqOPBNLWSHKh2a30DoXe8/edit?usp=sharing"",""นราธิวาส!J410"")"),0)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IFERROR(__xludf.DUMMYFUNCTION("IMPORTRANGE(""https://docs.google.com/spreadsheets/d/1IYY_tgx_IHuhSq3AJ5eI5OnqOPBNLWSHKh2a30DoXe8/edit?usp=sharing"",""นราธิวาส!I411"")"),0)</f>
        <v>0</v>
      </c>
      <c r="J516" s="264">
        <f ca="1">IFERROR(__xludf.DUMMYFUNCTION("IMPORTRANGE(""https://docs.google.com/spreadsheets/d/1IYY_tgx_IHuhSq3AJ5eI5OnqOPBNLWSHKh2a30DoXe8/edit?usp=sharing"",""นราธิวาส!J411"")"),0)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IFERROR(__xludf.DUMMYFUNCTION("IMPORTRANGE(""https://docs.google.com/spreadsheets/d/1IYY_tgx_IHuhSq3AJ5eI5OnqOPBNLWSHKh2a30DoXe8/edit?usp=sharing"",""นราธิวาส!I412"")"),0)</f>
        <v>0</v>
      </c>
      <c r="J517" s="277">
        <f ca="1">IFERROR(__xludf.DUMMYFUNCTION("IMPORTRANGE(""https://docs.google.com/spreadsheets/d/1IYY_tgx_IHuhSq3AJ5eI5OnqOPBNLWSHKh2a30DoXe8/edit?usp=sharing"",""นราธิวาส!J412"")"),0)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IFERROR(__xludf.DUMMYFUNCTION("IMPORTRANGE(""https://docs.google.com/spreadsheets/d/1IYY_tgx_IHuhSq3AJ5eI5OnqOPBNLWSHKh2a30DoXe8/edit?usp=sharing"",""นราธิวาส!I413"")"),0)</f>
        <v>0</v>
      </c>
      <c r="J518" s="277">
        <f ca="1">IFERROR(__xludf.DUMMYFUNCTION("IMPORTRANGE(""https://docs.google.com/spreadsheets/d/1IYY_tgx_IHuhSq3AJ5eI5OnqOPBNLWSHKh2a30DoXe8/edit?usp=sharing"",""นราธิวาส!J413"")"),0)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IFERROR(__xludf.DUMMYFUNCTION("IMPORTRANGE(""https://docs.google.com/spreadsheets/d/1IYY_tgx_IHuhSq3AJ5eI5OnqOPBNLWSHKh2a30DoXe8/edit?usp=sharing"",""นราธิวาส!I414"")"),0)</f>
        <v>0</v>
      </c>
      <c r="J519" s="191">
        <f ca="1">IFERROR(__xludf.DUMMYFUNCTION("IMPORTRANGE(""https://docs.google.com/spreadsheets/d/1IYY_tgx_IHuhSq3AJ5eI5OnqOPBNLWSHKh2a30DoXe8/edit?usp=sharing"",""นราธิวาส!J414"")"),0)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IFERROR(__xludf.DUMMYFUNCTION("IMPORTRANGE(""https://docs.google.com/spreadsheets/d/1IYY_tgx_IHuhSq3AJ5eI5OnqOPBNLWSHKh2a30DoXe8/edit?usp=sharing"",""นราธิวาส!I415"")"),0)</f>
        <v>0</v>
      </c>
      <c r="J520" s="191">
        <f ca="1">IFERROR(__xludf.DUMMYFUNCTION("IMPORTRANGE(""https://docs.google.com/spreadsheets/d/1IYY_tgx_IHuhSq3AJ5eI5OnqOPBNLWSHKh2a30DoXe8/edit?usp=sharing"",""นราธิวาส!J415"")"),0)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IFERROR(__xludf.DUMMYFUNCTION("IMPORTRANGE(""https://docs.google.com/spreadsheets/d/1IYY_tgx_IHuhSq3AJ5eI5OnqOPBNLWSHKh2a30DoXe8/edit?usp=sharing"",""นราธิวาส!I416"")"),0)</f>
        <v>0</v>
      </c>
      <c r="J521" s="191">
        <f ca="1">IFERROR(__xludf.DUMMYFUNCTION("IMPORTRANGE(""https://docs.google.com/spreadsheets/d/1IYY_tgx_IHuhSq3AJ5eI5OnqOPBNLWSHKh2a30DoXe8/edit?usp=sharing"",""นราธิวาส!J416"")"),0)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IFERROR(__xludf.DUMMYFUNCTION("IMPORTRANGE(""https://docs.google.com/spreadsheets/d/1IYY_tgx_IHuhSq3AJ5eI5OnqOPBNLWSHKh2a30DoXe8/edit?usp=sharing"",""นราธิวาส!I417"")"),0)</f>
        <v>0</v>
      </c>
      <c r="J522" s="191">
        <f ca="1">IFERROR(__xludf.DUMMYFUNCTION("IMPORTRANGE(""https://docs.google.com/spreadsheets/d/1IYY_tgx_IHuhSq3AJ5eI5OnqOPBNLWSHKh2a30DoXe8/edit?usp=sharing"",""นราธิวาส!J417"")"),0)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IFERROR(__xludf.DUMMYFUNCTION("IMPORTRANGE(""https://docs.google.com/spreadsheets/d/1IYY_tgx_IHuhSq3AJ5eI5OnqOPBNLWSHKh2a30DoXe8/edit?usp=sharing"",""นราธิวาส!I418"")"),0)</f>
        <v>0</v>
      </c>
      <c r="J523" s="191">
        <f ca="1">IFERROR(__xludf.DUMMYFUNCTION("IMPORTRANGE(""https://docs.google.com/spreadsheets/d/1IYY_tgx_IHuhSq3AJ5eI5OnqOPBNLWSHKh2a30DoXe8/edit?usp=sharing"",""นราธิวาส!J418"")"),0)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IFERROR(__xludf.DUMMYFUNCTION("IMPORTRANGE(""https://docs.google.com/spreadsheets/d/1IYY_tgx_IHuhSq3AJ5eI5OnqOPBNLWSHKh2a30DoXe8/edit?usp=sharing"",""นราธิวาส!I419"")"),0)</f>
        <v>0</v>
      </c>
      <c r="J524" s="191">
        <f ca="1">IFERROR(__xludf.DUMMYFUNCTION("IMPORTRANGE(""https://docs.google.com/spreadsheets/d/1IYY_tgx_IHuhSq3AJ5eI5OnqOPBNLWSHKh2a30DoXe8/edit?usp=sharing"",""นราธิวาส!J419"")"),0)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IFERROR(__xludf.DUMMYFUNCTION("IMPORTRANGE(""https://docs.google.com/spreadsheets/d/1IYY_tgx_IHuhSq3AJ5eI5OnqOPBNLWSHKh2a30DoXe8/edit?usp=sharing"",""นราธิวาส!I420"")"),0)</f>
        <v>0</v>
      </c>
      <c r="J525" s="277">
        <f ca="1">IFERROR(__xludf.DUMMYFUNCTION("IMPORTRANGE(""https://docs.google.com/spreadsheets/d/1IYY_tgx_IHuhSq3AJ5eI5OnqOPBNLWSHKh2a30DoXe8/edit?usp=sharing"",""นราธิวาส!J420"")"),0)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IFERROR(__xludf.DUMMYFUNCTION("IMPORTRANGE(""https://docs.google.com/spreadsheets/d/1IYY_tgx_IHuhSq3AJ5eI5OnqOPBNLWSHKh2a30DoXe8/edit?usp=sharing"",""นราธิวาส!I421"")"),0)</f>
        <v>0</v>
      </c>
      <c r="J526" s="277">
        <f ca="1">IFERROR(__xludf.DUMMYFUNCTION("IMPORTRANGE(""https://docs.google.com/spreadsheets/d/1IYY_tgx_IHuhSq3AJ5eI5OnqOPBNLWSHKh2a30DoXe8/edit?usp=sharing"",""นราธิวาส!J421"")"),0)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IFERROR(__xludf.DUMMYFUNCTION("IMPORTRANGE(""https://docs.google.com/spreadsheets/d/1IYY_tgx_IHuhSq3AJ5eI5OnqOPBNLWSHKh2a30DoXe8/edit?usp=sharing"",""นราธิวาส!I422"")"),0)</f>
        <v>0</v>
      </c>
      <c r="J527" s="192">
        <f ca="1">IFERROR(__xludf.DUMMYFUNCTION("IMPORTRANGE(""https://docs.google.com/spreadsheets/d/1IYY_tgx_IHuhSq3AJ5eI5OnqOPBNLWSHKh2a30DoXe8/edit?usp=sharing"",""นราธิวาส!J422"")"),0)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IFERROR(__xludf.DUMMYFUNCTION("IMPORTRANGE(""https://docs.google.com/spreadsheets/d/1IYY_tgx_IHuhSq3AJ5eI5OnqOPBNLWSHKh2a30DoXe8/edit?usp=sharing"",""นราธิวาส!I423"")"),0)</f>
        <v>0</v>
      </c>
      <c r="J528" s="192">
        <f ca="1">IFERROR(__xludf.DUMMYFUNCTION("IMPORTRANGE(""https://docs.google.com/spreadsheets/d/1IYY_tgx_IHuhSq3AJ5eI5OnqOPBNLWSHKh2a30DoXe8/edit?usp=sharing"",""นราธิวาส!J423"")"),0)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IFERROR(__xludf.DUMMYFUNCTION("IMPORTRANGE(""https://docs.google.com/spreadsheets/d/1IYY_tgx_IHuhSq3AJ5eI5OnqOPBNLWSHKh2a30DoXe8/edit?usp=sharing"",""นราธิวาส!I424"")"),0)</f>
        <v>0</v>
      </c>
      <c r="J529" s="192">
        <f ca="1">IFERROR(__xludf.DUMMYFUNCTION("IMPORTRANGE(""https://docs.google.com/spreadsheets/d/1IYY_tgx_IHuhSq3AJ5eI5OnqOPBNLWSHKh2a30DoXe8/edit?usp=sharing"",""นราธิวาส!J424"")"),0)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IFERROR(__xludf.DUMMYFUNCTION("IMPORTRANGE(""https://docs.google.com/spreadsheets/d/1IYY_tgx_IHuhSq3AJ5eI5OnqOPBNLWSHKh2a30DoXe8/edit?usp=sharing"",""นราธิวาส!I425"")"),0)</f>
        <v>0</v>
      </c>
      <c r="J530" s="192">
        <f ca="1">IFERROR(__xludf.DUMMYFUNCTION("IMPORTRANGE(""https://docs.google.com/spreadsheets/d/1IYY_tgx_IHuhSq3AJ5eI5OnqOPBNLWSHKh2a30DoXe8/edit?usp=sharing"",""นราธิวาส!J425"")"),0)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IFERROR(__xludf.DUMMYFUNCTION("IMPORTRANGE(""https://docs.google.com/spreadsheets/d/1IYY_tgx_IHuhSq3AJ5eI5OnqOPBNLWSHKh2a30DoXe8/edit?usp=sharing"",""นราธิวาส!I426"")"),0)</f>
        <v>0</v>
      </c>
      <c r="J531" s="192">
        <f ca="1">IFERROR(__xludf.DUMMYFUNCTION("IMPORTRANGE(""https://docs.google.com/spreadsheets/d/1IYY_tgx_IHuhSq3AJ5eI5OnqOPBNLWSHKh2a30DoXe8/edit?usp=sharing"",""นราธิวาส!J426"")"),0)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IFERROR(__xludf.DUMMYFUNCTION("IMPORTRANGE(""https://docs.google.com/spreadsheets/d/1IYY_tgx_IHuhSq3AJ5eI5OnqOPBNLWSHKh2a30DoXe8/edit?usp=sharing"",""นราธิวาส!I427"")"),0)</f>
        <v>0</v>
      </c>
      <c r="J532" s="445">
        <f ca="1">IFERROR(__xludf.DUMMYFUNCTION("IMPORTRANGE(""https://docs.google.com/spreadsheets/d/1IYY_tgx_IHuhSq3AJ5eI5OnqOPBNLWSHKh2a30DoXe8/edit?usp=sharing"",""นราธิวาส!J427"")"),0)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IFERROR(__xludf.DUMMYFUNCTION("IMPORTRANGE(""https://docs.google.com/spreadsheets/d/1IYY_tgx_IHuhSq3AJ5eI5OnqOPBNLWSHKh2a30DoXe8/edit?usp=sharing"",""นราธิวาส!I428"")"),20)</f>
        <v>20</v>
      </c>
      <c r="J533" s="393">
        <f ca="1">IFERROR(__xludf.DUMMYFUNCTION("IMPORTRANGE(""https://docs.google.com/spreadsheets/d/1IYY_tgx_IHuhSq3AJ5eI5OnqOPBNLWSHKh2a30DoXe8/edit?usp=sharing"",""นราธิวาส!J428"")"),20)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IFERROR(__xludf.DUMMYFUNCTION("IMPORTRANGE(""https://docs.google.com/spreadsheets/d/1IYY_tgx_IHuhSq3AJ5eI5OnqOPBNLWSHKh2a30DoXe8/edit?usp=sharing"",""นราธิวาส!L428"")"),32640)</f>
        <v>32640</v>
      </c>
      <c r="M533" s="395"/>
      <c r="N533" s="395">
        <f ca="1">IFERROR(__xludf.DUMMYFUNCTION("IMPORTRANGE(""https://docs.google.com/spreadsheets/d/1IYY_tgx_IHuhSq3AJ5eI5OnqOPBNLWSHKh2a30DoXe8/edit?usp=sharing"",""นราธิวาส!M428"")"),32640)</f>
        <v>32640</v>
      </c>
      <c r="O533" s="395">
        <f t="shared" ref="O533:O537" ca="1" si="118">+IF(L533&gt;0,N533*100/L533,0)</f>
        <v>100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IFERROR(__xludf.DUMMYFUNCTION("IMPORTRANGE(""https://docs.google.com/spreadsheets/d/1IYY_tgx_IHuhSq3AJ5eI5OnqOPBNLWSHKh2a30DoXe8/edit?usp=sharing"",""นราธิวาส!L429"")"),0)</f>
        <v>0</v>
      </c>
      <c r="M534" s="169"/>
      <c r="N534" s="171">
        <f ca="1">IFERROR(__xludf.DUMMYFUNCTION("IMPORTRANGE(""https://docs.google.com/spreadsheets/d/1IYY_tgx_IHuhSq3AJ5eI5OnqOPBNLWSHKh2a30DoXe8/edit?usp=sharing"",""นราธิวาส!M429"")"),0)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1">
        <f ca="1">IFERROR(__xludf.DUMMYFUNCTION("IMPORTRANGE(""https://docs.google.com/spreadsheets/d/1IYY_tgx_IHuhSq3AJ5eI5OnqOPBNLWSHKh2a30DoXe8/edit?usp=sharing"",""นราธิวาส!M430"")"),32640)</f>
        <v>32640</v>
      </c>
      <c r="O535" s="171">
        <f t="shared" ca="1" si="118"/>
        <v>100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IFERROR(__xludf.DUMMYFUNCTION("IMPORTRANGE(""https://docs.google.com/spreadsheets/d/1IYY_tgx_IHuhSq3AJ5eI5OnqOPBNLWSHKh2a30DoXe8/edit?usp=sharing"",""นราธิวาส!L431"")"),0)</f>
        <v>0</v>
      </c>
      <c r="M536" s="171"/>
      <c r="N536" s="171">
        <f ca="1">IFERROR(__xludf.DUMMYFUNCTION("IMPORTRANGE(""https://docs.google.com/spreadsheets/d/1IYY_tgx_IHuhSq3AJ5eI5OnqOPBNLWSHKh2a30DoXe8/edit?usp=sharing"",""นราธิวาส!M431"")"),0)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IFERROR(__xludf.DUMMYFUNCTION("IMPORTRANGE(""https://docs.google.com/spreadsheets/d/1IYY_tgx_IHuhSq3AJ5eI5OnqOPBNLWSHKh2a30DoXe8/edit?usp=sharing"",""นราธิวาส!L432"")"),32640)</f>
        <v>32640</v>
      </c>
      <c r="M537" s="171"/>
      <c r="N537" s="171">
        <f ca="1">IFERROR(__xludf.DUMMYFUNCTION("IMPORTRANGE(""https://docs.google.com/spreadsheets/d/1IYY_tgx_IHuhSq3AJ5eI5OnqOPBNLWSHKh2a30DoXe8/edit?usp=sharing"",""นราธิวาส!M432"")"),32640)</f>
        <v>32640</v>
      </c>
      <c r="O537" s="171">
        <f t="shared" ca="1" si="118"/>
        <v>100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IFERROR(__xludf.DUMMYFUNCTION("IMPORTRANGE(""https://docs.google.com/spreadsheets/d/1IYY_tgx_IHuhSq3AJ5eI5OnqOPBNLWSHKh2a30DoXe8/edit?usp=sharing"",""นราธิวาส!M433"")"),17040)</f>
        <v>17040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IFERROR(__xludf.DUMMYFUNCTION("IMPORTRANGE(""https://docs.google.com/spreadsheets/d/1IYY_tgx_IHuhSq3AJ5eI5OnqOPBNLWSHKh2a30DoXe8/edit?usp=sharing"",""นราธิวาส!M434"")"),0)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IFERROR(__xludf.DUMMYFUNCTION("IMPORTRANGE(""https://docs.google.com/spreadsheets/d/1IYY_tgx_IHuhSq3AJ5eI5OnqOPBNLWSHKh2a30DoXe8/edit?usp=sharing"",""นราธิวาส!M435"")"),0)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IFERROR(__xludf.DUMMYFUNCTION("IMPORTRANGE(""https://docs.google.com/spreadsheets/d/1IYY_tgx_IHuhSq3AJ5eI5OnqOPBNLWSHKh2a30DoXe8/edit?usp=sharing"",""นราธิวาส!M436"")"),15600)</f>
        <v>15600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IFERROR(__xludf.DUMMYFUNCTION("IMPORTRANGE(""https://docs.google.com/spreadsheets/d/1IYY_tgx_IHuhSq3AJ5eI5OnqOPBNLWSHKh2a30DoXe8/edit?usp=sharing"",""นราธิวาส!J438"")"),0)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IFERROR(__xludf.DUMMYFUNCTION("IMPORTRANGE(""https://docs.google.com/spreadsheets/d/1IYY_tgx_IHuhSq3AJ5eI5OnqOPBNLWSHKh2a30DoXe8/edit?usp=sharing"",""นราธิวาส!J439"")"),1)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IFERROR(__xludf.DUMMYFUNCTION("IMPORTRANGE(""https://docs.google.com/spreadsheets/d/1IYY_tgx_IHuhSq3AJ5eI5OnqOPBNLWSHKh2a30DoXe8/edit?usp=sharing"",""นราธิวาส!J440"")"),1)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IFERROR(__xludf.DUMMYFUNCTION("IMPORTRANGE(""https://docs.google.com/spreadsheets/d/1IYY_tgx_IHuhSq3AJ5eI5OnqOPBNLWSHKh2a30DoXe8/edit?usp=sharing"",""นราธิวาส!J441"")"),1)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IFERROR(__xludf.DUMMYFUNCTION("IMPORTRANGE(""https://docs.google.com/spreadsheets/d/1IYY_tgx_IHuhSq3AJ5eI5OnqOPBNLWSHKh2a30DoXe8/edit?usp=sharing"",""นราธิวาส!I442"")"),20)</f>
        <v>20</v>
      </c>
      <c r="J547" s="192">
        <f ca="1">IFERROR(__xludf.DUMMYFUNCTION("IMPORTRANGE(""https://docs.google.com/spreadsheets/d/1IYY_tgx_IHuhSq3AJ5eI5OnqOPBNLWSHKh2a30DoXe8/edit?usp=sharing"",""นราธิวาส!J442"")"),20)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IFERROR(__xludf.DUMMYFUNCTION("IMPORTRANGE(""https://docs.google.com/spreadsheets/d/1IYY_tgx_IHuhSq3AJ5eI5OnqOPBNLWSHKh2a30DoXe8/edit?usp=sharing"",""นราธิวาส!J166"")"),0)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IFERROR(__xludf.DUMMYFUNCTION("IMPORTRANGE(""https://docs.google.com/spreadsheets/d/1IYY_tgx_IHuhSq3AJ5eI5OnqOPBNLWSHKh2a30DoXe8/edit?usp=sharing"",""นราธิวาส!J444"")"),0)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IFERROR(__xludf.DUMMYFUNCTION("IMPORTRANGE(""https://docs.google.com/spreadsheets/d/1IYY_tgx_IHuhSq3AJ5eI5OnqOPBNLWSHKh2a30DoXe8/edit?usp=sharing"",""นราธิวาส!J445"")"),0)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IFERROR(__xludf.DUMMYFUNCTION("IMPORTRANGE(""https://docs.google.com/spreadsheets/d/1IYY_tgx_IHuhSq3AJ5eI5OnqOPBNLWSHKh2a30DoXe8/edit?usp=sharing"",""นราธิวาส!I446"")"),0)</f>
        <v>0</v>
      </c>
      <c r="J551" s="393">
        <f ca="1">IFERROR(__xludf.DUMMYFUNCTION("IMPORTRANGE(""https://docs.google.com/spreadsheets/d/1IYY_tgx_IHuhSq3AJ5eI5OnqOPBNLWSHKh2a30DoXe8/edit?usp=sharing"",""นราธิวาส!J446"")"),0)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IFERROR(__xludf.DUMMYFUNCTION("IMPORTRANGE(""https://docs.google.com/spreadsheets/d/1IYY_tgx_IHuhSq3AJ5eI5OnqOPBNLWSHKh2a30DoXe8/edit?usp=sharing"",""นราธิวาส!L446"")"),0)</f>
        <v>0</v>
      </c>
      <c r="M551" s="395"/>
      <c r="N551" s="395">
        <f ca="1">IFERROR(__xludf.DUMMYFUNCTION("IMPORTRANGE(""https://docs.google.com/spreadsheets/d/1IYY_tgx_IHuhSq3AJ5eI5OnqOPBNLWSHKh2a30DoXe8/edit?usp=sharing"",""นราธิวาส!M446"")"),0)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IFERROR(__xludf.DUMMYFUNCTION("IMPORTRANGE(""https://docs.google.com/spreadsheets/d/1IYY_tgx_IHuhSq3AJ5eI5OnqOPBNLWSHKh2a30DoXe8/edit?usp=sharing"",""นราธิวาส!L447"")"),0)</f>
        <v>0</v>
      </c>
      <c r="M552" s="169"/>
      <c r="N552" s="171">
        <f ca="1">IFERROR(__xludf.DUMMYFUNCTION("IMPORTRANGE(""https://docs.google.com/spreadsheets/d/1IYY_tgx_IHuhSq3AJ5eI5OnqOPBNLWSHKh2a30DoXe8/edit?usp=sharing"",""นราธิวาส!M447"")"),0)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1">
        <f ca="1">IFERROR(__xludf.DUMMYFUNCTION("IMPORTRANGE(""https://docs.google.com/spreadsheets/d/1IYY_tgx_IHuhSq3AJ5eI5OnqOPBNLWSHKh2a30DoXe8/edit?usp=sharing"",""นราธิวาส!M448"")"),0)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IFERROR(__xludf.DUMMYFUNCTION("IMPORTRANGE(""https://docs.google.com/spreadsheets/d/1IYY_tgx_IHuhSq3AJ5eI5OnqOPBNLWSHKh2a30DoXe8/edit?usp=sharing"",""นราธิวาส!L449"")"),0)</f>
        <v>0</v>
      </c>
      <c r="M554" s="171"/>
      <c r="N554" s="171">
        <f ca="1">IFERROR(__xludf.DUMMYFUNCTION("IMPORTRANGE(""https://docs.google.com/spreadsheets/d/1IYY_tgx_IHuhSq3AJ5eI5OnqOPBNLWSHKh2a30DoXe8/edit?usp=sharing"",""นราธิวาส!M449"")"),0)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IFERROR(__xludf.DUMMYFUNCTION("IMPORTRANGE(""https://docs.google.com/spreadsheets/d/1IYY_tgx_IHuhSq3AJ5eI5OnqOPBNLWSHKh2a30DoXe8/edit?usp=sharing"",""นราธิวาส!L450"")"),0)</f>
        <v>0</v>
      </c>
      <c r="M555" s="171"/>
      <c r="N555" s="171">
        <f ca="1">IFERROR(__xludf.DUMMYFUNCTION("IMPORTRANGE(""https://docs.google.com/spreadsheets/d/1IYY_tgx_IHuhSq3AJ5eI5OnqOPBNLWSHKh2a30DoXe8/edit?usp=sharing"",""นราธิวาส!M450"")"),0)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IFERROR(__xludf.DUMMYFUNCTION("IMPORTRANGE(""https://docs.google.com/spreadsheets/d/1IYY_tgx_IHuhSq3AJ5eI5OnqOPBNLWSHKh2a30DoXe8/edit?usp=sharing"",""นราธิวาส!M451"")"),0)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IFERROR(__xludf.DUMMYFUNCTION("IMPORTRANGE(""https://docs.google.com/spreadsheets/d/1IYY_tgx_IHuhSq3AJ5eI5OnqOPBNLWSHKh2a30DoXe8/edit?usp=sharing"",""นราธิวาส!M452"")"),0)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IFERROR(__xludf.DUMMYFUNCTION("IMPORTRANGE(""https://docs.google.com/spreadsheets/d/1IYY_tgx_IHuhSq3AJ5eI5OnqOPBNLWSHKh2a30DoXe8/edit?usp=sharing"",""นราธิวาส!M453"")"),0)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IFERROR(__xludf.DUMMYFUNCTION("IMPORTRANGE(""https://docs.google.com/spreadsheets/d/1IYY_tgx_IHuhSq3AJ5eI5OnqOPBNLWSHKh2a30DoXe8/edit?usp=sharing"",""นราธิวาส!M454"")"),0)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IFERROR(__xludf.DUMMYFUNCTION("IMPORTRANGE(""https://docs.google.com/spreadsheets/d/1IYY_tgx_IHuhSq3AJ5eI5OnqOPBNLWSHKh2a30DoXe8/edit?usp=sharing"",""นราธิวาส!I455"")"),0)</f>
        <v>0</v>
      </c>
      <c r="J560" s="167">
        <f ca="1">IFERROR(__xludf.DUMMYFUNCTION("IMPORTRANGE(""https://docs.google.com/spreadsheets/d/1IYY_tgx_IHuhSq3AJ5eI5OnqOPBNLWSHKh2a30DoXe8/edit?usp=sharing"",""นราธิวาส!J455"")"),0)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IFERROR(__xludf.DUMMYFUNCTION("IMPORTRANGE(""https://docs.google.com/spreadsheets/d/1IYY_tgx_IHuhSq3AJ5eI5OnqOPBNLWSHKh2a30DoXe8/edit?usp=sharing"",""นราธิวาส!I456"")"),0)</f>
        <v>0</v>
      </c>
      <c r="J561" s="191">
        <f ca="1">IFERROR(__xludf.DUMMYFUNCTION("IMPORTRANGE(""https://docs.google.com/spreadsheets/d/1IYY_tgx_IHuhSq3AJ5eI5OnqOPBNLWSHKh2a30DoXe8/edit?usp=sharing"",""นราธิวาส!J456"")"),0)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IFERROR(__xludf.DUMMYFUNCTION("IMPORTRANGE(""https://docs.google.com/spreadsheets/d/1IYY_tgx_IHuhSq3AJ5eI5OnqOPBNLWSHKh2a30DoXe8/edit?usp=sharing"",""นราธิวาส!I457"")"),"")</f>
        <v/>
      </c>
      <c r="J562" s="191" t="str">
        <f ca="1">IFERROR(__xludf.DUMMYFUNCTION("IMPORTRANGE(""https://docs.google.com/spreadsheets/d/1IYY_tgx_IHuhSq3AJ5eI5OnqOPBNLWSHKh2a30DoXe8/edit?usp=sharing"",""นราธิวาส!J457"")"),"")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IFERROR(__xludf.DUMMYFUNCTION("IMPORTRANGE(""https://docs.google.com/spreadsheets/d/1IYY_tgx_IHuhSq3AJ5eI5OnqOPBNLWSHKh2a30DoXe8/edit?usp=sharing"",""นราธิวาส!I458"")"),"")</f>
        <v/>
      </c>
      <c r="J563" s="191" t="str">
        <f ca="1">IFERROR(__xludf.DUMMYFUNCTION("IMPORTRANGE(""https://docs.google.com/spreadsheets/d/1IYY_tgx_IHuhSq3AJ5eI5OnqOPBNLWSHKh2a30DoXe8/edit?usp=sharing"",""นราธิวาส!J458"")"),"")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IFERROR(__xludf.DUMMYFUNCTION("IMPORTRANGE(""https://docs.google.com/spreadsheets/d/1IYY_tgx_IHuhSq3AJ5eI5OnqOPBNLWSHKh2a30DoXe8/edit?usp=sharing"",""นราธิวาส!I459"")"),150)</f>
        <v>150</v>
      </c>
      <c r="J564" s="360">
        <f ca="1">IFERROR(__xludf.DUMMYFUNCTION("IMPORTRANGE(""https://docs.google.com/spreadsheets/d/1IYY_tgx_IHuhSq3AJ5eI5OnqOPBNLWSHKh2a30DoXe8/edit?usp=sharing"",""นราธิวาส!J459"")"),118)</f>
        <v>118</v>
      </c>
      <c r="K564" s="361">
        <f t="shared" ca="1" si="121"/>
        <v>78.666666666666671</v>
      </c>
      <c r="L564" s="362">
        <f ca="1">IFERROR(__xludf.DUMMYFUNCTION("IMPORTRANGE(""https://docs.google.com/spreadsheets/d/1IYY_tgx_IHuhSq3AJ5eI5OnqOPBNLWSHKh2a30DoXe8/edit?usp=sharing"",""นราธิวาส!L459"")"),120720)</f>
        <v>120720</v>
      </c>
      <c r="M564" s="362"/>
      <c r="N564" s="362">
        <f ca="1">IFERROR(__xludf.DUMMYFUNCTION("IMPORTRANGE(""https://docs.google.com/spreadsheets/d/1IYY_tgx_IHuhSq3AJ5eI5OnqOPBNLWSHKh2a30DoXe8/edit?usp=sharing"",""นราธิวาส!M459"")"),12940)</f>
        <v>12940</v>
      </c>
      <c r="O564" s="362">
        <f t="shared" ref="O564:O568" ca="1" si="122">+IF(L564&gt;0,N564*100/L564,0)</f>
        <v>10.719019218025183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IFERROR(__xludf.DUMMYFUNCTION("IMPORTRANGE(""https://docs.google.com/spreadsheets/d/1IYY_tgx_IHuhSq3AJ5eI5OnqOPBNLWSHKh2a30DoXe8/edit?usp=sharing"",""นราธิวาส!L460"")"),0)</f>
        <v>0</v>
      </c>
      <c r="M565" s="169"/>
      <c r="N565" s="171">
        <f ca="1">IFERROR(__xludf.DUMMYFUNCTION("IMPORTRANGE(""https://docs.google.com/spreadsheets/d/1IYY_tgx_IHuhSq3AJ5eI5OnqOPBNLWSHKh2a30DoXe8/edit?usp=sharing"",""นราธิวาส!M460"")"),0)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1">
        <f ca="1">IFERROR(__xludf.DUMMYFUNCTION("IMPORTRANGE(""https://docs.google.com/spreadsheets/d/1IYY_tgx_IHuhSq3AJ5eI5OnqOPBNLWSHKh2a30DoXe8/edit?usp=sharing"",""นราธิวาส!M461"")"),12940)</f>
        <v>12940</v>
      </c>
      <c r="O566" s="171">
        <f t="shared" ca="1" si="122"/>
        <v>10.719019218025183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IFERROR(__xludf.DUMMYFUNCTION("IMPORTRANGE(""https://docs.google.com/spreadsheets/d/1IYY_tgx_IHuhSq3AJ5eI5OnqOPBNLWSHKh2a30DoXe8/edit?usp=sharing"",""นราธิวาส!L462"")"),0)</f>
        <v>0</v>
      </c>
      <c r="M567" s="171"/>
      <c r="N567" s="171">
        <f ca="1">IFERROR(__xludf.DUMMYFUNCTION("IMPORTRANGE(""https://docs.google.com/spreadsheets/d/1IYY_tgx_IHuhSq3AJ5eI5OnqOPBNLWSHKh2a30DoXe8/edit?usp=sharing"",""นราธิวาส!M462"")"),0)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IFERROR(__xludf.DUMMYFUNCTION("IMPORTRANGE(""https://docs.google.com/spreadsheets/d/1IYY_tgx_IHuhSq3AJ5eI5OnqOPBNLWSHKh2a30DoXe8/edit?usp=sharing"",""นราธิวาส!L463"")"),120720)</f>
        <v>120720</v>
      </c>
      <c r="M568" s="171"/>
      <c r="N568" s="171">
        <f ca="1">IFERROR(__xludf.DUMMYFUNCTION("IMPORTRANGE(""https://docs.google.com/spreadsheets/d/1IYY_tgx_IHuhSq3AJ5eI5OnqOPBNLWSHKh2a30DoXe8/edit?usp=sharing"",""นราธิวาส!M463"")"),12940)</f>
        <v>12940</v>
      </c>
      <c r="O568" s="171">
        <f t="shared" ca="1" si="122"/>
        <v>10.719019218025183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IFERROR(__xludf.DUMMYFUNCTION("IMPORTRANGE(""https://docs.google.com/spreadsheets/d/1IYY_tgx_IHuhSq3AJ5eI5OnqOPBNLWSHKh2a30DoXe8/edit?usp=sharing"",""นราธิวาส!M464"")"),0)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IFERROR(__xludf.DUMMYFUNCTION("IMPORTRANGE(""https://docs.google.com/spreadsheets/d/1IYY_tgx_IHuhSq3AJ5eI5OnqOPBNLWSHKh2a30DoXe8/edit?usp=sharing"",""นราธิวาส!M465"")"),0)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IFERROR(__xludf.DUMMYFUNCTION("IMPORTRANGE(""https://docs.google.com/spreadsheets/d/1IYY_tgx_IHuhSq3AJ5eI5OnqOPBNLWSHKh2a30DoXe8/edit?usp=sharing"",""นราธิวาส!M466"")"),0)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IFERROR(__xludf.DUMMYFUNCTION("IMPORTRANGE(""https://docs.google.com/spreadsheets/d/1IYY_tgx_IHuhSq3AJ5eI5OnqOPBNLWSHKh2a30DoXe8/edit?usp=sharing"",""นราธิวาส!M467"")"),12940)</f>
        <v>12940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IFERROR(__xludf.DUMMYFUNCTION("IMPORTRANGE(""https://docs.google.com/spreadsheets/d/1IYY_tgx_IHuhSq3AJ5eI5OnqOPBNLWSHKh2a30DoXe8/edit?usp=sharing"",""นราธิวาส!I468"")"),150)</f>
        <v>150</v>
      </c>
      <c r="J573" s="401">
        <f ca="1">IFERROR(__xludf.DUMMYFUNCTION("IMPORTRANGE(""https://docs.google.com/spreadsheets/d/1IYY_tgx_IHuhSq3AJ5eI5OnqOPBNLWSHKh2a30DoXe8/edit?usp=sharing"",""นราธิวาส!J468"")"),118)</f>
        <v>118</v>
      </c>
      <c r="K573" s="204">
        <f ca="1">IF(I573&gt;0,J573*100/I573,0)</f>
        <v>78.666666666666671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IFERROR(__xludf.DUMMYFUNCTION("IMPORTRANGE(""https://docs.google.com/spreadsheets/d/1IYY_tgx_IHuhSq3AJ5eI5OnqOPBNLWSHKh2a30DoXe8/edit?usp=sharing"",""นราธิวาส!I470"")"),0)</f>
        <v>0</v>
      </c>
      <c r="J575" s="192">
        <f ca="1">IFERROR(__xludf.DUMMYFUNCTION("IMPORTRANGE(""https://docs.google.com/spreadsheets/d/1IYY_tgx_IHuhSq3AJ5eI5OnqOPBNLWSHKh2a30DoXe8/edit?usp=sharing"",""นราธิวาส!J470"")"),1)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IFERROR(__xludf.DUMMYFUNCTION("IMPORTRANGE(""https://docs.google.com/spreadsheets/d/1IYY_tgx_IHuhSq3AJ5eI5OnqOPBNLWSHKh2a30DoXe8/edit?usp=sharing"",""นราธิวาส!I471"")"),0)</f>
        <v>0</v>
      </c>
      <c r="J576" s="192">
        <f ca="1">IFERROR(__xludf.DUMMYFUNCTION("IMPORTRANGE(""https://docs.google.com/spreadsheets/d/1IYY_tgx_IHuhSq3AJ5eI5OnqOPBNLWSHKh2a30DoXe8/edit?usp=sharing"",""นราธิวาส!J471"")"),27)</f>
        <v>27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IFERROR(__xludf.DUMMYFUNCTION("IMPORTRANGE(""https://docs.google.com/spreadsheets/d/1IYY_tgx_IHuhSq3AJ5eI5OnqOPBNLWSHKh2a30DoXe8/edit?usp=sharing"",""นราธิวาส!I472"")"),0)</f>
        <v>0</v>
      </c>
      <c r="J577" s="192">
        <f ca="1">IFERROR(__xludf.DUMMYFUNCTION("IMPORTRANGE(""https://docs.google.com/spreadsheets/d/1IYY_tgx_IHuhSq3AJ5eI5OnqOPBNLWSHKh2a30DoXe8/edit?usp=sharing"",""นราธิวาส!J472"")"),91)</f>
        <v>91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IFERROR(__xludf.DUMMYFUNCTION("IMPORTRANGE(""https://docs.google.com/spreadsheets/d/1IYY_tgx_IHuhSq3AJ5eI5OnqOPBNLWSHKh2a30DoXe8/edit?usp=sharing"",""นราธิวาส!I473"")"),0)</f>
        <v>0</v>
      </c>
      <c r="J578" s="192">
        <f ca="1">IFERROR(__xludf.DUMMYFUNCTION("IMPORTRANGE(""https://docs.google.com/spreadsheets/d/1IYY_tgx_IHuhSq3AJ5eI5OnqOPBNLWSHKh2a30DoXe8/edit?usp=sharing"",""นราธิวาส!J473"")"),0)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IFERROR(__xludf.DUMMYFUNCTION("IMPORTRANGE(""https://docs.google.com/spreadsheets/d/1IYY_tgx_IHuhSq3AJ5eI5OnqOPBNLWSHKh2a30DoXe8/edit?usp=sharing"",""นราธิวาส!I474"")"),0)</f>
        <v>0</v>
      </c>
      <c r="J579" s="192">
        <f ca="1">IFERROR(__xludf.DUMMYFUNCTION("IMPORTRANGE(""https://docs.google.com/spreadsheets/d/1IYY_tgx_IHuhSq3AJ5eI5OnqOPBNLWSHKh2a30DoXe8/edit?usp=sharing"",""นราธิวาส!J474"")"),0)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IFERROR(__xludf.DUMMYFUNCTION("IMPORTRANGE(""https://docs.google.com/spreadsheets/d/1IYY_tgx_IHuhSq3AJ5eI5OnqOPBNLWSHKh2a30DoXe8/edit?usp=sharing"",""นราธิวาส!I475"")"),0)</f>
        <v>0</v>
      </c>
      <c r="J580" s="360">
        <f ca="1">IFERROR(__xludf.DUMMYFUNCTION("IMPORTRANGE(""https://docs.google.com/spreadsheets/d/1IYY_tgx_IHuhSq3AJ5eI5OnqOPBNLWSHKh2a30DoXe8/edit?usp=sharing"",""นราธิวาส!J475"")"),0)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IFERROR(__xludf.DUMMYFUNCTION("IMPORTRANGE(""https://docs.google.com/spreadsheets/d/1IYY_tgx_IHuhSq3AJ5eI5OnqOPBNLWSHKh2a30DoXe8/edit?usp=sharing"",""นราธิวาส!L475"")"),0)</f>
        <v>0</v>
      </c>
      <c r="M580" s="362"/>
      <c r="N580" s="362">
        <f ca="1">IFERROR(__xludf.DUMMYFUNCTION("IMPORTRANGE(""https://docs.google.com/spreadsheets/d/1IYY_tgx_IHuhSq3AJ5eI5OnqOPBNLWSHKh2a30DoXe8/edit?usp=sharing"",""นราธิวาส!M475"")"),0)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IFERROR(__xludf.DUMMYFUNCTION("IMPORTRANGE(""https://docs.google.com/spreadsheets/d/1IYY_tgx_IHuhSq3AJ5eI5OnqOPBNLWSHKh2a30DoXe8/edit?usp=sharing"",""นราธิวาส!L476"")"),0)</f>
        <v>0</v>
      </c>
      <c r="M581" s="169"/>
      <c r="N581" s="171">
        <f ca="1">IFERROR(__xludf.DUMMYFUNCTION("IMPORTRANGE(""https://docs.google.com/spreadsheets/d/1IYY_tgx_IHuhSq3AJ5eI5OnqOPBNLWSHKh2a30DoXe8/edit?usp=sharing"",""นราธิวาส!M476"")"),0)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1">
        <f ca="1">IFERROR(__xludf.DUMMYFUNCTION("IMPORTRANGE(""https://docs.google.com/spreadsheets/d/1IYY_tgx_IHuhSq3AJ5eI5OnqOPBNLWSHKh2a30DoXe8/edit?usp=sharing"",""นราธิวาส!M477"")"),0)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IFERROR(__xludf.DUMMYFUNCTION("IMPORTRANGE(""https://docs.google.com/spreadsheets/d/1IYY_tgx_IHuhSq3AJ5eI5OnqOPBNLWSHKh2a30DoXe8/edit?usp=sharing"",""นราธิวาส!L478"")"),0)</f>
        <v>0</v>
      </c>
      <c r="M583" s="171"/>
      <c r="N583" s="171">
        <f ca="1">IFERROR(__xludf.DUMMYFUNCTION("IMPORTRANGE(""https://docs.google.com/spreadsheets/d/1IYY_tgx_IHuhSq3AJ5eI5OnqOPBNLWSHKh2a30DoXe8/edit?usp=sharing"",""นราธิวาส!M478"")"),0)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IFERROR(__xludf.DUMMYFUNCTION("IMPORTRANGE(""https://docs.google.com/spreadsheets/d/1IYY_tgx_IHuhSq3AJ5eI5OnqOPBNLWSHKh2a30DoXe8/edit?usp=sharing"",""นราธิวาส!L479"")"),0)</f>
        <v>0</v>
      </c>
      <c r="M584" s="171"/>
      <c r="N584" s="171">
        <f ca="1">IFERROR(__xludf.DUMMYFUNCTION("IMPORTRANGE(""https://docs.google.com/spreadsheets/d/1IYY_tgx_IHuhSq3AJ5eI5OnqOPBNLWSHKh2a30DoXe8/edit?usp=sharing"",""นราธิวาส!M479"")"),0)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IFERROR(__xludf.DUMMYFUNCTION("IMPORTRANGE(""https://docs.google.com/spreadsheets/d/1IYY_tgx_IHuhSq3AJ5eI5OnqOPBNLWSHKh2a30DoXe8/edit?usp=sharing"",""นราธิวาส!M480"")"),0)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IFERROR(__xludf.DUMMYFUNCTION("IMPORTRANGE(""https://docs.google.com/spreadsheets/d/1IYY_tgx_IHuhSq3AJ5eI5OnqOPBNLWSHKh2a30DoXe8/edit?usp=sharing"",""นราธิวาส!M481"")"),0)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IFERROR(__xludf.DUMMYFUNCTION("IMPORTRANGE(""https://docs.google.com/spreadsheets/d/1IYY_tgx_IHuhSq3AJ5eI5OnqOPBNLWSHKh2a30DoXe8/edit?usp=sharing"",""นราธิวาส!M482"")"),0)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IFERROR(__xludf.DUMMYFUNCTION("IMPORTRANGE(""https://docs.google.com/spreadsheets/d/1IYY_tgx_IHuhSq3AJ5eI5OnqOPBNLWSHKh2a30DoXe8/edit?usp=sharing"",""นราธิวาส!M483"")"),0)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IFERROR(__xludf.DUMMYFUNCTION("IMPORTRANGE(""https://docs.google.com/spreadsheets/d/1IYY_tgx_IHuhSq3AJ5eI5OnqOPBNLWSHKh2a30DoXe8/edit?usp=sharing"",""นราธิวาส!I484"")"),0)</f>
        <v>0</v>
      </c>
      <c r="J589" s="191">
        <f ca="1">IFERROR(__xludf.DUMMYFUNCTION("IMPORTRANGE(""https://docs.google.com/spreadsheets/d/1IYY_tgx_IHuhSq3AJ5eI5OnqOPBNLWSHKh2a30DoXe8/edit?usp=sharing"",""นราธิวาส!J484"")"),0)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IFERROR(__xludf.DUMMYFUNCTION("IMPORTRANGE(""https://docs.google.com/spreadsheets/d/1IYY_tgx_IHuhSq3AJ5eI5OnqOPBNLWSHKh2a30DoXe8/edit?usp=sharing"",""นราธิวาส!I485"")"),0)</f>
        <v>0</v>
      </c>
      <c r="J590" s="191">
        <f ca="1">IFERROR(__xludf.DUMMYFUNCTION("IMPORTRANGE(""https://docs.google.com/spreadsheets/d/1IYY_tgx_IHuhSq3AJ5eI5OnqOPBNLWSHKh2a30DoXe8/edit?usp=sharing"",""นราธิวาส!J485"")"),0)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IFERROR(__xludf.DUMMYFUNCTION("IMPORTRANGE(""https://docs.google.com/spreadsheets/d/1IYY_tgx_IHuhSq3AJ5eI5OnqOPBNLWSHKh2a30DoXe8/edit?usp=sharing"",""นราธิวาส!I486"")"),0)</f>
        <v>0</v>
      </c>
      <c r="J591" s="191">
        <f ca="1">IFERROR(__xludf.DUMMYFUNCTION("IMPORTRANGE(""https://docs.google.com/spreadsheets/d/1IYY_tgx_IHuhSq3AJ5eI5OnqOPBNLWSHKh2a30DoXe8/edit?usp=sharing"",""นราธิวาส!J486"")"),0)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IFERROR(__xludf.DUMMYFUNCTION("IMPORTRANGE(""https://docs.google.com/spreadsheets/d/1IYY_tgx_IHuhSq3AJ5eI5OnqOPBNLWSHKh2a30DoXe8/edit?usp=sharing"",""นราธิวาส!I487"")"),0)</f>
        <v>0</v>
      </c>
      <c r="J592" s="191">
        <f ca="1">IFERROR(__xludf.DUMMYFUNCTION("IMPORTRANGE(""https://docs.google.com/spreadsheets/d/1IYY_tgx_IHuhSq3AJ5eI5OnqOPBNLWSHKh2a30DoXe8/edit?usp=sharing"",""นราธิวาส!J487"")"),0)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IFERROR(__xludf.DUMMYFUNCTION("IMPORTRANGE(""https://docs.google.com/spreadsheets/d/1IYY_tgx_IHuhSq3AJ5eI5OnqOPBNLWSHKh2a30DoXe8/edit?usp=sharing"",""นราธิวาส!I488"")"),0)</f>
        <v>0</v>
      </c>
      <c r="J593" s="191">
        <f ca="1">IFERROR(__xludf.DUMMYFUNCTION("IMPORTRANGE(""https://docs.google.com/spreadsheets/d/1IYY_tgx_IHuhSq3AJ5eI5OnqOPBNLWSHKh2a30DoXe8/edit?usp=sharing"",""นราธิวาส!J488"")"),0)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IFERROR(__xludf.DUMMYFUNCTION("IMPORTRANGE(""https://docs.google.com/spreadsheets/d/1IYY_tgx_IHuhSq3AJ5eI5OnqOPBNLWSHKh2a30DoXe8/edit?usp=sharing"",""นราธิวาส!I489"")"),0)</f>
        <v>0</v>
      </c>
      <c r="J594" s="191">
        <f ca="1">IFERROR(__xludf.DUMMYFUNCTION("IMPORTRANGE(""https://docs.google.com/spreadsheets/d/1IYY_tgx_IHuhSq3AJ5eI5OnqOPBNLWSHKh2a30DoXe8/edit?usp=sharing"",""นราธิวาส!J489"")"),0)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IFERROR(__xludf.DUMMYFUNCTION("IMPORTRANGE(""https://docs.google.com/spreadsheets/d/1IYY_tgx_IHuhSq3AJ5eI5OnqOPBNLWSHKh2a30DoXe8/edit?usp=sharing"",""นราธิวาส!I490"")"),0)</f>
        <v>0</v>
      </c>
      <c r="J595" s="191">
        <f ca="1">IFERROR(__xludf.DUMMYFUNCTION("IMPORTRANGE(""https://docs.google.com/spreadsheets/d/1IYY_tgx_IHuhSq3AJ5eI5OnqOPBNLWSHKh2a30DoXe8/edit?usp=sharing"",""นราธิวาส!J490"")"),0)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IFERROR(__xludf.DUMMYFUNCTION("IMPORTRANGE(""https://docs.google.com/spreadsheets/d/1IYY_tgx_IHuhSq3AJ5eI5OnqOPBNLWSHKh2a30DoXe8/edit?usp=sharing"",""นราธิวาส!I491"")"),0)</f>
        <v>0</v>
      </c>
      <c r="J596" s="238">
        <f ca="1">IFERROR(__xludf.DUMMYFUNCTION("IMPORTRANGE(""https://docs.google.com/spreadsheets/d/1IYY_tgx_IHuhSq3AJ5eI5OnqOPBNLWSHKh2a30DoXe8/edit?usp=sharing"",""นราธิวาส!J491"")"),0)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IFERROR(__xludf.DUMMYFUNCTION("IMPORTRANGE(""https://docs.google.com/spreadsheets/d/1IYY_tgx_IHuhSq3AJ5eI5OnqOPBNLWSHKh2a30DoXe8/edit?usp=sharing"",""นราธิวาส!I492"")"),50)</f>
        <v>50</v>
      </c>
      <c r="J597" s="464">
        <f ca="1">IFERROR(__xludf.DUMMYFUNCTION("IMPORTRANGE(""https://docs.google.com/spreadsheets/d/1IYY_tgx_IHuhSq3AJ5eI5OnqOPBNLWSHKh2a30DoXe8/edit?usp=sharing"",""นราธิวาส!J492"")"),0)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IFERROR(__xludf.DUMMYFUNCTION("IMPORTRANGE(""https://docs.google.com/spreadsheets/d/1IYY_tgx_IHuhSq3AJ5eI5OnqOPBNLWSHKh2a30DoXe8/edit?usp=sharing"",""นราธิวาส!L492"")"),10690)</f>
        <v>10690</v>
      </c>
      <c r="M597" s="395"/>
      <c r="N597" s="395">
        <f ca="1">IFERROR(__xludf.DUMMYFUNCTION("IMPORTRANGE(""https://docs.google.com/spreadsheets/d/1IYY_tgx_IHuhSq3AJ5eI5OnqOPBNLWSHKh2a30DoXe8/edit?usp=sharing"",""นราธิวาส!M492"")"),2180)</f>
        <v>2180</v>
      </c>
      <c r="O597" s="395">
        <f t="shared" ref="O597:O601" ca="1" si="126">+IF(L597&gt;0,N597*100/L597,0)</f>
        <v>20.392890551917681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IFERROR(__xludf.DUMMYFUNCTION("IMPORTRANGE(""https://docs.google.com/spreadsheets/d/1IYY_tgx_IHuhSq3AJ5eI5OnqOPBNLWSHKh2a30DoXe8/edit?usp=sharing"",""นราธิวาส!L493"")"),0)</f>
        <v>0</v>
      </c>
      <c r="M598" s="169"/>
      <c r="N598" s="171">
        <f ca="1">IFERROR(__xludf.DUMMYFUNCTION("IMPORTRANGE(""https://docs.google.com/spreadsheets/d/1IYY_tgx_IHuhSq3AJ5eI5OnqOPBNLWSHKh2a30DoXe8/edit?usp=sharing"",""นราธิวาส!M493"")"),0)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1">
        <f ca="1">IFERROR(__xludf.DUMMYFUNCTION("IMPORTRANGE(""https://docs.google.com/spreadsheets/d/1IYY_tgx_IHuhSq3AJ5eI5OnqOPBNLWSHKh2a30DoXe8/edit?usp=sharing"",""นราธิวาส!M494"")"),2180)</f>
        <v>2180</v>
      </c>
      <c r="O599" s="171">
        <f t="shared" ca="1" si="126"/>
        <v>20.392890551917681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IFERROR(__xludf.DUMMYFUNCTION("IMPORTRANGE(""https://docs.google.com/spreadsheets/d/1IYY_tgx_IHuhSq3AJ5eI5OnqOPBNLWSHKh2a30DoXe8/edit?usp=sharing"",""นราธิวาส!L495"")"),0)</f>
        <v>0</v>
      </c>
      <c r="M600" s="171"/>
      <c r="N600" s="171">
        <f ca="1">IFERROR(__xludf.DUMMYFUNCTION("IMPORTRANGE(""https://docs.google.com/spreadsheets/d/1IYY_tgx_IHuhSq3AJ5eI5OnqOPBNLWSHKh2a30DoXe8/edit?usp=sharing"",""นราธิวาส!M495"")"),0)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IFERROR(__xludf.DUMMYFUNCTION("IMPORTRANGE(""https://docs.google.com/spreadsheets/d/1IYY_tgx_IHuhSq3AJ5eI5OnqOPBNLWSHKh2a30DoXe8/edit?usp=sharing"",""นราธิวาส!L496"")"),10690)</f>
        <v>10690</v>
      </c>
      <c r="M601" s="171"/>
      <c r="N601" s="171">
        <f ca="1">IFERROR(__xludf.DUMMYFUNCTION("IMPORTRANGE(""https://docs.google.com/spreadsheets/d/1IYY_tgx_IHuhSq3AJ5eI5OnqOPBNLWSHKh2a30DoXe8/edit?usp=sharing"",""นราธิวาส!M496"")"),2180)</f>
        <v>2180</v>
      </c>
      <c r="O601" s="171">
        <f t="shared" ca="1" si="126"/>
        <v>20.392890551917681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IFERROR(__xludf.DUMMYFUNCTION("IMPORTRANGE(""https://docs.google.com/spreadsheets/d/1IYY_tgx_IHuhSq3AJ5eI5OnqOPBNLWSHKh2a30DoXe8/edit?usp=sharing"",""นราธิวาส!M497"")"),0)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IFERROR(__xludf.DUMMYFUNCTION("IMPORTRANGE(""https://docs.google.com/spreadsheets/d/1IYY_tgx_IHuhSq3AJ5eI5OnqOPBNLWSHKh2a30DoXe8/edit?usp=sharing"",""นราธิวาส!M498"")"),0)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IFERROR(__xludf.DUMMYFUNCTION("IMPORTRANGE(""https://docs.google.com/spreadsheets/d/1IYY_tgx_IHuhSq3AJ5eI5OnqOPBNLWSHKh2a30DoXe8/edit?usp=sharing"",""นราธิวาส!M499"")"),0)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IFERROR(__xludf.DUMMYFUNCTION("IMPORTRANGE(""https://docs.google.com/spreadsheets/d/1IYY_tgx_IHuhSq3AJ5eI5OnqOPBNLWSHKh2a30DoXe8/edit?usp=sharing"",""นราธิวาส!M500"")"),2180)</f>
        <v>2180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IFERROR(__xludf.DUMMYFUNCTION("IMPORTRANGE(""https://docs.google.com/spreadsheets/d/1IYY_tgx_IHuhSq3AJ5eI5OnqOPBNLWSHKh2a30DoXe8/edit?usp=sharing"",""นราธิวาส!J502"")"),0)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IFERROR(__xludf.DUMMYFUNCTION("IMPORTRANGE(""https://docs.google.com/spreadsheets/d/1IYY_tgx_IHuhSq3AJ5eI5OnqOPBNLWSHKh2a30DoXe8/edit?usp=sharing"",""นราธิวาส!J503"")"),1)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IFERROR(__xludf.DUMMYFUNCTION("IMPORTRANGE(""https://docs.google.com/spreadsheets/d/1IYY_tgx_IHuhSq3AJ5eI5OnqOPBNLWSHKh2a30DoXe8/edit?usp=sharing"",""นราธิวาส!J166"")"),0)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IFERROR(__xludf.DUMMYFUNCTION("IMPORTRANGE(""https://docs.google.com/spreadsheets/d/1IYY_tgx_IHuhSq3AJ5eI5OnqOPBNLWSHKh2a30DoXe8/edit?usp=sharing"",""นราธิวาส!J166"")"),0)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IFERROR(__xludf.DUMMYFUNCTION("IMPORTRANGE(""https://docs.google.com/spreadsheets/d/1IYY_tgx_IHuhSq3AJ5eI5OnqOPBNLWSHKh2a30DoXe8/edit?usp=sharing"",""นราธิวาส!I506"")"),50)</f>
        <v>50</v>
      </c>
      <c r="J611" s="167">
        <f ca="1">IFERROR(__xludf.DUMMYFUNCTION("IMPORTRANGE(""https://docs.google.com/spreadsheets/d/1IYY_tgx_IHuhSq3AJ5eI5OnqOPBNLWSHKh2a30DoXe8/edit?usp=sharing"",""นราธิวาส!J506"")"),0)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IFERROR(__xludf.DUMMYFUNCTION("IMPORTRANGE(""https://docs.google.com/spreadsheets/d/1IYY_tgx_IHuhSq3AJ5eI5OnqOPBNLWSHKh2a30DoXe8/edit?usp=sharing"",""นราธิวาส!I507"")"),0)</f>
        <v>0</v>
      </c>
      <c r="J612" s="192">
        <f ca="1">IFERROR(__xludf.DUMMYFUNCTION("IMPORTRANGE(""https://docs.google.com/spreadsheets/d/1IYY_tgx_IHuhSq3AJ5eI5OnqOPBNLWSHKh2a30DoXe8/edit?usp=sharing"",""นราธิวาส!J507"")"),50)</f>
        <v>50</v>
      </c>
      <c r="K612" s="168">
        <f t="shared" ca="1" si="127"/>
        <v>100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IFERROR(__xludf.DUMMYFUNCTION("IMPORTRANGE(""https://docs.google.com/spreadsheets/d/1IYY_tgx_IHuhSq3AJ5eI5OnqOPBNLWSHKh2a30DoXe8/edit?usp=sharing"",""นราธิวาส!I508"")"),0)</f>
        <v>0</v>
      </c>
      <c r="J613" s="192">
        <f ca="1">IFERROR(__xludf.DUMMYFUNCTION("IMPORTRANGE(""https://docs.google.com/spreadsheets/d/1IYY_tgx_IHuhSq3AJ5eI5OnqOPBNLWSHKh2a30DoXe8/edit?usp=sharing"",""นราธิวาส!J508"")"),0)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IFERROR(__xludf.DUMMYFUNCTION("IMPORTRANGE(""https://docs.google.com/spreadsheets/d/1IYY_tgx_IHuhSq3AJ5eI5OnqOPBNLWSHKh2a30DoXe8/edit?usp=sharing"",""นราธิวาส!I509"")"),0)</f>
        <v>0</v>
      </c>
      <c r="J614" s="192">
        <f ca="1">IFERROR(__xludf.DUMMYFUNCTION("IMPORTRANGE(""https://docs.google.com/spreadsheets/d/1IYY_tgx_IHuhSq3AJ5eI5OnqOPBNLWSHKh2a30DoXe8/edit?usp=sharing"",""นราธิวาส!J509"")"),0)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IFERROR(__xludf.DUMMYFUNCTION("IMPORTRANGE(""https://docs.google.com/spreadsheets/d/1IYY_tgx_IHuhSq3AJ5eI5OnqOPBNLWSHKh2a30DoXe8/edit?usp=sharing"",""นราธิวาส!I510"")"),0)</f>
        <v>0</v>
      </c>
      <c r="J615" s="192">
        <f ca="1">IFERROR(__xludf.DUMMYFUNCTION("IMPORTRANGE(""https://docs.google.com/spreadsheets/d/1IYY_tgx_IHuhSq3AJ5eI5OnqOPBNLWSHKh2a30DoXe8/edit?usp=sharing"",""นราธิวาส!J510"")"),0)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IFERROR(__xludf.DUMMYFUNCTION("IMPORTRANGE(""https://docs.google.com/spreadsheets/d/1IYY_tgx_IHuhSq3AJ5eI5OnqOPBNLWSHKh2a30DoXe8/edit?usp=sharing"",""นราธิวาส!I511"")"),0)</f>
        <v>0</v>
      </c>
      <c r="J616" s="192">
        <f ca="1">IFERROR(__xludf.DUMMYFUNCTION("IMPORTRANGE(""https://docs.google.com/spreadsheets/d/1IYY_tgx_IHuhSq3AJ5eI5OnqOPBNLWSHKh2a30DoXe8/edit?usp=sharing"",""นราธิวาส!J511"")"),0)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IFERROR(__xludf.DUMMYFUNCTION("IMPORTRANGE(""https://docs.google.com/spreadsheets/d/1IYY_tgx_IHuhSq3AJ5eI5OnqOPBNLWSHKh2a30DoXe8/edit?usp=sharing"",""นราธิวาส!I512"")"),0)</f>
        <v>0</v>
      </c>
      <c r="J617" s="191">
        <f ca="1">IFERROR(__xludf.DUMMYFUNCTION("IMPORTRANGE(""https://docs.google.com/spreadsheets/d/1IYY_tgx_IHuhSq3AJ5eI5OnqOPBNLWSHKh2a30DoXe8/edit?usp=sharing"",""นราธิวาส!J512"")"),0)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IFERROR(__xludf.DUMMYFUNCTION("IMPORTRANGE(""https://docs.google.com/spreadsheets/d/1IYY_tgx_IHuhSq3AJ5eI5OnqOPBNLWSHKh2a30DoXe8/edit?usp=sharing"",""นราธิวาส!I513"")"),0)</f>
        <v>0</v>
      </c>
      <c r="J618" s="192">
        <f ca="1">IFERROR(__xludf.DUMMYFUNCTION("IMPORTRANGE(""https://docs.google.com/spreadsheets/d/1IYY_tgx_IHuhSq3AJ5eI5OnqOPBNLWSHKh2a30DoXe8/edit?usp=sharing"",""นราธิวาส!J513"")"),0)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IFERROR(__xludf.DUMMYFUNCTION("IMPORTRANGE(""https://docs.google.com/spreadsheets/d/1IYY_tgx_IHuhSq3AJ5eI5OnqOPBNLWSHKh2a30DoXe8/edit?usp=sharing"",""นราธิวาส!I514"")"),0)</f>
        <v>0</v>
      </c>
      <c r="J619" s="192">
        <f ca="1">IFERROR(__xludf.DUMMYFUNCTION("IMPORTRANGE(""https://docs.google.com/spreadsheets/d/1IYY_tgx_IHuhSq3AJ5eI5OnqOPBNLWSHKh2a30DoXe8/edit?usp=sharing"",""นราธิวาส!J514"")"),0)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167">
        <f ca="1">IFERROR(__xludf.DUMMYFUNCTION("IMPORTRANGE(""https://docs.google.com/spreadsheets/d/1IYY_tgx_IHuhSq3AJ5eI5OnqOPBNLWSHKh2a30DoXe8/edit?usp=sharing"",""นราธิวาส!J515"")"),0)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IFERROR(__xludf.DUMMYFUNCTION("IMPORTRANGE(""https://docs.google.com/spreadsheets/d/1IYY_tgx_IHuhSq3AJ5eI5OnqOPBNLWSHKh2a30DoXe8/edit?usp=sharing"",""นราธิวาส!I516"")"),0)</f>
        <v>0</v>
      </c>
      <c r="J621" s="167">
        <f ca="1">IFERROR(__xludf.DUMMYFUNCTION("IMPORTRANGE(""https://docs.google.com/spreadsheets/d/1IYY_tgx_IHuhSq3AJ5eI5OnqOPBNLWSHKh2a30DoXe8/edit?usp=sharing"",""นราธิวาส!J516"")"),0)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IFERROR(__xludf.DUMMYFUNCTION("IMPORTRANGE(""https://docs.google.com/spreadsheets/d/1IYY_tgx_IHuhSq3AJ5eI5OnqOPBNLWSHKh2a30DoXe8/edit?usp=sharing"",""นราธิวาส!I517"")"),0)</f>
        <v>0</v>
      </c>
      <c r="J622" s="192">
        <f ca="1">IFERROR(__xludf.DUMMYFUNCTION("IMPORTRANGE(""https://docs.google.com/spreadsheets/d/1IYY_tgx_IHuhSq3AJ5eI5OnqOPBNLWSHKh2a30DoXe8/edit?usp=sharing"",""นราธิวาส!J517"")"),0)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IFERROR(__xludf.DUMMYFUNCTION("IMPORTRANGE(""https://docs.google.com/spreadsheets/d/1IYY_tgx_IHuhSq3AJ5eI5OnqOPBNLWSHKh2a30DoXe8/edit?usp=sharing"",""นราธิวาส!I518"")"),0)</f>
        <v>0</v>
      </c>
      <c r="J623" s="192">
        <f ca="1">IFERROR(__xludf.DUMMYFUNCTION("IMPORTRANGE(""https://docs.google.com/spreadsheets/d/1IYY_tgx_IHuhSq3AJ5eI5OnqOPBNLWSHKh2a30DoXe8/edit?usp=sharing"",""นราธิวาส!J518"")"),0)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IFERROR(__xludf.DUMMYFUNCTION("IMPORTRANGE(""https://docs.google.com/spreadsheets/d/1IYY_tgx_IHuhSq3AJ5eI5OnqOPBNLWSHKh2a30DoXe8/edit?usp=sharing"",""นราธิวาส!I519"")"),0)</f>
        <v>0</v>
      </c>
      <c r="J624" s="191">
        <f ca="1">IFERROR(__xludf.DUMMYFUNCTION("IMPORTRANGE(""https://docs.google.com/spreadsheets/d/1IYY_tgx_IHuhSq3AJ5eI5OnqOPBNLWSHKh2a30DoXe8/edit?usp=sharing"",""นราธิวาส!J519"")"),0)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IFERROR(__xludf.DUMMYFUNCTION("IMPORTRANGE(""https://docs.google.com/spreadsheets/d/1IYY_tgx_IHuhSq3AJ5eI5OnqOPBNLWSHKh2a30DoXe8/edit?usp=sharing"",""นราธิวาส!I520"")"),0)</f>
        <v>0</v>
      </c>
      <c r="J625" s="192">
        <f ca="1">IFERROR(__xludf.DUMMYFUNCTION("IMPORTRANGE(""https://docs.google.com/spreadsheets/d/1IYY_tgx_IHuhSq3AJ5eI5OnqOPBNLWSHKh2a30DoXe8/edit?usp=sharing"",""นราธิวาส!J520"")"),0)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IFERROR(__xludf.DUMMYFUNCTION("IMPORTRANGE(""https://docs.google.com/spreadsheets/d/1IYY_tgx_IHuhSq3AJ5eI5OnqOPBNLWSHKh2a30DoXe8/edit?usp=sharing"",""นราธิวาส!I521"")"),0)</f>
        <v>0</v>
      </c>
      <c r="J626" s="192">
        <f ca="1">IFERROR(__xludf.DUMMYFUNCTION("IMPORTRANGE(""https://docs.google.com/spreadsheets/d/1IYY_tgx_IHuhSq3AJ5eI5OnqOPBNLWSHKh2a30DoXe8/edit?usp=sharing"",""นราธิวาส!J521"")"),0)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IFERROR(__xludf.DUMMYFUNCTION("IMPORTRANGE(""https://docs.google.com/spreadsheets/d/1IYY_tgx_IHuhSq3AJ5eI5OnqOPBNLWSHKh2a30DoXe8/edit?usp=sharing"",""นราธิวาส!I523"")"),309233.81)</f>
        <v>309233.81</v>
      </c>
      <c r="J628" s="332">
        <f ca="1">IFERROR(__xludf.DUMMYFUNCTION("IMPORTRANGE(""https://docs.google.com/spreadsheets/d/1IYY_tgx_IHuhSq3AJ5eI5OnqOPBNLWSHKh2a30DoXe8/edit?usp=sharing"",""นราธิวาส!J523"")"),0)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IFERROR(__xludf.DUMMYFUNCTION("IMPORTRANGE(""https://docs.google.com/spreadsheets/d/1IYY_tgx_IHuhSq3AJ5eI5OnqOPBNLWSHKh2a30DoXe8/edit?usp=sharing"",""นราธิวาส!I524"")"),29)</f>
        <v>29</v>
      </c>
      <c r="J629" s="332">
        <f ca="1">IFERROR(__xludf.DUMMYFUNCTION("IMPORTRANGE(""https://docs.google.com/spreadsheets/d/1IYY_tgx_IHuhSq3AJ5eI5OnqOPBNLWSHKh2a30DoXe8/edit?usp=sharing"",""นราธิวาส!J524"")"),0)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IFERROR(__xludf.DUMMYFUNCTION("IMPORTRANGE(""https://docs.google.com/spreadsheets/d/1IYY_tgx_IHuhSq3AJ5eI5OnqOPBNLWSHKh2a30DoXe8/edit?usp=sharing"",""นราธิวาส!I525"")"),284624.01)</f>
        <v>284624.01</v>
      </c>
      <c r="J630" s="332">
        <f ca="1">IFERROR(__xludf.DUMMYFUNCTION("IMPORTRANGE(""https://docs.google.com/spreadsheets/d/1IYY_tgx_IHuhSq3AJ5eI5OnqOPBNLWSHKh2a30DoXe8/edit?usp=sharing"",""นราธิวาส!J525"")"),2778.85)</f>
        <v>2778.85</v>
      </c>
      <c r="K630" s="333">
        <f t="shared" ca="1" si="129"/>
        <v>0.97632311483490097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IFERROR(__xludf.DUMMYFUNCTION("IMPORTRANGE(""https://docs.google.com/spreadsheets/d/1IYY_tgx_IHuhSq3AJ5eI5OnqOPBNLWSHKh2a30DoXe8/edit?usp=sharing"",""นราธิวาส!I526"")"),10)</f>
        <v>10</v>
      </c>
      <c r="J631" s="332">
        <f ca="1">IFERROR(__xludf.DUMMYFUNCTION("IMPORTRANGE(""https://docs.google.com/spreadsheets/d/1IYY_tgx_IHuhSq3AJ5eI5OnqOPBNLWSHKh2a30DoXe8/edit?usp=sharing"",""นราธิวาส!J526"")"),3)</f>
        <v>3</v>
      </c>
      <c r="K631" s="333">
        <f t="shared" ca="1" si="129"/>
        <v>30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IFERROR(__xludf.DUMMYFUNCTION("IMPORTRANGE(""https://docs.google.com/spreadsheets/d/1IYY_tgx_IHuhSq3AJ5eI5OnqOPBNLWSHKh2a30DoXe8/edit?usp=sharing"",""นราธิวาส!I527"")"),0)</f>
        <v>0</v>
      </c>
      <c r="J632" s="332">
        <f ca="1">IFERROR(__xludf.DUMMYFUNCTION("IMPORTRANGE(""https://docs.google.com/spreadsheets/d/1IYY_tgx_IHuhSq3AJ5eI5OnqOPBNLWSHKh2a30DoXe8/edit?usp=sharing"",""นราธิวาส!J527"")"),1825.88)</f>
        <v>1825.88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IFERROR(__xludf.DUMMYFUNCTION("IMPORTRANGE(""https://docs.google.com/spreadsheets/d/1IYY_tgx_IHuhSq3AJ5eI5OnqOPBNLWSHKh2a30DoXe8/edit?usp=sharing"",""นราธิวาส!I528"")"),0)</f>
        <v>0</v>
      </c>
      <c r="J633" s="332">
        <f ca="1">IFERROR(__xludf.DUMMYFUNCTION("IMPORTRANGE(""https://docs.google.com/spreadsheets/d/1IYY_tgx_IHuhSq3AJ5eI5OnqOPBNLWSHKh2a30DoXe8/edit?usp=sharing"",""นราธิวาส!J528"")"),4)</f>
        <v>4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IFERROR(__xludf.DUMMYFUNCTION("IMPORTRANGE(""https://docs.google.com/spreadsheets/d/1IYY_tgx_IHuhSq3AJ5eI5OnqOPBNLWSHKh2a30DoXe8/edit?usp=sharing"",""นราธิวาส!I529"")"),300000)</f>
        <v>300000</v>
      </c>
      <c r="J634" s="332">
        <f ca="1">IFERROR(__xludf.DUMMYFUNCTION("IMPORTRANGE(""https://docs.google.com/spreadsheets/d/1IYY_tgx_IHuhSq3AJ5eI5OnqOPBNLWSHKh2a30DoXe8/edit?usp=sharing"",""นราธิวาส!J529"")"),0)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IFERROR(__xludf.DUMMYFUNCTION("IMPORTRANGE(""https://docs.google.com/spreadsheets/d/1IYY_tgx_IHuhSq3AJ5eI5OnqOPBNLWSHKh2a30DoXe8/edit?usp=sharing"",""นราธิวาส!I530"")"),10)</f>
        <v>10</v>
      </c>
      <c r="J635" s="462">
        <f ca="1">IFERROR(__xludf.DUMMYFUNCTION("IMPORTRANGE(""https://docs.google.com/spreadsheets/d/1IYY_tgx_IHuhSq3AJ5eI5OnqOPBNLWSHKh2a30DoXe8/edit?usp=sharing"",""นราธิวาส!J530"")"),0)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243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2743291</v>
      </c>
      <c r="M8" s="25">
        <f t="shared" ca="1" si="0"/>
        <v>1109505</v>
      </c>
      <c r="N8" s="25">
        <f t="shared" ca="1" si="0"/>
        <v>773944.29</v>
      </c>
      <c r="O8" s="24">
        <f t="shared" ref="O8:O16" ca="1" si="1">IF(L8&gt;0,N8*100/L8,0)</f>
        <v>28.212256373822537</v>
      </c>
      <c r="P8" s="24">
        <f t="shared" ref="P8:P16" ca="1" si="2">IF(M8&gt;0,N8*100/M8,0)</f>
        <v>69.755818135114311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2743291</v>
      </c>
      <c r="M10" s="32">
        <f t="shared" ca="1" si="4"/>
        <v>1109505</v>
      </c>
      <c r="N10" s="32">
        <f t="shared" ca="1" si="4"/>
        <v>773944.29</v>
      </c>
      <c r="O10" s="31">
        <f t="shared" ca="1" si="1"/>
        <v>28.212256373822537</v>
      </c>
      <c r="P10" s="31">
        <f t="shared" ca="1" si="2"/>
        <v>69.755818135114311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2730791</v>
      </c>
      <c r="M12" s="40">
        <f t="shared" ca="1" si="6"/>
        <v>1109505</v>
      </c>
      <c r="N12" s="40">
        <f t="shared" ca="1" si="6"/>
        <v>761444.29</v>
      </c>
      <c r="O12" s="40">
        <f t="shared" ca="1" si="1"/>
        <v>27.883653124680723</v>
      </c>
      <c r="P12" s="40">
        <f t="shared" ca="1" si="2"/>
        <v>68.629189593557484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1654700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1076091</v>
      </c>
      <c r="M14" s="40">
        <f t="shared" si="8"/>
        <v>0</v>
      </c>
      <c r="N14" s="40">
        <f t="shared" ca="1" si="8"/>
        <v>192373.29</v>
      </c>
      <c r="O14" s="43">
        <f t="shared" ca="1" si="1"/>
        <v>17.877046643824734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12500</v>
      </c>
      <c r="M16" s="40">
        <f t="shared" si="10"/>
        <v>0</v>
      </c>
      <c r="N16" s="40">
        <f t="shared" ca="1" si="10"/>
        <v>12500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2024465</v>
      </c>
      <c r="M18" s="25">
        <f t="shared" ca="1" si="11"/>
        <v>1109505</v>
      </c>
      <c r="N18" s="25">
        <f t="shared" ca="1" si="11"/>
        <v>581571</v>
      </c>
      <c r="O18" s="24">
        <f t="shared" ref="O18:O20" ca="1" si="12">IF(L18&gt;0,N18*100/L18,0)</f>
        <v>28.727145196385219</v>
      </c>
      <c r="P18" s="24">
        <f t="shared" ref="P18:P26" ca="1" si="13">IF(M18&gt;0,N18*100/M18,0)</f>
        <v>52.417159003339329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2024465</v>
      </c>
      <c r="M20" s="32">
        <f t="shared" ca="1" si="15"/>
        <v>1109505</v>
      </c>
      <c r="N20" s="32">
        <f t="shared" ca="1" si="15"/>
        <v>581571</v>
      </c>
      <c r="O20" s="31">
        <f t="shared" ca="1" si="12"/>
        <v>28.727145196385219</v>
      </c>
      <c r="P20" s="31">
        <f t="shared" ca="1" si="13"/>
        <v>52.417159003339329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2011965</v>
      </c>
      <c r="M22" s="44">
        <f t="shared" ca="1" si="18"/>
        <v>1109505</v>
      </c>
      <c r="N22" s="43">
        <f t="shared" ca="1" si="18"/>
        <v>569071</v>
      </c>
      <c r="O22" s="43">
        <f t="shared" ca="1" si="17"/>
        <v>28.284338942277824</v>
      </c>
      <c r="P22" s="43">
        <f t="shared" ca="1" si="13"/>
        <v>51.29053046178251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1654700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357265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12500</v>
      </c>
      <c r="M26" s="52">
        <f t="shared" si="22"/>
        <v>0</v>
      </c>
      <c r="N26" s="52">
        <f t="shared" ca="1" si="22"/>
        <v>12500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718826</v>
      </c>
      <c r="M28" s="25">
        <f t="shared" si="23"/>
        <v>0</v>
      </c>
      <c r="N28" s="25">
        <f t="shared" ca="1" si="23"/>
        <v>192373.29</v>
      </c>
      <c r="O28" s="24">
        <f t="shared" ref="O28:O30" ca="1" si="24">IF(L28&gt;0,N28*100/L28,0)</f>
        <v>26.762149671826005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718826</v>
      </c>
      <c r="M30" s="32">
        <f t="shared" si="27"/>
        <v>0</v>
      </c>
      <c r="N30" s="32">
        <f t="shared" ca="1" si="27"/>
        <v>192373.29</v>
      </c>
      <c r="O30" s="31">
        <f t="shared" ca="1" si="24"/>
        <v>26.762149671826005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718826</v>
      </c>
      <c r="M32" s="43">
        <f t="shared" si="30"/>
        <v>0</v>
      </c>
      <c r="N32" s="43">
        <f t="shared" ca="1" si="30"/>
        <v>192373.29</v>
      </c>
      <c r="O32" s="43">
        <f t="shared" ca="1" si="29"/>
        <v>26.762149671826005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718826</v>
      </c>
      <c r="M34" s="43">
        <f t="shared" si="32"/>
        <v>0</v>
      </c>
      <c r="N34" s="43">
        <f t="shared" ca="1" si="32"/>
        <v>192373.29</v>
      </c>
      <c r="O34" s="43">
        <f t="shared" ca="1" si="29"/>
        <v>26.762149671826005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1109505</v>
      </c>
      <c r="N37" s="55">
        <f t="shared" ca="1" si="33"/>
        <v>581571</v>
      </c>
      <c r="O37" s="56">
        <f t="shared" ca="1" si="29"/>
        <v>28.727145196385219</v>
      </c>
      <c r="P37" s="56">
        <f t="shared" ca="1" si="25"/>
        <v>52.417159003339329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284500</v>
      </c>
      <c r="N41" s="79">
        <f t="shared" ca="1" si="34"/>
        <v>160645</v>
      </c>
      <c r="O41" s="78">
        <f t="shared" ref="O41:O43" ca="1" si="35">IF(L41&gt;0,N41*100/L41,0)</f>
        <v>28.227903707608505</v>
      </c>
      <c r="P41" s="78">
        <f t="shared" ref="P41:P43" ca="1" si="36">IF(M41&gt;0,N41*100/M41,0)</f>
        <v>56.465729349736378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284500</v>
      </c>
      <c r="N43" s="79">
        <f t="shared" ca="1" si="38"/>
        <v>160645</v>
      </c>
      <c r="O43" s="78">
        <f t="shared" ca="1" si="35"/>
        <v>28.227903707608505</v>
      </c>
      <c r="P43" s="78">
        <f t="shared" ca="1" si="36"/>
        <v>56.465729349736378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569100</v>
      </c>
      <c r="M45" s="91">
        <f ca="1">IFERROR(__xludf.DUMMYFUNCTION("IMPORTRANGE(""https://docs.google.com/spreadsheets/d/1Yj_ptqi66GCucihVvJfMjLAmec39IyEx_6qawtMGysU/edit?usp=sharing"",""สบก!Q86"")"),284500)</f>
        <v>284500</v>
      </c>
      <c r="N45" s="91">
        <f ca="1">IFERROR(__xludf.DUMMYFUNCTION("IMPORTRANGE(""https://docs.google.com/spreadsheets/d/1Yj_ptqi66GCucihVvJfMjLAmec39IyEx_6qawtMGysU/edit?usp=sharing"",""สบก!R86"")"),160645)</f>
        <v>160645</v>
      </c>
      <c r="O45" s="92">
        <f ca="1">IF(L45&gt;0,N45*100/L45,0)</f>
        <v>28.227903707608505</v>
      </c>
      <c r="P45" s="92">
        <f ca="1">IF(M45&gt;0,N45*100/M45,0)</f>
        <v>56.465729349736378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233140</v>
      </c>
      <c r="N53" s="125">
        <f t="shared" ca="1" si="39"/>
        <v>120916</v>
      </c>
      <c r="O53" s="124">
        <f t="shared" ref="O53:O55" ca="1" si="40">IF(L53&gt;0,N53*100/L53,0)</f>
        <v>34.547428571428568</v>
      </c>
      <c r="P53" s="124">
        <f t="shared" ref="P53:P55" ca="1" si="41">IF(M53&gt;0,N53*100/M53,0)</f>
        <v>51.864115981813505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233140</v>
      </c>
      <c r="N55" s="125">
        <f t="shared" ca="1" si="43"/>
        <v>120916</v>
      </c>
      <c r="O55" s="124">
        <f t="shared" ca="1" si="40"/>
        <v>34.547428571428568</v>
      </c>
      <c r="P55" s="124">
        <f t="shared" ca="1" si="41"/>
        <v>51.864115981813505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350000</v>
      </c>
      <c r="M57" s="91">
        <f ca="1">IFERROR(__xludf.DUMMYFUNCTION("IMPORTRANGE(""https://docs.google.com/spreadsheets/d/1Yj_ptqi66GCucihVvJfMjLAmec39IyEx_6qawtMGysU/edit?usp=sharing"",""สบก!Z86"")"),233140)</f>
        <v>233140</v>
      </c>
      <c r="N57" s="91">
        <f ca="1">IFERROR(__xludf.DUMMYFUNCTION("IMPORTRANGE(""https://docs.google.com/spreadsheets/d/1Yj_ptqi66GCucihVvJfMjLAmec39IyEx_6qawtMGysU/edit?usp=sharing"",""สบก!AA86"")"),120916)</f>
        <v>120916</v>
      </c>
      <c r="O57" s="92">
        <f ca="1">IF(L57&gt;0,N57*100/L57,0)</f>
        <v>34.547428571428568</v>
      </c>
      <c r="P57" s="92">
        <f ca="1">IF(M57&gt;0,N57*100/M57,0)</f>
        <v>51.864115981813505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IFERROR(__xludf.DUMMYFUNCTION("IMPORTRANGE(""https://docs.google.com/spreadsheets/d/1Yj_ptqi66GCucihVvJfMjLAmec39IyEx_6qawtMGysU/edit?usp=sharing"",""สบก!AI86"")"),0)</f>
        <v>0</v>
      </c>
      <c r="N70" s="172">
        <f ca="1">IFERROR(__xludf.DUMMYFUNCTION("IMPORTRANGE(""https://docs.google.com/spreadsheets/d/1Yj_ptqi66GCucihVvJfMjLAmec39IyEx_6qawtMGysU/edit?usp=sharing"",""สบก!AJ86"")"),0)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IFERROR(__xludf.DUMMYFUNCTION("IMPORTRANGE(""https://docs.google.com/spreadsheets/d/1Yj_ptqi66GCucihVvJfMjLAmec39IyEx_6qawtMGysU/edit?usp=sharing"",""สบก!AE86"")"),0)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IFERROR(__xludf.DUMMYFUNCTION("IMPORTRANGE(""https://docs.google.com/spreadsheets/d/1Yj_ptqi66GCucihVvJfMjLAmec39IyEx_6qawtMGysU/edit?usp=sharing"",""สบก!AF86"")"),0)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IFERROR(__xludf.DUMMYFUNCTION("IMPORTRANGE(""https://docs.google.com/spreadsheets/d/1IYY_tgx_IHuhSq3AJ5eI5OnqOPBNLWSHKh2a30DoXe8/edit?usp=sharing"",""ปัตตานี!J16"")"),0)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IFERROR(__xludf.DUMMYFUNCTION("IMPORTRANGE(""https://docs.google.com/spreadsheets/d/1IYY_tgx_IHuhSq3AJ5eI5OnqOPBNLWSHKh2a30DoXe8/edit?usp=sharing"",""ปัตตานี!J17"")"),0)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IFERROR(__xludf.DUMMYFUNCTION("IMPORTRANGE(""https://docs.google.com/spreadsheets/d/1IYY_tgx_IHuhSq3AJ5eI5OnqOPBNLWSHKh2a30DoXe8/edit?usp=sharing"",""ปัตตานี!J18"")"),0)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IFERROR(__xludf.DUMMYFUNCTION("IMPORTRANGE(""https://docs.google.com/spreadsheets/d/1IYY_tgx_IHuhSq3AJ5eI5OnqOPBNLWSHKh2a30DoXe8/edit?usp=sharing"",""ปัตตานี!J19"")"),0)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IFERROR(__xludf.DUMMYFUNCTION("IMPORTRANGE(""https://docs.google.com/spreadsheets/d/1IYY_tgx_IHuhSq3AJ5eI5OnqOPBNLWSHKh2a30DoXe8/edit?usp=sharing"",""ปัตตานี!I20"")"),0)</f>
        <v>0</v>
      </c>
      <c r="J80" s="203">
        <f ca="1">IFERROR(__xludf.DUMMYFUNCTION("IMPORTRANGE(""https://docs.google.com/spreadsheets/d/1IYY_tgx_IHuhSq3AJ5eI5OnqOPBNLWSHKh2a30DoXe8/edit?usp=sharing"",""ปัตตานี!J20"")"),0)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IFERROR(__xludf.DUMMYFUNCTION("IMPORTRANGE(""https://docs.google.com/spreadsheets/d/1IYY_tgx_IHuhSq3AJ5eI5OnqOPBNLWSHKh2a30DoXe8/edit?usp=sharing"",""ปัตตานี!I21"")"),0)</f>
        <v>0</v>
      </c>
      <c r="J81" s="203">
        <f ca="1">IFERROR(__xludf.DUMMYFUNCTION("IMPORTRANGE(""https://docs.google.com/spreadsheets/d/1IYY_tgx_IHuhSq3AJ5eI5OnqOPBNLWSHKh2a30DoXe8/edit?usp=sharing"",""ปัตตานี!J21"")"),0)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IFERROR(__xludf.DUMMYFUNCTION("IMPORTRANGE(""https://docs.google.com/spreadsheets/d/1IYY_tgx_IHuhSq3AJ5eI5OnqOPBNLWSHKh2a30DoXe8/edit?usp=sharing"",""ปัตตานี!I22"")"),0)</f>
        <v>0</v>
      </c>
      <c r="J82" s="191">
        <f ca="1">IFERROR(__xludf.DUMMYFUNCTION("IMPORTRANGE(""https://docs.google.com/spreadsheets/d/1IYY_tgx_IHuhSq3AJ5eI5OnqOPBNLWSHKh2a30DoXe8/edit?usp=sharing"",""ปัตตานี!J22"")"),0)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IFERROR(__xludf.DUMMYFUNCTION("IMPORTRANGE(""https://docs.google.com/spreadsheets/d/1IYY_tgx_IHuhSq3AJ5eI5OnqOPBNLWSHKh2a30DoXe8/edit?usp=sharing"",""ปัตตานี!I23"")"),0)</f>
        <v>0</v>
      </c>
      <c r="J83" s="191">
        <f ca="1">IFERROR(__xludf.DUMMYFUNCTION("IMPORTRANGE(""https://docs.google.com/spreadsheets/d/1IYY_tgx_IHuhSq3AJ5eI5OnqOPBNLWSHKh2a30DoXe8/edit?usp=sharing"",""ปัตตานี!J23"")"),0)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IFERROR(__xludf.DUMMYFUNCTION("IMPORTRANGE(""https://docs.google.com/spreadsheets/d/1IYY_tgx_IHuhSq3AJ5eI5OnqOPBNLWSHKh2a30DoXe8/edit?usp=sharing"",""ปัตตานี!I24"")"),0)</f>
        <v>0</v>
      </c>
      <c r="J84" s="192">
        <f ca="1">IFERROR(__xludf.DUMMYFUNCTION("IMPORTRANGE(""https://docs.google.com/spreadsheets/d/1IYY_tgx_IHuhSq3AJ5eI5OnqOPBNLWSHKh2a30DoXe8/edit?usp=sharing"",""ปัตตานี!J24"")"),0)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IFERROR(__xludf.DUMMYFUNCTION("IMPORTRANGE(""https://docs.google.com/spreadsheets/d/1IYY_tgx_IHuhSq3AJ5eI5OnqOPBNLWSHKh2a30DoXe8/edit?usp=sharing"",""ปัตตานี!I25"")"),0)</f>
        <v>0</v>
      </c>
      <c r="J85" s="192">
        <f ca="1">IFERROR(__xludf.DUMMYFUNCTION("IMPORTRANGE(""https://docs.google.com/spreadsheets/d/1IYY_tgx_IHuhSq3AJ5eI5OnqOPBNLWSHKh2a30DoXe8/edit?usp=sharing"",""ปัตตานี!J25"")"),0)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IFERROR(__xludf.DUMMYFUNCTION("IMPORTRANGE(""https://docs.google.com/spreadsheets/d/1IYY_tgx_IHuhSq3AJ5eI5OnqOPBNLWSHKh2a30DoXe8/edit?usp=sharing"",""ปัตตานี!I26"")"),0)</f>
        <v>0</v>
      </c>
      <c r="J86" s="191">
        <f ca="1">IFERROR(__xludf.DUMMYFUNCTION("IMPORTRANGE(""https://docs.google.com/spreadsheets/d/1IYY_tgx_IHuhSq3AJ5eI5OnqOPBNLWSHKh2a30DoXe8/edit?usp=sharing"",""ปัตตานี!J26"")"),0)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IFERROR(__xludf.DUMMYFUNCTION("IMPORTRANGE(""https://docs.google.com/spreadsheets/d/1IYY_tgx_IHuhSq3AJ5eI5OnqOPBNLWSHKh2a30DoXe8/edit?usp=sharing"",""ปัตตานี!I27"")"),0)</f>
        <v>0</v>
      </c>
      <c r="J87" s="191">
        <f ca="1">IFERROR(__xludf.DUMMYFUNCTION("IMPORTRANGE(""https://docs.google.com/spreadsheets/d/1IYY_tgx_IHuhSq3AJ5eI5OnqOPBNLWSHKh2a30DoXe8/edit?usp=sharing"",""ปัตตานี!J27"")"),0)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IFERROR(__xludf.DUMMYFUNCTION("IMPORTRANGE(""https://docs.google.com/spreadsheets/d/1IYY_tgx_IHuhSq3AJ5eI5OnqOPBNLWSHKh2a30DoXe8/edit?usp=sharing"",""ปัตตานี!I28"")"),0)</f>
        <v>0</v>
      </c>
      <c r="J88" s="191">
        <f ca="1">IFERROR(__xludf.DUMMYFUNCTION("IMPORTRANGE(""https://docs.google.com/spreadsheets/d/1IYY_tgx_IHuhSq3AJ5eI5OnqOPBNLWSHKh2a30DoXe8/edit?usp=sharing"",""ปัตตานี!J28"")"),0)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IFERROR(__xludf.DUMMYFUNCTION("IMPORTRANGE(""https://docs.google.com/spreadsheets/d/1IYY_tgx_IHuhSq3AJ5eI5OnqOPBNLWSHKh2a30DoXe8/edit?usp=sharing"",""ปัตตานี!J29"")"),0)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IFERROR(__xludf.DUMMYFUNCTION("IMPORTRANGE(""https://docs.google.com/spreadsheets/d/1IYY_tgx_IHuhSq3AJ5eI5OnqOPBNLWSHKh2a30DoXe8/edit?usp=sharing"",""ปัตตานี!J30"")"),0)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IFERROR(__xludf.DUMMYFUNCTION("IMPORTRANGE(""https://docs.google.com/spreadsheets/d/1Yj_ptqi66GCucihVvJfMjLAmec39IyEx_6qawtMGysU/edit?usp=sharing"",""สบก!AR86"")"),0)</f>
        <v>0</v>
      </c>
      <c r="N98" s="172">
        <f ca="1">IFERROR(__xludf.DUMMYFUNCTION("IMPORTRANGE(""https://docs.google.com/spreadsheets/d/1Yj_ptqi66GCucihVvJfMjLAmec39IyEx_6qawtMGysU/edit?usp=sharing"",""สบก!AS86"")"),0)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IFERROR(__xludf.DUMMYFUNCTION("IMPORTRANGE(""https://docs.google.com/spreadsheets/d/1Yj_ptqi66GCucihVvJfMjLAmec39IyEx_6qawtMGysU/edit?usp=sharing"",""สบก!AN86"")"),0)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IFERROR(__xludf.DUMMYFUNCTION("IMPORTRANGE(""https://docs.google.com/spreadsheets/d/1Yj_ptqi66GCucihVvJfMjLAmec39IyEx_6qawtMGysU/edit?usp=sharing"",""สบก!AO86"")"),0)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IFERROR(__xludf.DUMMYFUNCTION("IMPORTRANGE(""https://docs.google.com/spreadsheets/d/1IYY_tgx_IHuhSq3AJ5eI5OnqOPBNLWSHKh2a30DoXe8/edit?usp=sharing"",""ปัตตานี!J39"")"),0)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IFERROR(__xludf.DUMMYFUNCTION("IMPORTRANGE(""https://docs.google.com/spreadsheets/d/1IYY_tgx_IHuhSq3AJ5eI5OnqOPBNLWSHKh2a30DoXe8/edit?usp=sharing"",""ปัตตานี!J40"")"),0)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IFERROR(__xludf.DUMMYFUNCTION("IMPORTRANGE(""https://docs.google.com/spreadsheets/d/1IYY_tgx_IHuhSq3AJ5eI5OnqOPBNLWSHKh2a30DoXe8/edit?usp=sharing"",""ปัตตานี!J41"")"),0)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IFERROR(__xludf.DUMMYFUNCTION("IMPORTRANGE(""https://docs.google.com/spreadsheets/d/1IYY_tgx_IHuhSq3AJ5eI5OnqOPBNLWSHKh2a30DoXe8/edit?usp=sharing"",""ปัตตานี!J42"")"),0)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IFERROR(__xludf.DUMMYFUNCTION("IMPORTRANGE(""https://docs.google.com/spreadsheets/d/1IYY_tgx_IHuhSq3AJ5eI5OnqOPBNLWSHKh2a30DoXe8/edit?usp=sharing"",""ปัตตานี!I43"")"),0)</f>
        <v>0</v>
      </c>
      <c r="J108" s="191">
        <f ca="1">IFERROR(__xludf.DUMMYFUNCTION("IMPORTRANGE(""https://docs.google.com/spreadsheets/d/1IYY_tgx_IHuhSq3AJ5eI5OnqOPBNLWSHKh2a30DoXe8/edit?usp=sharing"",""ปัตตานี!J43"")"),0)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IFERROR(__xludf.DUMMYFUNCTION("IMPORTRANGE(""https://docs.google.com/spreadsheets/d/1IYY_tgx_IHuhSq3AJ5eI5OnqOPBNLWSHKh2a30DoXe8/edit?usp=sharing"",""ปัตตานี!I44"")"),0)</f>
        <v>0</v>
      </c>
      <c r="J109" s="191">
        <f ca="1">IFERROR(__xludf.DUMMYFUNCTION("IMPORTRANGE(""https://docs.google.com/spreadsheets/d/1IYY_tgx_IHuhSq3AJ5eI5OnqOPBNLWSHKh2a30DoXe8/edit?usp=sharing"",""ปัตตานี!J44"")"),0)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IFERROR(__xludf.DUMMYFUNCTION("IMPORTRANGE(""https://docs.google.com/spreadsheets/d/1IYY_tgx_IHuhSq3AJ5eI5OnqOPBNLWSHKh2a30DoXe8/edit?usp=sharing"",""ปัตตานี!I45"")"),0)</f>
        <v>0</v>
      </c>
      <c r="J110" s="191">
        <f ca="1">IFERROR(__xludf.DUMMYFUNCTION("IMPORTRANGE(""https://docs.google.com/spreadsheets/d/1IYY_tgx_IHuhSq3AJ5eI5OnqOPBNLWSHKh2a30DoXe8/edit?usp=sharing"",""ปัตตานี!J45"")"),0)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IFERROR(__xludf.DUMMYFUNCTION("IMPORTRANGE(""https://docs.google.com/spreadsheets/d/1IYY_tgx_IHuhSq3AJ5eI5OnqOPBNLWSHKh2a30DoXe8/edit?usp=sharing"",""ปัตตานี!I46"")"),0)</f>
        <v>0</v>
      </c>
      <c r="J111" s="191">
        <f ca="1">IFERROR(__xludf.DUMMYFUNCTION("IMPORTRANGE(""https://docs.google.com/spreadsheets/d/1IYY_tgx_IHuhSq3AJ5eI5OnqOPBNLWSHKh2a30DoXe8/edit?usp=sharing"",""ปัตตานี!J46"")"),0)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IFERROR(__xludf.DUMMYFUNCTION("IMPORTRANGE(""https://docs.google.com/spreadsheets/d/1IYY_tgx_IHuhSq3AJ5eI5OnqOPBNLWSHKh2a30DoXe8/edit?usp=sharing"",""ปัตตานี!I47"")"),0)</f>
        <v>0</v>
      </c>
      <c r="J112" s="191">
        <f ca="1">IFERROR(__xludf.DUMMYFUNCTION("IMPORTRANGE(""https://docs.google.com/spreadsheets/d/1IYY_tgx_IHuhSq3AJ5eI5OnqOPBNLWSHKh2a30DoXe8/edit?usp=sharing"",""ปัตตานี!J47"")"),0)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IFERROR(__xludf.DUMMYFUNCTION("IMPORTRANGE(""https://docs.google.com/spreadsheets/d/1IYY_tgx_IHuhSq3AJ5eI5OnqOPBNLWSHKh2a30DoXe8/edit?usp=sharing"",""ปัตตานี!I48"")"),0)</f>
        <v>0</v>
      </c>
      <c r="J113" s="191">
        <f ca="1">IFERROR(__xludf.DUMMYFUNCTION("IMPORTRANGE(""https://docs.google.com/spreadsheets/d/1IYY_tgx_IHuhSq3AJ5eI5OnqOPBNLWSHKh2a30DoXe8/edit?usp=sharing"",""ปัตตานี!J48"")"),0)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IFERROR(__xludf.DUMMYFUNCTION("IMPORTRANGE(""https://docs.google.com/spreadsheets/d/1IYY_tgx_IHuhSq3AJ5eI5OnqOPBNLWSHKh2a30DoXe8/edit?usp=sharing"",""ปัตตานี!J49"")"),0)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IFERROR(__xludf.DUMMYFUNCTION("IMPORTRANGE(""https://docs.google.com/spreadsheets/d/1IYY_tgx_IHuhSq3AJ5eI5OnqOPBNLWSHKh2a30DoXe8/edit?usp=sharing"",""ปัตตานี!J50"")"),0)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IFERROR(__xludf.DUMMYFUNCTION("IMPORTRANGE(""https://docs.google.com/spreadsheets/d/1Yj_ptqi66GCucihVvJfMjLAmec39IyEx_6qawtMGysU/edit?usp=sharing"",""สบก!BA86"")"),0)</f>
        <v>0</v>
      </c>
      <c r="N122" s="172">
        <f ca="1">IFERROR(__xludf.DUMMYFUNCTION("IMPORTRANGE(""https://docs.google.com/spreadsheets/d/1Yj_ptqi66GCucihVvJfMjLAmec39IyEx_6qawtMGysU/edit?usp=sharing"",""สบก!BB86"")"),0)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IFERROR(__xludf.DUMMYFUNCTION("IMPORTRANGE(""https://docs.google.com/spreadsheets/d/1Yj_ptqi66GCucihVvJfMjLAmec39IyEx_6qawtMGysU/edit?usp=sharing"",""สบก!AW86"")"),0)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IFERROR(__xludf.DUMMYFUNCTION("IMPORTRANGE(""https://docs.google.com/spreadsheets/d/1Yj_ptqi66GCucihVvJfMjLAmec39IyEx_6qawtMGysU/edit?usp=sharing"",""สบก!AX86"")"),0)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IFERROR(__xludf.DUMMYFUNCTION("IMPORTRANGE(""https://docs.google.com/spreadsheets/d/1IYY_tgx_IHuhSq3AJ5eI5OnqOPBNLWSHKh2a30DoXe8/edit?usp=sharing"",""ปัตตานี!J58"")"),0)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IFERROR(__xludf.DUMMYFUNCTION("IMPORTRANGE(""https://docs.google.com/spreadsheets/d/1IYY_tgx_IHuhSq3AJ5eI5OnqOPBNLWSHKh2a30DoXe8/edit?usp=sharing"",""ปัตตานี!J59"")"),0)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IFERROR(__xludf.DUMMYFUNCTION("IMPORTRANGE(""https://docs.google.com/spreadsheets/d/1IYY_tgx_IHuhSq3AJ5eI5OnqOPBNLWSHKh2a30DoXe8/edit?usp=sharing"",""ปัตตานี!J60"")"),0)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IFERROR(__xludf.DUMMYFUNCTION("IMPORTRANGE(""https://docs.google.com/spreadsheets/d/1IYY_tgx_IHuhSq3AJ5eI5OnqOPBNLWSHKh2a30DoXe8/edit?usp=sharing"",""ปัตตานี!J61"")"),0)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IFERROR(__xludf.DUMMYFUNCTION("IMPORTRANGE(""https://docs.google.com/spreadsheets/d/1IYY_tgx_IHuhSq3AJ5eI5OnqOPBNLWSHKh2a30DoXe8/edit?usp=sharing"",""ปัตตานี!I62"")"),0)</f>
        <v>0</v>
      </c>
      <c r="J132" s="191">
        <f ca="1">IFERROR(__xludf.DUMMYFUNCTION("IMPORTRANGE(""https://docs.google.com/spreadsheets/d/1IYY_tgx_IHuhSq3AJ5eI5OnqOPBNLWSHKh2a30DoXe8/edit?usp=sharing"",""ปัตตานี!J62"")"),0)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IFERROR(__xludf.DUMMYFUNCTION("IMPORTRANGE(""https://docs.google.com/spreadsheets/d/1IYY_tgx_IHuhSq3AJ5eI5OnqOPBNLWSHKh2a30DoXe8/edit?usp=sharing"",""ปัตตานี!I63"")"),0)</f>
        <v>0</v>
      </c>
      <c r="J133" s="191">
        <f ca="1">IFERROR(__xludf.DUMMYFUNCTION("IMPORTRANGE(""https://docs.google.com/spreadsheets/d/1IYY_tgx_IHuhSq3AJ5eI5OnqOPBNLWSHKh2a30DoXe8/edit?usp=sharing"",""ปัตตานี!J63"")"),0)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IFERROR(__xludf.DUMMYFUNCTION("IMPORTRANGE(""https://docs.google.com/spreadsheets/d/1IYY_tgx_IHuhSq3AJ5eI5OnqOPBNLWSHKh2a30DoXe8/edit?usp=sharing"",""ปัตตานี!J64"")"),0)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IFERROR(__xludf.DUMMYFUNCTION("IMPORTRANGE(""https://docs.google.com/spreadsheets/d/1IYY_tgx_IHuhSq3AJ5eI5OnqOPBNLWSHKh2a30DoXe8/edit?usp=sharing"",""ปัตตานี!J65"")"),0)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IFERROR(__xludf.DUMMYFUNCTION("IMPORTRANGE(""https://docs.google.com/spreadsheets/d/1IYY_tgx_IHuhSq3AJ5eI5OnqOPBNLWSHKh2a30DoXe8/edit?usp=sharing"",""ปัตตานี!I68"")"),15)</f>
        <v>15</v>
      </c>
      <c r="J138" s="264">
        <f ca="1">IFERROR(__xludf.DUMMYFUNCTION("IMPORTRANGE(""https://docs.google.com/spreadsheets/d/1IYY_tgx_IHuhSq3AJ5eI5OnqOPBNLWSHKh2a30DoXe8/edit?usp=sharing"",""ปัตตานี!J68"")"),15)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376600</v>
      </c>
      <c r="M140" s="155">
        <f t="shared" ca="1" si="64"/>
        <v>205750</v>
      </c>
      <c r="N140" s="155">
        <f t="shared" ca="1" si="64"/>
        <v>113575</v>
      </c>
      <c r="O140" s="154">
        <f t="shared" ref="O140:O142" ca="1" si="65">IF(L140&gt;0,N140*100/L140,0)</f>
        <v>30.157992565055761</v>
      </c>
      <c r="P140" s="154">
        <f t="shared" ref="P140:P142" ca="1" si="66">IF(M140&gt;0,N140*100/M140,0)</f>
        <v>55.200486026731468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376600</v>
      </c>
      <c r="M142" s="160">
        <f t="shared" ca="1" si="68"/>
        <v>205750</v>
      </c>
      <c r="N142" s="160">
        <f t="shared" ca="1" si="68"/>
        <v>113575</v>
      </c>
      <c r="O142" s="159">
        <f t="shared" ca="1" si="65"/>
        <v>30.157992565055761</v>
      </c>
      <c r="P142" s="159">
        <f t="shared" ca="1" si="66"/>
        <v>55.200486026731468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376600</v>
      </c>
      <c r="M144" s="172">
        <f ca="1">IFERROR(__xludf.DUMMYFUNCTION("IMPORTRANGE(""https://docs.google.com/spreadsheets/d/1Yj_ptqi66GCucihVvJfMjLAmec39IyEx_6qawtMGysU/edit?usp=sharing"",""สบก!BJ86"")"),205750)</f>
        <v>205750</v>
      </c>
      <c r="N144" s="172">
        <f ca="1">IFERROR(__xludf.DUMMYFUNCTION("IMPORTRANGE(""https://docs.google.com/spreadsheets/d/1Yj_ptqi66GCucihVvJfMjLAmec39IyEx_6qawtMGysU/edit?usp=sharing"",""สบก!BK86"")"),113575)</f>
        <v>113575</v>
      </c>
      <c r="O144" s="171">
        <f ca="1">IF(L144&gt;0,N144*100/L144,0)</f>
        <v>30.157992565055761</v>
      </c>
      <c r="P144" s="171">
        <f ca="1">IF(M144&gt;0,N144*100/M144,0)</f>
        <v>55.200486026731468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IFERROR(__xludf.DUMMYFUNCTION("IMPORTRANGE(""https://docs.google.com/spreadsheets/d/1Yj_ptqi66GCucihVvJfMjLAmec39IyEx_6qawtMGysU/edit?usp=sharing"",""สบก!BF86"")"),318000)</f>
        <v>318000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IFERROR(__xludf.DUMMYFUNCTION("IMPORTRANGE(""https://docs.google.com/spreadsheets/d/1Yj_ptqi66GCucihVvJfMjLAmec39IyEx_6qawtMGysU/edit?usp=sharing"",""สบก!BG86"")"),58600)</f>
        <v>58600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IFERROR(__xludf.DUMMYFUNCTION("IMPORTRANGE(""https://docs.google.com/spreadsheets/d/1IYY_tgx_IHuhSq3AJ5eI5OnqOPBNLWSHKh2a30DoXe8/edit?usp=sharing"",""ปัตตานี!I74"")"),4)</f>
        <v>4</v>
      </c>
      <c r="J149" s="272">
        <f ca="1">IFERROR(__xludf.DUMMYFUNCTION("IMPORTRANGE(""https://docs.google.com/spreadsheets/d/1IYY_tgx_IHuhSq3AJ5eI5OnqOPBNLWSHKh2a30DoXe8/edit?usp=sharing"",""ปัตตานี!J74"")"),1)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IFERROR(__xludf.DUMMYFUNCTION("IMPORTRANGE(""https://docs.google.com/spreadsheets/d/1IYY_tgx_IHuhSq3AJ5eI5OnqOPBNLWSHKh2a30DoXe8/edit?usp=sharing"",""ปัตตานี!J79"")"),0)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IFERROR(__xludf.DUMMYFUNCTION("IMPORTRANGE(""https://docs.google.com/spreadsheets/d/1IYY_tgx_IHuhSq3AJ5eI5OnqOPBNLWSHKh2a30DoXe8/edit?usp=sharing"",""ปัตตานี!J80"")"),1)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IFERROR(__xludf.DUMMYFUNCTION("IMPORTRANGE(""https://docs.google.com/spreadsheets/d/1IYY_tgx_IHuhSq3AJ5eI5OnqOPBNLWSHKh2a30DoXe8/edit?usp=sharing"",""ปัตตานี!J81"")"),1)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IFERROR(__xludf.DUMMYFUNCTION("IMPORTRANGE(""https://docs.google.com/spreadsheets/d/1IYY_tgx_IHuhSq3AJ5eI5OnqOPBNLWSHKh2a30DoXe8/edit?usp=sharing"",""ปัตตานี!J82"")"),1)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IFERROR(__xludf.DUMMYFUNCTION("IMPORTRANGE(""https://docs.google.com/spreadsheets/d/1IYY_tgx_IHuhSq3AJ5eI5OnqOPBNLWSHKh2a30DoXe8/edit?usp=sharing"",""ปัตตานี!I83"")"),4)</f>
        <v>4</v>
      </c>
      <c r="J158" s="192">
        <f ca="1">IFERROR(__xludf.DUMMYFUNCTION("IMPORTRANGE(""https://docs.google.com/spreadsheets/d/1IYY_tgx_IHuhSq3AJ5eI5OnqOPBNLWSHKh2a30DoXe8/edit?usp=sharing"",""ปัตตานี!J83"")"),1)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IFERROR(__xludf.DUMMYFUNCTION("IMPORTRANGE(""https://docs.google.com/spreadsheets/d/1IYY_tgx_IHuhSq3AJ5eI5OnqOPBNLWSHKh2a30DoXe8/edit?usp=sharing"",""ปัตตานี!J84"")"),0)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IFERROR(__xludf.DUMMYFUNCTION("IMPORTRANGE(""https://docs.google.com/spreadsheets/d/1IYY_tgx_IHuhSq3AJ5eI5OnqOPBNLWSHKh2a30DoXe8/edit?usp=sharing"",""ปัตตานี!J86"")"),0)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IFERROR(__xludf.DUMMYFUNCTION("IMPORTRANGE(""https://docs.google.com/spreadsheets/d/1IYY_tgx_IHuhSq3AJ5eI5OnqOPBNLWSHKh2a30DoXe8/edit?usp=sharing"",""ปัตตานี!J87"")"),0)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IFERROR(__xludf.DUMMYFUNCTION("IMPORTRANGE(""https://docs.google.com/spreadsheets/d/1IYY_tgx_IHuhSq3AJ5eI5OnqOPBNLWSHKh2a30DoXe8/edit?usp=sharing"",""ปัตตานี!J88"")"),0)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IFERROR(__xludf.DUMMYFUNCTION("IMPORTRANGE(""https://docs.google.com/spreadsheets/d/1IYY_tgx_IHuhSq3AJ5eI5OnqOPBNLWSHKh2a30DoXe8/edit?usp=sharing"",""ปัตตานี!I89"")"),2)</f>
        <v>2</v>
      </c>
      <c r="J164" s="277">
        <f ca="1">IFERROR(__xludf.DUMMYFUNCTION("IMPORTRANGE(""https://docs.google.com/spreadsheets/d/1IYY_tgx_IHuhSq3AJ5eI5OnqOPBNLWSHKh2a30DoXe8/edit?usp=sharing"",""ปัตตานี!J89"")"),0)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IFERROR(__xludf.DUMMYFUNCTION("IMPORTRANGE(""https://docs.google.com/spreadsheets/d/1IYY_tgx_IHuhSq3AJ5eI5OnqOPBNLWSHKh2a30DoXe8/edit?usp=sharing"",""ปัตตานี!J94"")"),1)</f>
        <v>1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IFERROR(__xludf.DUMMYFUNCTION("IMPORTRANGE(""https://docs.google.com/spreadsheets/d/1IYY_tgx_IHuhSq3AJ5eI5OnqOPBNLWSHKh2a30DoXe8/edit?usp=sharing"",""ปัตตานี!J95"")"),0)</f>
        <v>0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IFERROR(__xludf.DUMMYFUNCTION("IMPORTRANGE(""https://docs.google.com/spreadsheets/d/1IYY_tgx_IHuhSq3AJ5eI5OnqOPBNLWSHKh2a30DoXe8/edit?usp=sharing"",""ปัตตานี!J96"")"),0)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IFERROR(__xludf.DUMMYFUNCTION("IMPORTRANGE(""https://docs.google.com/spreadsheets/d/1IYY_tgx_IHuhSq3AJ5eI5OnqOPBNLWSHKh2a30DoXe8/edit?usp=sharing"",""ปัตตานี!J97"")"),0)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IFERROR(__xludf.DUMMYFUNCTION("IMPORTRANGE(""https://docs.google.com/spreadsheets/d/1IYY_tgx_IHuhSq3AJ5eI5OnqOPBNLWSHKh2a30DoXe8/edit?usp=sharing"",""ปัตตานี!I98"")"),2)</f>
        <v>2</v>
      </c>
      <c r="J173" s="192">
        <f ca="1">IFERROR(__xludf.DUMMYFUNCTION("IMPORTRANGE(""https://docs.google.com/spreadsheets/d/1IYY_tgx_IHuhSq3AJ5eI5OnqOPBNLWSHKh2a30DoXe8/edit?usp=sharing"",""ปัตตานี!J98"")"),0)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IFERROR(__xludf.DUMMYFUNCTION("IMPORTRANGE(""https://docs.google.com/spreadsheets/d/1IYY_tgx_IHuhSq3AJ5eI5OnqOPBNLWSHKh2a30DoXe8/edit?usp=sharing"",""ปัตตานี!J99"")"),0)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IFERROR(__xludf.DUMMYFUNCTION("IMPORTRANGE(""https://docs.google.com/spreadsheets/d/1IYY_tgx_IHuhSq3AJ5eI5OnqOPBNLWSHKh2a30DoXe8/edit?usp=sharing"",""ปัตตานี!J100"")"),0)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IFERROR(__xludf.DUMMYFUNCTION("IMPORTRANGE(""https://docs.google.com/spreadsheets/d/1IYY_tgx_IHuhSq3AJ5eI5OnqOPBNLWSHKh2a30DoXe8/edit?usp=sharing"",""ปัตตานี!I101"")"),0)</f>
        <v>0</v>
      </c>
      <c r="J176" s="277">
        <f ca="1">IFERROR(__xludf.DUMMYFUNCTION("IMPORTRANGE(""https://docs.google.com/spreadsheets/d/1IYY_tgx_IHuhSq3AJ5eI5OnqOPBNLWSHKh2a30DoXe8/edit?usp=sharing"",""ปัตตานี!J101"")"),0)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IFERROR(__xludf.DUMMYFUNCTION("IMPORTRANGE(""https://docs.google.com/spreadsheets/d/1IYY_tgx_IHuhSq3AJ5eI5OnqOPBNLWSHKh2a30DoXe8/edit?usp=sharing"",""ปัตตานี!J106"")"),0)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IFERROR(__xludf.DUMMYFUNCTION("IMPORTRANGE(""https://docs.google.com/spreadsheets/d/1IYY_tgx_IHuhSq3AJ5eI5OnqOPBNLWSHKh2a30DoXe8/edit?usp=sharing"",""ปัตตานี!J107"")"),0)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IFERROR(__xludf.DUMMYFUNCTION("IMPORTRANGE(""https://docs.google.com/spreadsheets/d/1IYY_tgx_IHuhSq3AJ5eI5OnqOPBNLWSHKh2a30DoXe8/edit?usp=sharing"",""ปัตตานี!J108"")"),0)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IFERROR(__xludf.DUMMYFUNCTION("IMPORTRANGE(""https://docs.google.com/spreadsheets/d/1IYY_tgx_IHuhSq3AJ5eI5OnqOPBNLWSHKh2a30DoXe8/edit?usp=sharing"",""ปัตตานี!J109"")"),0)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IFERROR(__xludf.DUMMYFUNCTION("IMPORTRANGE(""https://docs.google.com/spreadsheets/d/1IYY_tgx_IHuhSq3AJ5eI5OnqOPBNLWSHKh2a30DoXe8/edit?usp=sharing"",""ปัตตานี!I110"")"),0)</f>
        <v>0</v>
      </c>
      <c r="J185" s="191">
        <f ca="1">IFERROR(__xludf.DUMMYFUNCTION("IMPORTRANGE(""https://docs.google.com/spreadsheets/d/1IYY_tgx_IHuhSq3AJ5eI5OnqOPBNLWSHKh2a30DoXe8/edit?usp=sharing"",""ปัตตานี!J110"")"),0)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IFERROR(__xludf.DUMMYFUNCTION("IMPORTRANGE(""https://docs.google.com/spreadsheets/d/1IYY_tgx_IHuhSq3AJ5eI5OnqOPBNLWSHKh2a30DoXe8/edit?usp=sharing"",""ปัตตานี!I111"")"),0)</f>
        <v>0</v>
      </c>
      <c r="J186" s="191">
        <f ca="1">IFERROR(__xludf.DUMMYFUNCTION("IMPORTRANGE(""https://docs.google.com/spreadsheets/d/1IYY_tgx_IHuhSq3AJ5eI5OnqOPBNLWSHKh2a30DoXe8/edit?usp=sharing"",""ปัตตานี!J111"")"),0)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IFERROR(__xludf.DUMMYFUNCTION("IMPORTRANGE(""https://docs.google.com/spreadsheets/d/1IYY_tgx_IHuhSq3AJ5eI5OnqOPBNLWSHKh2a30DoXe8/edit?usp=sharing"",""ปัตตานี!J112"")"),0)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IFERROR(__xludf.DUMMYFUNCTION("IMPORTRANGE(""https://docs.google.com/spreadsheets/d/1IYY_tgx_IHuhSq3AJ5eI5OnqOPBNLWSHKh2a30DoXe8/edit?usp=sharing"",""ปัตตานี!J113"")"),0)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IFERROR(__xludf.DUMMYFUNCTION("IMPORTRANGE(""https://docs.google.com/spreadsheets/d/1IYY_tgx_IHuhSq3AJ5eI5OnqOPBNLWSHKh2a30DoXe8/edit?usp=sharing"",""ปัตตานี!I114"")"),12800)</f>
        <v>12800</v>
      </c>
      <c r="J189" s="277">
        <f ca="1">IFERROR(__xludf.DUMMYFUNCTION("IMPORTRANGE(""https://docs.google.com/spreadsheets/d/1IYY_tgx_IHuhSq3AJ5eI5OnqOPBNLWSHKh2a30DoXe8/edit?usp=sharing"",""ปัตตานี!J114"")"),0)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IFERROR(__xludf.DUMMYFUNCTION("IMPORTRANGE(""https://docs.google.com/spreadsheets/d/1IYY_tgx_IHuhSq3AJ5eI5OnqOPBNLWSHKh2a30DoXe8/edit?usp=sharing"",""ปัตตานี!J119"")"),0)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IFERROR(__xludf.DUMMYFUNCTION("IMPORTRANGE(""https://docs.google.com/spreadsheets/d/1IYY_tgx_IHuhSq3AJ5eI5OnqOPBNLWSHKh2a30DoXe8/edit?usp=sharing"",""ปัตตานี!J120"")"),1)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IFERROR(__xludf.DUMMYFUNCTION("IMPORTRANGE(""https://docs.google.com/spreadsheets/d/1IYY_tgx_IHuhSq3AJ5eI5OnqOPBNLWSHKh2a30DoXe8/edit?usp=sharing"",""ปัตตานี!J121"")"),1)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IFERROR(__xludf.DUMMYFUNCTION("IMPORTRANGE(""https://docs.google.com/spreadsheets/d/1IYY_tgx_IHuhSq3AJ5eI5OnqOPBNLWSHKh2a30DoXe8/edit?usp=sharing"",""ปัตตานี!J122"")"),1)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IFERROR(__xludf.DUMMYFUNCTION("IMPORTRANGE(""https://docs.google.com/spreadsheets/d/1IYY_tgx_IHuhSq3AJ5eI5OnqOPBNLWSHKh2a30DoXe8/edit?usp=sharing"",""ปัตตานี!I124"")"),12800)</f>
        <v>12800</v>
      </c>
      <c r="J199" s="192">
        <f ca="1">IFERROR(__xludf.DUMMYFUNCTION("IMPORTRANGE(""https://docs.google.com/spreadsheets/d/1IYY_tgx_IHuhSq3AJ5eI5OnqOPBNLWSHKh2a30DoXe8/edit?usp=sharing"",""ปัตตานี!J124"")"),0)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IFERROR(__xludf.DUMMYFUNCTION("IMPORTRANGE(""https://docs.google.com/spreadsheets/d/1IYY_tgx_IHuhSq3AJ5eI5OnqOPBNLWSHKh2a30DoXe8/edit?usp=sharing"",""ปัตตานี!I125"")"),12800)</f>
        <v>12800</v>
      </c>
      <c r="J200" s="192">
        <f ca="1">IFERROR(__xludf.DUMMYFUNCTION("IMPORTRANGE(""https://docs.google.com/spreadsheets/d/1IYY_tgx_IHuhSq3AJ5eI5OnqOPBNLWSHKh2a30DoXe8/edit?usp=sharing"",""ปัตตานี!J125"")"),0)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IFERROR(__xludf.DUMMYFUNCTION("IMPORTRANGE(""https://docs.google.com/spreadsheets/d/1IYY_tgx_IHuhSq3AJ5eI5OnqOPBNLWSHKh2a30DoXe8/edit?usp=sharing"",""ปัตตานี!I126"")"),15)</f>
        <v>15</v>
      </c>
      <c r="J201" s="192">
        <f ca="1">IFERROR(__xludf.DUMMYFUNCTION("IMPORTRANGE(""https://docs.google.com/spreadsheets/d/1IYY_tgx_IHuhSq3AJ5eI5OnqOPBNLWSHKh2a30DoXe8/edit?usp=sharing"",""ปัตตานี!J126"")"),15)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IFERROR(__xludf.DUMMYFUNCTION("IMPORTRANGE(""https://docs.google.com/spreadsheets/d/1IYY_tgx_IHuhSq3AJ5eI5OnqOPBNLWSHKh2a30DoXe8/edit?usp=sharing"",""ปัตตานี!J127"")"),0)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IFERROR(__xludf.DUMMYFUNCTION("IMPORTRANGE(""https://docs.google.com/spreadsheets/d/1IYY_tgx_IHuhSq3AJ5eI5OnqOPBNLWSHKh2a30DoXe8/edit?usp=sharing"",""ปัตตานี!J128"")"),0)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IFERROR(__xludf.DUMMYFUNCTION("IMPORTRANGE(""https://docs.google.com/spreadsheets/d/1IYY_tgx_IHuhSq3AJ5eI5OnqOPBNLWSHKh2a30DoXe8/edit?usp=sharing"",""ปัตตานี!I129"")"),0)</f>
        <v>0</v>
      </c>
      <c r="J204" s="277">
        <f ca="1">IFERROR(__xludf.DUMMYFUNCTION("IMPORTRANGE(""https://docs.google.com/spreadsheets/d/1IYY_tgx_IHuhSq3AJ5eI5OnqOPBNLWSHKh2a30DoXe8/edit?usp=sharing"",""ปัตตานี!J129"")"),0)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IFERROR(__xludf.DUMMYFUNCTION("IMPORTRANGE(""https://docs.google.com/spreadsheets/d/1IYY_tgx_IHuhSq3AJ5eI5OnqOPBNLWSHKh2a30DoXe8/edit?usp=sharing"",""ปัตตานี!J134"")"),0)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IFERROR(__xludf.DUMMYFUNCTION("IMPORTRANGE(""https://docs.google.com/spreadsheets/d/1IYY_tgx_IHuhSq3AJ5eI5OnqOPBNLWSHKh2a30DoXe8/edit?usp=sharing"",""ปัตตานี!J135"")"),0)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IFERROR(__xludf.DUMMYFUNCTION("IMPORTRANGE(""https://docs.google.com/spreadsheets/d/1IYY_tgx_IHuhSq3AJ5eI5OnqOPBNLWSHKh2a30DoXe8/edit?usp=sharing"",""ปัตตานี!J136"")"),0)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IFERROR(__xludf.DUMMYFUNCTION("IMPORTRANGE(""https://docs.google.com/spreadsheets/d/1IYY_tgx_IHuhSq3AJ5eI5OnqOPBNLWSHKh2a30DoXe8/edit?usp=sharing"",""ปัตตานี!J137"")"),0)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IFERROR(__xludf.DUMMYFUNCTION("IMPORTRANGE(""https://docs.google.com/spreadsheets/d/1IYY_tgx_IHuhSq3AJ5eI5OnqOPBNLWSHKh2a30DoXe8/edit?usp=sharing"",""ปัตตานี!I138"")"),0)</f>
        <v>0</v>
      </c>
      <c r="J213" s="191">
        <f ca="1">IFERROR(__xludf.DUMMYFUNCTION("IMPORTRANGE(""https://docs.google.com/spreadsheets/d/1IYY_tgx_IHuhSq3AJ5eI5OnqOPBNLWSHKh2a30DoXe8/edit?usp=sharing"",""ปัตตานี!J138"")"),0)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IFERROR(__xludf.DUMMYFUNCTION("IMPORTRANGE(""https://docs.google.com/spreadsheets/d/1IYY_tgx_IHuhSq3AJ5eI5OnqOPBNLWSHKh2a30DoXe8/edit?usp=sharing"",""ปัตตานี!I140"")"),0)</f>
        <v>0</v>
      </c>
      <c r="J215" s="191">
        <f ca="1">IFERROR(__xludf.DUMMYFUNCTION("IMPORTRANGE(""https://docs.google.com/spreadsheets/d/1IYY_tgx_IHuhSq3AJ5eI5OnqOPBNLWSHKh2a30DoXe8/edit?usp=sharing"",""ปัตตานี!J140"")"),0)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IFERROR(__xludf.DUMMYFUNCTION("IMPORTRANGE(""https://docs.google.com/spreadsheets/d/1IYY_tgx_IHuhSq3AJ5eI5OnqOPBNLWSHKh2a30DoXe8/edit?usp=sharing"",""ปัตตานี!I141"")"),0)</f>
        <v>0</v>
      </c>
      <c r="J216" s="191">
        <f ca="1">IFERROR(__xludf.DUMMYFUNCTION("IMPORTRANGE(""https://docs.google.com/spreadsheets/d/1IYY_tgx_IHuhSq3AJ5eI5OnqOPBNLWSHKh2a30DoXe8/edit?usp=sharing"",""ปัตตานี!J141"")"),0)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IFERROR(__xludf.DUMMYFUNCTION("IMPORTRANGE(""https://docs.google.com/spreadsheets/d/1IYY_tgx_IHuhSq3AJ5eI5OnqOPBNLWSHKh2a30DoXe8/edit?usp=sharing"",""ปัตตานี!J142"")"),0)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IFERROR(__xludf.DUMMYFUNCTION("IMPORTRANGE(""https://docs.google.com/spreadsheets/d/1IYY_tgx_IHuhSq3AJ5eI5OnqOPBNLWSHKh2a30DoXe8/edit?usp=sharing"",""ปัตตานี!J143"")"),0)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IFERROR(__xludf.DUMMYFUNCTION("IMPORTRANGE(""https://docs.google.com/spreadsheets/d/1IYY_tgx_IHuhSq3AJ5eI5OnqOPBNLWSHKh2a30DoXe8/edit?usp=sharing"",""ปัตตานี!I144"")"),15)</f>
        <v>15</v>
      </c>
      <c r="J219" s="264">
        <f ca="1">IFERROR(__xludf.DUMMYFUNCTION("IMPORTRANGE(""https://docs.google.com/spreadsheets/d/1IYY_tgx_IHuhSq3AJ5eI5OnqOPBNLWSHKh2a30DoXe8/edit?usp=sharing"",""ปัตตานี!J144"")"),15)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IFERROR(__xludf.DUMMYFUNCTION("IMPORTRANGE(""https://docs.google.com/spreadsheets/d/1Yj_ptqi66GCucihVvJfMjLAmec39IyEx_6qawtMGysU/edit?usp=sharing"",""สบก!BS86"")"),21125)</f>
        <v>21125</v>
      </c>
      <c r="N224" s="172">
        <f ca="1">IFERROR(__xludf.DUMMYFUNCTION("IMPORTRANGE(""https://docs.google.com/spreadsheets/d/1Yj_ptqi66GCucihVvJfMjLAmec39IyEx_6qawtMGysU/edit?usp=sharing"",""สบก!BT86"")"),21125)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IFERROR(__xludf.DUMMYFUNCTION("IMPORTRANGE(""https://docs.google.com/spreadsheets/d/1Yj_ptqi66GCucihVvJfMjLAmec39IyEx_6qawtMGysU/edit?usp=sharing"",""สบก!BO86"")"),0)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IFERROR(__xludf.DUMMYFUNCTION("IMPORTRANGE(""https://docs.google.com/spreadsheets/d/1Yj_ptqi66GCucihVvJfMjLAmec39IyEx_6qawtMGysU/edit?usp=sharing"",""สบก!BP86"")"),21125)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IFERROR(__xludf.DUMMYFUNCTION("IMPORTRANGE(""https://docs.google.com/spreadsheets/d/1IYY_tgx_IHuhSq3AJ5eI5OnqOPBNLWSHKh2a30DoXe8/edit?usp=sharing"",""ปัตตานี!I149"")"),15)</f>
        <v>15</v>
      </c>
      <c r="J229" s="264">
        <f ca="1">IFERROR(__xludf.DUMMYFUNCTION("IMPORTRANGE(""https://docs.google.com/spreadsheets/d/1IYY_tgx_IHuhSq3AJ5eI5OnqOPBNLWSHKh2a30DoXe8/edit?usp=sharing"",""ปัตตานี!J149"")"),15)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IFERROR(__xludf.DUMMYFUNCTION("IMPORTRANGE(""https://docs.google.com/spreadsheets/d/1IYY_tgx_IHuhSq3AJ5eI5OnqOPBNLWSHKh2a30DoXe8/edit?usp=sharing"",""ปัตตานี!J151"")"),0)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IFERROR(__xludf.DUMMYFUNCTION("IMPORTRANGE(""https://docs.google.com/spreadsheets/d/1IYY_tgx_IHuhSq3AJ5eI5OnqOPBNLWSHKh2a30DoXe8/edit?usp=sharing"",""ปัตตานี!J152"")"),1)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IFERROR(__xludf.DUMMYFUNCTION("IMPORTRANGE(""https://docs.google.com/spreadsheets/d/1IYY_tgx_IHuhSq3AJ5eI5OnqOPBNLWSHKh2a30DoXe8/edit?usp=sharing"",""ปัตตานี!J153"")"),1)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IFERROR(__xludf.DUMMYFUNCTION("IMPORTRANGE(""https://docs.google.com/spreadsheets/d/1IYY_tgx_IHuhSq3AJ5eI5OnqOPBNLWSHKh2a30DoXe8/edit?usp=sharing"",""ปัตตานี!J154"")"),1)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IFERROR(__xludf.DUMMYFUNCTION("IMPORTRANGE(""https://docs.google.com/spreadsheets/d/1IYY_tgx_IHuhSq3AJ5eI5OnqOPBNLWSHKh2a30DoXe8/edit?usp=sharing"",""ปัตตานี!I155"")"),15)</f>
        <v>15</v>
      </c>
      <c r="J235" s="192">
        <f ca="1">IFERROR(__xludf.DUMMYFUNCTION("IMPORTRANGE(""https://docs.google.com/spreadsheets/d/1IYY_tgx_IHuhSq3AJ5eI5OnqOPBNLWSHKh2a30DoXe8/edit?usp=sharing"",""ปัตตานี!J155"")"),15)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IFERROR(__xludf.DUMMYFUNCTION("IMPORTRANGE(""https://docs.google.com/spreadsheets/d/1IYY_tgx_IHuhSq3AJ5eI5OnqOPBNLWSHKh2a30DoXe8/edit?usp=sharing"",""ปัตตานี!J156"")"),0)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IFERROR(__xludf.DUMMYFUNCTION("IMPORTRANGE(""https://docs.google.com/spreadsheets/d/1IYY_tgx_IHuhSq3AJ5eI5OnqOPBNLWSHKh2a30DoXe8/edit?usp=sharing"",""ปัตตานี!J157"")"),0)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IFERROR(__xludf.DUMMYFUNCTION("IMPORTRANGE(""https://docs.google.com/spreadsheets/d/1IYY_tgx_IHuhSq3AJ5eI5OnqOPBNLWSHKh2a30DoXe8/edit?usp=sharing"",""ปัตตานี!I158"")"),0)</f>
        <v>0</v>
      </c>
      <c r="J238" s="264">
        <f ca="1">IFERROR(__xludf.DUMMYFUNCTION("IMPORTRANGE(""https://docs.google.com/spreadsheets/d/1IYY_tgx_IHuhSq3AJ5eI5OnqOPBNLWSHKh2a30DoXe8/edit?usp=sharing"",""ปัตตานี!J158"")"),0)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IFERROR(__xludf.DUMMYFUNCTION("IMPORTRANGE(""https://docs.google.com/spreadsheets/d/1IYY_tgx_IHuhSq3AJ5eI5OnqOPBNLWSHKh2a30DoXe8/edit?usp=sharing"",""ปัตตานี!J159"")"),"")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IFERROR(__xludf.DUMMYFUNCTION("IMPORTRANGE(""https://docs.google.com/spreadsheets/d/1IYY_tgx_IHuhSq3AJ5eI5OnqOPBNLWSHKh2a30DoXe8/edit?usp=sharing"",""ปัตตานี!J161"")"),0)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IFERROR(__xludf.DUMMYFUNCTION("IMPORTRANGE(""https://docs.google.com/spreadsheets/d/1IYY_tgx_IHuhSq3AJ5eI5OnqOPBNLWSHKh2a30DoXe8/edit?usp=sharing"",""ปัตตานี!J162"")"),0)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IFERROR(__xludf.DUMMYFUNCTION("IMPORTRANGE(""https://docs.google.com/spreadsheets/d/1IYY_tgx_IHuhSq3AJ5eI5OnqOPBNLWSHKh2a30DoXe8/edit?usp=sharing"",""ปัตตานี!J163"")"),0)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IFERROR(__xludf.DUMMYFUNCTION("IMPORTRANGE(""https://docs.google.com/spreadsheets/d/1IYY_tgx_IHuhSq3AJ5eI5OnqOPBNLWSHKh2a30DoXe8/edit?usp=sharing"",""ปัตตานี!I164"")"),0)</f>
        <v>0</v>
      </c>
      <c r="J244" s="191">
        <f ca="1">IFERROR(__xludf.DUMMYFUNCTION("IMPORTRANGE(""https://docs.google.com/spreadsheets/d/1IYY_tgx_IHuhSq3AJ5eI5OnqOPBNLWSHKh2a30DoXe8/edit?usp=sharing"",""ปัตตานี!J164"")"),0)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IFERROR(__xludf.DUMMYFUNCTION("IMPORTRANGE(""https://docs.google.com/spreadsheets/d/1IYY_tgx_IHuhSq3AJ5eI5OnqOPBNLWSHKh2a30DoXe8/edit?usp=sharing"",""ปัตตานี!J165"")"),0)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IFERROR(__xludf.DUMMYFUNCTION("IMPORTRANGE(""https://docs.google.com/spreadsheets/d/1IYY_tgx_IHuhSq3AJ5eI5OnqOPBNLWSHKh2a30DoXe8/edit?usp=sharing"",""ปัตตานี!J166"")"),0)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IFERROR(__xludf.DUMMYFUNCTION("IMPORTRANGE(""https://docs.google.com/spreadsheets/d/1IYY_tgx_IHuhSq3AJ5eI5OnqOPBNLWSHKh2a30DoXe8/edit?usp=sharing"",""ปัตตานี!I169"")"),0)</f>
        <v>0</v>
      </c>
      <c r="J249" s="308">
        <f ca="1">IFERROR(__xludf.DUMMYFUNCTION("IMPORTRANGE(""https://docs.google.com/spreadsheets/d/1IYY_tgx_IHuhSq3AJ5eI5OnqOPBNLWSHKh2a30DoXe8/edit?usp=sharing"",""ปัตตานี!J169"")"),0)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IFERROR(__xludf.DUMMYFUNCTION("IMPORTRANGE(""https://docs.google.com/spreadsheets/d/1Yj_ptqi66GCucihVvJfMjLAmec39IyEx_6qawtMGysU/edit?usp=sharing"",""สบก!CB86"")"),0)</f>
        <v>0</v>
      </c>
      <c r="N254" s="172">
        <f ca="1">IFERROR(__xludf.DUMMYFUNCTION("IMPORTRANGE(""https://docs.google.com/spreadsheets/d/1Yj_ptqi66GCucihVvJfMjLAmec39IyEx_6qawtMGysU/edit?usp=sharing"",""สบก!CC86"")"),0)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IFERROR(__xludf.DUMMYFUNCTION("IMPORTRANGE(""https://docs.google.com/spreadsheets/d/1Yj_ptqi66GCucihVvJfMjLAmec39IyEx_6qawtMGysU/edit?usp=sharing"",""สบก!BX86"")"),0)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IFERROR(__xludf.DUMMYFUNCTION("IMPORTRANGE(""https://docs.google.com/spreadsheets/d/1Yj_ptqi66GCucihVvJfMjLAmec39IyEx_6qawtMGysU/edit?usp=sharing"",""สบก!BY86"")"),0)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IFERROR(__xludf.DUMMYFUNCTION("IMPORTRANGE(""https://docs.google.com/spreadsheets/d/1IYY_tgx_IHuhSq3AJ5eI5OnqOPBNLWSHKh2a30DoXe8/edit?usp=sharing"",""ปัตตานี!J175"")"),0)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IFERROR(__xludf.DUMMYFUNCTION("IMPORTRANGE(""https://docs.google.com/spreadsheets/d/1IYY_tgx_IHuhSq3AJ5eI5OnqOPBNLWSHKh2a30DoXe8/edit?usp=sharing"",""ปัตตานี!J176"")"),0)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IFERROR(__xludf.DUMMYFUNCTION("IMPORTRANGE(""https://docs.google.com/spreadsheets/d/1IYY_tgx_IHuhSq3AJ5eI5OnqOPBNLWSHKh2a30DoXe8/edit?usp=sharing"",""ปัตตานี!J177"")"),0)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IFERROR(__xludf.DUMMYFUNCTION("IMPORTRANGE(""https://docs.google.com/spreadsheets/d/1IYY_tgx_IHuhSq3AJ5eI5OnqOPBNLWSHKh2a30DoXe8/edit?usp=sharing"",""ปัตตานี!J178"")"),0)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IFERROR(__xludf.DUMMYFUNCTION("IMPORTRANGE(""https://docs.google.com/spreadsheets/d/1IYY_tgx_IHuhSq3AJ5eI5OnqOPBNLWSHKh2a30DoXe8/edit?usp=sharing"",""ปัตตานี!I179"")"),0)</f>
        <v>0</v>
      </c>
      <c r="J264" s="192">
        <f ca="1">IFERROR(__xludf.DUMMYFUNCTION("IMPORTRANGE(""https://docs.google.com/spreadsheets/d/1IYY_tgx_IHuhSq3AJ5eI5OnqOPBNLWSHKh2a30DoXe8/edit?usp=sharing"",""ปัตตานี!J179"")"),0)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IFERROR(__xludf.DUMMYFUNCTION("IMPORTRANGE(""https://docs.google.com/spreadsheets/d/1IYY_tgx_IHuhSq3AJ5eI5OnqOPBNLWSHKh2a30DoXe8/edit?usp=sharing"",""ปัตตานี!I180"")"),0)</f>
        <v>0</v>
      </c>
      <c r="J265" s="192">
        <f ca="1">IFERROR(__xludf.DUMMYFUNCTION("IMPORTRANGE(""https://docs.google.com/spreadsheets/d/1IYY_tgx_IHuhSq3AJ5eI5OnqOPBNLWSHKh2a30DoXe8/edit?usp=sharing"",""ปัตตานี!J180"")"),0)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IFERROR(__xludf.DUMMYFUNCTION("IMPORTRANGE(""https://docs.google.com/spreadsheets/d/1IYY_tgx_IHuhSq3AJ5eI5OnqOPBNLWSHKh2a30DoXe8/edit?usp=sharing"",""ปัตตานี!I181"")"),0)</f>
        <v>0</v>
      </c>
      <c r="J266" s="192">
        <f ca="1">IFERROR(__xludf.DUMMYFUNCTION("IMPORTRANGE(""https://docs.google.com/spreadsheets/d/1IYY_tgx_IHuhSq3AJ5eI5OnqOPBNLWSHKh2a30DoXe8/edit?usp=sharing"",""ปัตตานี!J181"")"),0)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IFERROR(__xludf.DUMMYFUNCTION("IMPORTRANGE(""https://docs.google.com/spreadsheets/d/1IYY_tgx_IHuhSq3AJ5eI5OnqOPBNLWSHKh2a30DoXe8/edit?usp=sharing"",""ปัตตานี!I182"")"),0)</f>
        <v>0</v>
      </c>
      <c r="J267" s="192">
        <f ca="1">IFERROR(__xludf.DUMMYFUNCTION("IMPORTRANGE(""https://docs.google.com/spreadsheets/d/1IYY_tgx_IHuhSq3AJ5eI5OnqOPBNLWSHKh2a30DoXe8/edit?usp=sharing"",""ปัตตานี!J182"")"),0)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IFERROR(__xludf.DUMMYFUNCTION("IMPORTRANGE(""https://docs.google.com/spreadsheets/d/1IYY_tgx_IHuhSq3AJ5eI5OnqOPBNLWSHKh2a30DoXe8/edit?usp=sharing"",""ปัตตานี!J183"")"),0)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IFERROR(__xludf.DUMMYFUNCTION("IMPORTRANGE(""https://docs.google.com/spreadsheets/d/1IYY_tgx_IHuhSq3AJ5eI5OnqOPBNLWSHKh2a30DoXe8/edit?usp=sharing"",""ปัตตานี!J184"")"),0)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IFERROR(__xludf.DUMMYFUNCTION("IMPORTRANGE(""https://docs.google.com/spreadsheets/d/1IYY_tgx_IHuhSq3AJ5eI5OnqOPBNLWSHKh2a30DoXe8/edit?usp=sharing"",""ปัตตานี!I185"")"),0)</f>
        <v>0</v>
      </c>
      <c r="J270" s="308">
        <f ca="1">IFERROR(__xludf.DUMMYFUNCTION("IMPORTRANGE(""https://docs.google.com/spreadsheets/d/1IYY_tgx_IHuhSq3AJ5eI5OnqOPBNLWSHKh2a30DoXe8/edit?usp=sharing"",""ปัตตานี!J185"")"),0)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IFERROR(__xludf.DUMMYFUNCTION("IMPORTRANGE(""https://docs.google.com/spreadsheets/d/1Yj_ptqi66GCucihVvJfMjLAmec39IyEx_6qawtMGysU/edit?usp=sharing"",""สบก!CK86"")"),0)</f>
        <v>0</v>
      </c>
      <c r="N275" s="172">
        <f ca="1">IFERROR(__xludf.DUMMYFUNCTION("IMPORTRANGE(""https://docs.google.com/spreadsheets/d/1Yj_ptqi66GCucihVvJfMjLAmec39IyEx_6qawtMGysU/edit?usp=sharing"",""สบก!CL86"")"),0)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IFERROR(__xludf.DUMMYFUNCTION("IMPORTRANGE(""https://docs.google.com/spreadsheets/d/1Yj_ptqi66GCucihVvJfMjLAmec39IyEx_6qawtMGysU/edit?usp=sharing"",""สบก!CG86"")"),0)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IFERROR(__xludf.DUMMYFUNCTION("IMPORTRANGE(""https://docs.google.com/spreadsheets/d/1Yj_ptqi66GCucihVvJfMjLAmec39IyEx_6qawtMGysU/edit?usp=sharing"",""สบก!CH86"")"),0)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IFERROR(__xludf.DUMMYFUNCTION("IMPORTRANGE(""https://docs.google.com/spreadsheets/d/1IYY_tgx_IHuhSq3AJ5eI5OnqOPBNLWSHKh2a30DoXe8/edit?usp=sharing"",""ปัตตานี!J191"")"),0)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IFERROR(__xludf.DUMMYFUNCTION("IMPORTRANGE(""https://docs.google.com/spreadsheets/d/1IYY_tgx_IHuhSq3AJ5eI5OnqOPBNLWSHKh2a30DoXe8/edit?usp=sharing"",""ปัตตานี!J192"")"),0)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IFERROR(__xludf.DUMMYFUNCTION("IMPORTRANGE(""https://docs.google.com/spreadsheets/d/1IYY_tgx_IHuhSq3AJ5eI5OnqOPBNLWSHKh2a30DoXe8/edit?usp=sharing"",""ปัตตานี!J193"")"),0)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IFERROR(__xludf.DUMMYFUNCTION("IMPORTRANGE(""https://docs.google.com/spreadsheets/d/1IYY_tgx_IHuhSq3AJ5eI5OnqOPBNLWSHKh2a30DoXe8/edit?usp=sharing"",""ปัตตานี!J194"")"),0)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IFERROR(__xludf.DUMMYFUNCTION("IMPORTRANGE(""https://docs.google.com/spreadsheets/d/1IYY_tgx_IHuhSq3AJ5eI5OnqOPBNLWSHKh2a30DoXe8/edit?usp=sharing"",""ปัตตานี!I195"")"),0)</f>
        <v>0</v>
      </c>
      <c r="J285" s="192">
        <f ca="1">IFERROR(__xludf.DUMMYFUNCTION("IMPORTRANGE(""https://docs.google.com/spreadsheets/d/1IYY_tgx_IHuhSq3AJ5eI5OnqOPBNLWSHKh2a30DoXe8/edit?usp=sharing"",""ปัตตานี!J195"")"),0)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IFERROR(__xludf.DUMMYFUNCTION("IMPORTRANGE(""https://docs.google.com/spreadsheets/d/1IYY_tgx_IHuhSq3AJ5eI5OnqOPBNLWSHKh2a30DoXe8/edit?usp=sharing"",""ปัตตานี!J196"")"),0)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IFERROR(__xludf.DUMMYFUNCTION("IMPORTRANGE(""https://docs.google.com/spreadsheets/d/1IYY_tgx_IHuhSq3AJ5eI5OnqOPBNLWSHKh2a30DoXe8/edit?usp=sharing"",""ปัตตานี!J197"")"),0)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IFERROR(__xludf.DUMMYFUNCTION("IMPORTRANGE(""https://docs.google.com/spreadsheets/d/1IYY_tgx_IHuhSq3AJ5eI5OnqOPBNLWSHKh2a30DoXe8/edit?usp=sharing"",""ปัตตานี!I199"")"),0)</f>
        <v>0</v>
      </c>
      <c r="J289" s="308">
        <f ca="1">IFERROR(__xludf.DUMMYFUNCTION("IMPORTRANGE(""https://docs.google.com/spreadsheets/d/1IYY_tgx_IHuhSq3AJ5eI5OnqOPBNLWSHKh2a30DoXe8/edit?usp=sharing"",""ปัตตานี!J199"")"),0)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IFERROR(__xludf.DUMMYFUNCTION("IMPORTRANGE(""https://docs.google.com/spreadsheets/d/1Yj_ptqi66GCucihVvJfMjLAmec39IyEx_6qawtMGysU/edit?usp=sharing"",""สบก!CT86"")"),0)</f>
        <v>0</v>
      </c>
      <c r="N294" s="172">
        <f ca="1">IFERROR(__xludf.DUMMYFUNCTION("IMPORTRANGE(""https://docs.google.com/spreadsheets/d/1Yj_ptqi66GCucihVvJfMjLAmec39IyEx_6qawtMGysU/edit?usp=sharing"",""สบก!CU86"")"),0)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IFERROR(__xludf.DUMMYFUNCTION("IMPORTRANGE(""https://docs.google.com/spreadsheets/d/1Yj_ptqi66GCucihVvJfMjLAmec39IyEx_6qawtMGysU/edit?usp=sharing"",""สบก!CP86"")"),0)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IFERROR(__xludf.DUMMYFUNCTION("IMPORTRANGE(""https://docs.google.com/spreadsheets/d/1Yj_ptqi66GCucihVvJfMjLAmec39IyEx_6qawtMGysU/edit?usp=sharing"",""สบก!CQ86"")"),0)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IFERROR(__xludf.DUMMYFUNCTION("IMPORTRANGE(""https://docs.google.com/spreadsheets/d/1IYY_tgx_IHuhSq3AJ5eI5OnqOPBNLWSHKh2a30DoXe8/edit?usp=sharing"",""ปัตตานี!J205"")"),0)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IFERROR(__xludf.DUMMYFUNCTION("IMPORTRANGE(""https://docs.google.com/spreadsheets/d/1IYY_tgx_IHuhSq3AJ5eI5OnqOPBNLWSHKh2a30DoXe8/edit?usp=sharing"",""ปัตตานี!J206"")"),0)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IFERROR(__xludf.DUMMYFUNCTION("IMPORTRANGE(""https://docs.google.com/spreadsheets/d/1IYY_tgx_IHuhSq3AJ5eI5OnqOPBNLWSHKh2a30DoXe8/edit?usp=sharing"",""ปัตตานี!J207"")"),0)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IFERROR(__xludf.DUMMYFUNCTION("IMPORTRANGE(""https://docs.google.com/spreadsheets/d/1IYY_tgx_IHuhSq3AJ5eI5OnqOPBNLWSHKh2a30DoXe8/edit?usp=sharing"",""ปัตตานี!J208"")"),0)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IFERROR(__xludf.DUMMYFUNCTION("IMPORTRANGE(""https://docs.google.com/spreadsheets/d/1IYY_tgx_IHuhSq3AJ5eI5OnqOPBNLWSHKh2a30DoXe8/edit?usp=sharing"",""ปัตตานี!I209"")"),0)</f>
        <v>0</v>
      </c>
      <c r="J304" s="191">
        <f ca="1">IFERROR(__xludf.DUMMYFUNCTION("IMPORTRANGE(""https://docs.google.com/spreadsheets/d/1IYY_tgx_IHuhSq3AJ5eI5OnqOPBNLWSHKh2a30DoXe8/edit?usp=sharing"",""ปัตตานี!J209"")"),0)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IFERROR(__xludf.DUMMYFUNCTION("IMPORTRANGE(""https://docs.google.com/spreadsheets/d/1IYY_tgx_IHuhSq3AJ5eI5OnqOPBNLWSHKh2a30DoXe8/edit?usp=sharing"",""ปัตตานี!I211"")"),0)</f>
        <v>0</v>
      </c>
      <c r="J306" s="191">
        <f ca="1">IFERROR(__xludf.DUMMYFUNCTION("IMPORTRANGE(""https://docs.google.com/spreadsheets/d/1IYY_tgx_IHuhSq3AJ5eI5OnqOPBNLWSHKh2a30DoXe8/edit?usp=sharing"",""ปัตตานี!J211"")"),0)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IFERROR(__xludf.DUMMYFUNCTION("IMPORTRANGE(""https://docs.google.com/spreadsheets/d/1IYY_tgx_IHuhSq3AJ5eI5OnqOPBNLWSHKh2a30DoXe8/edit?usp=sharing"",""ปัตตานี!J212"")"),0)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IFERROR(__xludf.DUMMYFUNCTION("IMPORTRANGE(""https://docs.google.com/spreadsheets/d/1IYY_tgx_IHuhSq3AJ5eI5OnqOPBNLWSHKh2a30DoXe8/edit?usp=sharing"",""ปัตตานี!J213"")"),0)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IFERROR(__xludf.DUMMYFUNCTION("IMPORTRANGE(""https://docs.google.com/spreadsheets/d/1IYY_tgx_IHuhSq3AJ5eI5OnqOPBNLWSHKh2a30DoXe8/edit?usp=sharing"",""ปัตตานี!I214"")"),0)</f>
        <v>0</v>
      </c>
      <c r="J309" s="325">
        <f ca="1">IFERROR(__xludf.DUMMYFUNCTION("IMPORTRANGE(""https://docs.google.com/spreadsheets/d/1IYY_tgx_IHuhSq3AJ5eI5OnqOPBNLWSHKh2a30DoXe8/edit?usp=sharing"",""ปัตตานี!J214"")"),0)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IFERROR(__xludf.DUMMYFUNCTION("IMPORTRANGE(""https://docs.google.com/spreadsheets/d/1Yj_ptqi66GCucihVvJfMjLAmec39IyEx_6qawtMGysU/edit?usp=sharing"",""สบก!DC86"")"),0)</f>
        <v>0</v>
      </c>
      <c r="N314" s="172">
        <f ca="1">IFERROR(__xludf.DUMMYFUNCTION("IMPORTRANGE(""https://docs.google.com/spreadsheets/d/1Yj_ptqi66GCucihVvJfMjLAmec39IyEx_6qawtMGysU/edit?usp=sharing"",""สบก!DD86"")"),0)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IFERROR(__xludf.DUMMYFUNCTION("IMPORTRANGE(""https://docs.google.com/spreadsheets/d/1Yj_ptqi66GCucihVvJfMjLAmec39IyEx_6qawtMGysU/edit?usp=sharing"",""สบก!CY86"")"),0)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IFERROR(__xludf.DUMMYFUNCTION("IMPORTRANGE(""https://docs.google.com/spreadsheets/d/1Yj_ptqi66GCucihVvJfMjLAmec39IyEx_6qawtMGysU/edit?usp=sharing"",""สบก!CZ86"")"),0)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IFERROR(__xludf.DUMMYFUNCTION("IMPORTRANGE(""https://docs.google.com/spreadsheets/d/1IYY_tgx_IHuhSq3AJ5eI5OnqOPBNLWSHKh2a30DoXe8/edit?usp=sharing"",""ปัตตานี!J220"")"),0)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IFERROR(__xludf.DUMMYFUNCTION("IMPORTRANGE(""https://docs.google.com/spreadsheets/d/1IYY_tgx_IHuhSq3AJ5eI5OnqOPBNLWSHKh2a30DoXe8/edit?usp=sharing"",""ปัตตานี!J221"")"),0)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IFERROR(__xludf.DUMMYFUNCTION("IMPORTRANGE(""https://docs.google.com/spreadsheets/d/1IYY_tgx_IHuhSq3AJ5eI5OnqOPBNLWSHKh2a30DoXe8/edit?usp=sharing"",""ปัตตานี!J222"")"),0)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IFERROR(__xludf.DUMMYFUNCTION("IMPORTRANGE(""https://docs.google.com/spreadsheets/d/1IYY_tgx_IHuhSq3AJ5eI5OnqOPBNLWSHKh2a30DoXe8/edit?usp=sharing"",""ปัตตานี!J223"")"),0)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IFERROR(__xludf.DUMMYFUNCTION("IMPORTRANGE(""https://docs.google.com/spreadsheets/d/1IYY_tgx_IHuhSq3AJ5eI5OnqOPBNLWSHKh2a30DoXe8/edit?usp=sharing"",""ปัตตานี!I224"")"),0)</f>
        <v>0</v>
      </c>
      <c r="J324" s="191">
        <f ca="1">IFERROR(__xludf.DUMMYFUNCTION("IMPORTRANGE(""https://docs.google.com/spreadsheets/d/1IYY_tgx_IHuhSq3AJ5eI5OnqOPBNLWSHKh2a30DoXe8/edit?usp=sharing"",""ปัตตานี!J224"")"),0)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IFERROR(__xludf.DUMMYFUNCTION("IMPORTRANGE(""https://docs.google.com/spreadsheets/d/1IYY_tgx_IHuhSq3AJ5eI5OnqOPBNLWSHKh2a30DoXe8/edit?usp=sharing"",""ปัตตานี!J225"")"),0)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IFERROR(__xludf.DUMMYFUNCTION("IMPORTRANGE(""https://docs.google.com/spreadsheets/d/1IYY_tgx_IHuhSq3AJ5eI5OnqOPBNLWSHKh2a30DoXe8/edit?usp=sharing"",""ปัตตานี!J226"")"),0)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IFERROR(__xludf.DUMMYFUNCTION("IMPORTRANGE(""https://docs.google.com/spreadsheets/d/1IYY_tgx_IHuhSq3AJ5eI5OnqOPBNLWSHKh2a30DoXe8/edit?usp=sharing"",""ปัตตานี!I228"")"),210)</f>
        <v>210</v>
      </c>
      <c r="J328" s="330">
        <f ca="1">IFERROR(__xludf.DUMMYFUNCTION("IMPORTRANGE(""https://docs.google.com/spreadsheets/d/1IYY_tgx_IHuhSq3AJ5eI5OnqOPBNLWSHKh2a30DoXe8/edit?usp=sharing"",""ปัตตานี!J228"")"),0)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707640</v>
      </c>
      <c r="M329" s="155">
        <f t="shared" ca="1" si="98"/>
        <v>364990</v>
      </c>
      <c r="N329" s="155">
        <f t="shared" ca="1" si="98"/>
        <v>165310</v>
      </c>
      <c r="O329" s="154">
        <f t="shared" ref="O329:O331" ca="1" si="99">IF(L329&gt;0,N329*100/L329,0)</f>
        <v>23.360748403142843</v>
      </c>
      <c r="P329" s="154">
        <f t="shared" ref="P329:P331" ca="1" si="100">IF(M329&gt;0,N329*100/M329,0)</f>
        <v>45.291651826077427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707640</v>
      </c>
      <c r="M331" s="160">
        <f t="shared" ca="1" si="102"/>
        <v>364990</v>
      </c>
      <c r="N331" s="160">
        <f t="shared" ca="1" si="102"/>
        <v>165310</v>
      </c>
      <c r="O331" s="159">
        <f t="shared" ca="1" si="99"/>
        <v>23.360748403142843</v>
      </c>
      <c r="P331" s="159">
        <f t="shared" ca="1" si="100"/>
        <v>45.291651826077427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695140</v>
      </c>
      <c r="M333" s="172">
        <f ca="1">IFERROR(__xludf.DUMMYFUNCTION("IMPORTRANGE(""https://docs.google.com/spreadsheets/d/1Yj_ptqi66GCucihVvJfMjLAmec39IyEx_6qawtMGysU/edit?usp=sharing"",""สบก!DL86"")"),364990)</f>
        <v>364990</v>
      </c>
      <c r="N333" s="172">
        <f ca="1">IFERROR(__xludf.DUMMYFUNCTION("IMPORTRANGE(""https://docs.google.com/spreadsheets/d/1Yj_ptqi66GCucihVvJfMjLAmec39IyEx_6qawtMGysU/edit?usp=sharing"",""สบก!DM86"")"),152810)</f>
        <v>152810</v>
      </c>
      <c r="O333" s="171">
        <f ca="1">IF(L333&gt;0,N333*100/L333,0)</f>
        <v>21.982622205598872</v>
      </c>
      <c r="P333" s="171">
        <f ca="1">IF(M333&gt;0,N333*100/M333,0)</f>
        <v>41.866900463026383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IFERROR(__xludf.DUMMYFUNCTION("IMPORTRANGE(""https://docs.google.com/spreadsheets/d/1Yj_ptqi66GCucihVvJfMjLAmec39IyEx_6qawtMGysU/edit?usp=sharing"",""สบก!DH86"")"),417600)</f>
        <v>417600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IFERROR(__xludf.DUMMYFUNCTION("IMPORTRANGE(""https://docs.google.com/spreadsheets/d/1Yj_ptqi66GCucihVvJfMjLAmec39IyEx_6qawtMGysU/edit?usp=sharing"",""สบก!DI86"")"),277540)</f>
        <v>277540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/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IFERROR(__xludf.DUMMYFUNCTION("IMPORTRANGE(""https://docs.google.com/spreadsheets/d/1IYY_tgx_IHuhSq3AJ5eI5OnqOPBNLWSHKh2a30DoXe8/edit?usp=sharing"",""ปัตตานี!I234"")"),0)</f>
        <v>0</v>
      </c>
      <c r="J339" s="191">
        <f ca="1">IFERROR(__xludf.DUMMYFUNCTION("IMPORTRANGE(""https://docs.google.com/spreadsheets/d/1IYY_tgx_IHuhSq3AJ5eI5OnqOPBNLWSHKh2a30DoXe8/edit?usp=sharing"",""ปัตตานี!J234"")"),0)</f>
        <v>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IFERROR(__xludf.DUMMYFUNCTION("IMPORTRANGE(""https://docs.google.com/spreadsheets/d/1IYY_tgx_IHuhSq3AJ5eI5OnqOPBNLWSHKh2a30DoXe8/edit?usp=sharing"",""ปัตตานี!I235"")"),944)</f>
        <v>944</v>
      </c>
      <c r="J340" s="191">
        <f ca="1">IFERROR(__xludf.DUMMYFUNCTION("IMPORTRANGE(""https://docs.google.com/spreadsheets/d/1IYY_tgx_IHuhSq3AJ5eI5OnqOPBNLWSHKh2a30DoXe8/edit?usp=sharing"",""ปัตตานี!J235"")"),0)</f>
        <v>0</v>
      </c>
      <c r="K340" s="333">
        <f t="shared" ca="1" si="103"/>
        <v>0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IFERROR(__xludf.DUMMYFUNCTION("IMPORTRANGE(""https://docs.google.com/spreadsheets/d/1IYY_tgx_IHuhSq3AJ5eI5OnqOPBNLWSHKh2a30DoXe8/edit?usp=sharing"",""ปัตตานี!I236"")"),210)</f>
        <v>210</v>
      </c>
      <c r="J341" s="191">
        <f ca="1">IFERROR(__xludf.DUMMYFUNCTION("IMPORTRANGE(""https://docs.google.com/spreadsheets/d/1IYY_tgx_IHuhSq3AJ5eI5OnqOPBNLWSHKh2a30DoXe8/edit?usp=sharing"",""ปัตตานี!J236"")"),1)</f>
        <v>1</v>
      </c>
      <c r="K341" s="333">
        <f t="shared" ca="1" si="103"/>
        <v>0.47619047619047616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IFERROR(__xludf.DUMMYFUNCTION("IMPORTRANGE(""https://docs.google.com/spreadsheets/d/1IYY_tgx_IHuhSq3AJ5eI5OnqOPBNLWSHKh2a30DoXe8/edit?usp=sharing"",""ปัตตานี!I237"")"),0)</f>
        <v>0</v>
      </c>
      <c r="J342" s="191">
        <f ca="1">IFERROR(__xludf.DUMMYFUNCTION("IMPORTRANGE(""https://docs.google.com/spreadsheets/d/1IYY_tgx_IHuhSq3AJ5eI5OnqOPBNLWSHKh2a30DoXe8/edit?usp=sharing"",""ปัตตานี!J237"")"),11.43)</f>
        <v>11.43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IFERROR(__xludf.DUMMYFUNCTION("IMPORTRANGE(""https://docs.google.com/spreadsheets/d/1IYY_tgx_IHuhSq3AJ5eI5OnqOPBNLWSHKh2a30DoXe8/edit?usp=sharing"",""ปัตตานี!I238"")"),210)</f>
        <v>210</v>
      </c>
      <c r="J343" s="191">
        <f ca="1">IFERROR(__xludf.DUMMYFUNCTION("IMPORTRANGE(""https://docs.google.com/spreadsheets/d/1IYY_tgx_IHuhSq3AJ5eI5OnqOPBNLWSHKh2a30DoXe8/edit?usp=sharing"",""ปัตตานี!J238"")"),0)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IFERROR(__xludf.DUMMYFUNCTION("IMPORTRANGE(""https://docs.google.com/spreadsheets/d/1IYY_tgx_IHuhSq3AJ5eI5OnqOPBNLWSHKh2a30DoXe8/edit?usp=sharing"",""ปัตตานี!I239"")"),0)</f>
        <v>0</v>
      </c>
      <c r="J344" s="191">
        <f ca="1">IFERROR(__xludf.DUMMYFUNCTION("IMPORTRANGE(""https://docs.google.com/spreadsheets/d/1IYY_tgx_IHuhSq3AJ5eI5OnqOPBNLWSHKh2a30DoXe8/edit?usp=sharing"",""ปัตตานี!J239"")"),0)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IFERROR(__xludf.DUMMYFUNCTION("IMPORTRANGE(""https://docs.google.com/spreadsheets/d/1IYY_tgx_IHuhSq3AJ5eI5OnqOPBNLWSHKh2a30DoXe8/edit?usp=sharing"",""ปัตตานี!I240"")"),210)</f>
        <v>210</v>
      </c>
      <c r="J345" s="191">
        <f ca="1">IFERROR(__xludf.DUMMYFUNCTION("IMPORTRANGE(""https://docs.google.com/spreadsheets/d/1IYY_tgx_IHuhSq3AJ5eI5OnqOPBNLWSHKh2a30DoXe8/edit?usp=sharing"",""ปัตตานี!J240"")"),0)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IFERROR(__xludf.DUMMYFUNCTION("IMPORTRANGE(""https://docs.google.com/spreadsheets/d/1IYY_tgx_IHuhSq3AJ5eI5OnqOPBNLWSHKh2a30DoXe8/edit?usp=sharing"",""ปัตตานี!I241"")"),0)</f>
        <v>0</v>
      </c>
      <c r="J346" s="191">
        <f ca="1">IFERROR(__xludf.DUMMYFUNCTION("IMPORTRANGE(""https://docs.google.com/spreadsheets/d/1IYY_tgx_IHuhSq3AJ5eI5OnqOPBNLWSHKh2a30DoXe8/edit?usp=sharing"",""ปัตตานี!J241"")"),0)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IFERROR(__xludf.DUMMYFUNCTION("IMPORTRANGE(""https://docs.google.com/spreadsheets/d/1IYY_tgx_IHuhSq3AJ5eI5OnqOPBNLWSHKh2a30DoXe8/edit?usp=sharing"",""ปัตตานี!L242"")"),718826)</f>
        <v>718826</v>
      </c>
      <c r="M347" s="347"/>
      <c r="N347" s="347">
        <f ca="1">IFERROR(__xludf.DUMMYFUNCTION("IMPORTRANGE(""https://docs.google.com/spreadsheets/d/1IYY_tgx_IHuhSq3AJ5eI5OnqOPBNLWSHKh2a30DoXe8/edit?usp=sharing"",""ปัตตานี!M242"")"),192373.29)</f>
        <v>192373.29</v>
      </c>
      <c r="O347" s="347">
        <f ca="1">+IF(L347&gt;0,N347*100/L347,0)</f>
        <v>26.762149671826005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IFERROR(__xludf.DUMMYFUNCTION("IMPORTRANGE(""https://docs.google.com/spreadsheets/d/1IYY_tgx_IHuhSq3AJ5eI5OnqOPBNLWSHKh2a30DoXe8/edit?usp=sharing"",""ปัตตานี!I244"")"),20)</f>
        <v>20</v>
      </c>
      <c r="J349" s="360">
        <f ca="1">IFERROR(__xludf.DUMMYFUNCTION("IMPORTRANGE(""https://docs.google.com/spreadsheets/d/1IYY_tgx_IHuhSq3AJ5eI5OnqOPBNLWSHKh2a30DoXe8/edit?usp=sharing"",""ปัตตานี!J244"")"),20)</f>
        <v>20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IFERROR(__xludf.DUMMYFUNCTION("IMPORTRANGE(""https://docs.google.com/spreadsheets/d/1IYY_tgx_IHuhSq3AJ5eI5OnqOPBNLWSHKh2a30DoXe8/edit?usp=sharing"",""ปัตตานี!L244"")"),215720)</f>
        <v>215720</v>
      </c>
      <c r="M349" s="362"/>
      <c r="N349" s="362">
        <f ca="1">IFERROR(__xludf.DUMMYFUNCTION("IMPORTRANGE(""https://docs.google.com/spreadsheets/d/1IYY_tgx_IHuhSq3AJ5eI5OnqOPBNLWSHKh2a30DoXe8/edit?usp=sharing"",""ปัตตานี!M244"")"),52404.09)</f>
        <v>52404.09</v>
      </c>
      <c r="O349" s="362">
        <f ca="1">+IF(L349&gt;0,N349*100/L349,0)</f>
        <v>24.292643241238643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IFERROR(__xludf.DUMMYFUNCTION("IMPORTRANGE(""https://docs.google.com/spreadsheets/d/1IYY_tgx_IHuhSq3AJ5eI5OnqOPBNLWSHKh2a30DoXe8/edit?usp=sharing"",""ปัตตานี!I245"")"),10)</f>
        <v>10</v>
      </c>
      <c r="J350" s="360">
        <f ca="1">IFERROR(__xludf.DUMMYFUNCTION("IMPORTRANGE(""https://docs.google.com/spreadsheets/d/1IYY_tgx_IHuhSq3AJ5eI5OnqOPBNLWSHKh2a30DoXe8/edit?usp=sharing"",""ปัตตานี!J245"")"),10)</f>
        <v>10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IFERROR(__xludf.DUMMYFUNCTION("IMPORTRANGE(""https://docs.google.com/spreadsheets/d/1IYY_tgx_IHuhSq3AJ5eI5OnqOPBNLWSHKh2a30DoXe8/edit?usp=sharing"",""ปัตตานี!L246"")"),0)</f>
        <v>0</v>
      </c>
      <c r="M351" s="169"/>
      <c r="N351" s="169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9">
        <f ca="1">IFERROR(__xludf.DUMMYFUNCTION("IMPORTRANGE(""https://docs.google.com/spreadsheets/d/1IYY_tgx_IHuhSq3AJ5eI5OnqOPBNLWSHKh2a30DoXe8/edit?usp=sharing"",""ปัตตานี!M247"")"),52404.09)</f>
        <v>52404.09</v>
      </c>
      <c r="O352" s="169">
        <f t="shared" ca="1" si="105"/>
        <v>24.292643241238643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IFERROR(__xludf.DUMMYFUNCTION("IMPORTRANGE(""https://docs.google.com/spreadsheets/d/1IYY_tgx_IHuhSq3AJ5eI5OnqOPBNLWSHKh2a30DoXe8/edit?usp=sharing"",""ปัตตานี!L248"")"),0)</f>
        <v>0</v>
      </c>
      <c r="M353" s="171"/>
      <c r="N353" s="171">
        <f ca="1">IFERROR(__xludf.DUMMYFUNCTION("IMPORTRANGE(""https://docs.google.com/spreadsheets/d/1IYY_tgx_IHuhSq3AJ5eI5OnqOPBNLWSHKh2a30DoXe8/edit?usp=sharing"",""ปัตตานี!M248"")"),0)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IFERROR(__xludf.DUMMYFUNCTION("IMPORTRANGE(""https://docs.google.com/spreadsheets/d/1IYY_tgx_IHuhSq3AJ5eI5OnqOPBNLWSHKh2a30DoXe8/edit?usp=sharing"",""ปัตตานี!L249"")"),215720)</f>
        <v>215720</v>
      </c>
      <c r="M354" s="171"/>
      <c r="N354" s="171">
        <f ca="1">IFERROR(__xludf.DUMMYFUNCTION("IMPORTRANGE(""https://docs.google.com/spreadsheets/d/1IYY_tgx_IHuhSq3AJ5eI5OnqOPBNLWSHKh2a30DoXe8/edit?usp=sharing"",""ปัตตานี!M249"")"),52404.09)</f>
        <v>52404.09</v>
      </c>
      <c r="O354" s="171">
        <f t="shared" ca="1" si="105"/>
        <v>24.292643241238643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IFERROR(__xludf.DUMMYFUNCTION("IMPORTRANGE(""https://docs.google.com/spreadsheets/d/1IYY_tgx_IHuhSq3AJ5eI5OnqOPBNLWSHKh2a30DoXe8/edit?usp=sharing"",""ปัตตานี!M250"")"),16200)</f>
        <v>16200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IFERROR(__xludf.DUMMYFUNCTION("IMPORTRANGE(""https://docs.google.com/spreadsheets/d/1IYY_tgx_IHuhSq3AJ5eI5OnqOPBNLWSHKh2a30DoXe8/edit?usp=sharing"",""ปัตตานี!M251"")"),25000)</f>
        <v>25000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IFERROR(__xludf.DUMMYFUNCTION("IMPORTRANGE(""https://docs.google.com/spreadsheets/d/1IYY_tgx_IHuhSq3AJ5eI5OnqOPBNLWSHKh2a30DoXe8/edit?usp=sharing"",""ปัตตานี!M252"")"),0)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IFERROR(__xludf.DUMMYFUNCTION("IMPORTRANGE(""https://docs.google.com/spreadsheets/d/1IYY_tgx_IHuhSq3AJ5eI5OnqOPBNLWSHKh2a30DoXe8/edit?usp=sharing"",""ปัตตานี!M253"")"),11204.09)</f>
        <v>11204.09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IFERROR(__xludf.DUMMYFUNCTION("IMPORTRANGE(""https://docs.google.com/spreadsheets/d/1IYY_tgx_IHuhSq3AJ5eI5OnqOPBNLWSHKh2a30DoXe8/edit?usp=sharing"",""ปัตตานี!J255"")"),0)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IFERROR(__xludf.DUMMYFUNCTION("IMPORTRANGE(""https://docs.google.com/spreadsheets/d/1IYY_tgx_IHuhSq3AJ5eI5OnqOPBNLWSHKh2a30DoXe8/edit?usp=sharing"",""ปัตตานี!J256"")"),1)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IFERROR(__xludf.DUMMYFUNCTION("IMPORTRANGE(""https://docs.google.com/spreadsheets/d/1IYY_tgx_IHuhSq3AJ5eI5OnqOPBNLWSHKh2a30DoXe8/edit?usp=sharing"",""ปัตตานี!J257"")"),1)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IFERROR(__xludf.DUMMYFUNCTION("IMPORTRANGE(""https://docs.google.com/spreadsheets/d/1IYY_tgx_IHuhSq3AJ5eI5OnqOPBNLWSHKh2a30DoXe8/edit?usp=sharing"",""ปัตตานี!J258"")"),1)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IFERROR(__xludf.DUMMYFUNCTION("IMPORTRANGE(""https://docs.google.com/spreadsheets/d/1IYY_tgx_IHuhSq3AJ5eI5OnqOPBNLWSHKh2a30DoXe8/edit?usp=sharing"",""ปัตตานี!J166"")"),0)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IFERROR(__xludf.DUMMYFUNCTION("IMPORTRANGE(""https://docs.google.com/spreadsheets/d/1IYY_tgx_IHuhSq3AJ5eI5OnqOPBNLWSHKh2a30DoXe8/edit?usp=sharing"",""ปัตตานี!J166"")"),0)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IFERROR(__xludf.DUMMYFUNCTION("IMPORTRANGE(""https://docs.google.com/spreadsheets/d/1IYY_tgx_IHuhSq3AJ5eI5OnqOPBNLWSHKh2a30DoXe8/edit?usp=sharing"",""ปัตตานี!J166"")"),0)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IFERROR(__xludf.DUMMYFUNCTION("IMPORTRANGE(""https://docs.google.com/spreadsheets/d/1IYY_tgx_IHuhSq3AJ5eI5OnqOPBNLWSHKh2a30DoXe8/edit?usp=sharing"",""ปัตตานี!J166"")"),0)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IFERROR(__xludf.DUMMYFUNCTION("IMPORTRANGE(""https://docs.google.com/spreadsheets/d/1IYY_tgx_IHuhSq3AJ5eI5OnqOPBNLWSHKh2a30DoXe8/edit?usp=sharing"",""ปัตตานี!I263"")"),10)</f>
        <v>10</v>
      </c>
      <c r="J368" s="191">
        <f ca="1">IFERROR(__xludf.DUMMYFUNCTION("IMPORTRANGE(""https://docs.google.com/spreadsheets/d/1IYY_tgx_IHuhSq3AJ5eI5OnqOPBNLWSHKh2a30DoXe8/edit?usp=sharing"",""ปัตตานี!J263"")"),10)</f>
        <v>10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IFERROR(__xludf.DUMMYFUNCTION("IMPORTRANGE(""https://docs.google.com/spreadsheets/d/1IYY_tgx_IHuhSq3AJ5eI5OnqOPBNLWSHKh2a30DoXe8/edit?usp=sharing"",""ปัตตานี!I164"")"),0)</f>
        <v>0</v>
      </c>
      <c r="J369" s="191">
        <f ca="1">IFERROR(__xludf.DUMMYFUNCTION("IMPORTRANGE(""https://docs.google.com/spreadsheets/d/1IYY_tgx_IHuhSq3AJ5eI5OnqOPBNLWSHKh2a30DoXe8/edit?usp=sharing"",""ปัตตานี!J164"")"),0)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IFERROR(__xludf.DUMMYFUNCTION("IMPORTRANGE(""https://docs.google.com/spreadsheets/d/1IYY_tgx_IHuhSq3AJ5eI5OnqOPBNLWSHKh2a30DoXe8/edit?usp=sharing"",""ปัตตานี!I265"")"),10)</f>
        <v>10</v>
      </c>
      <c r="J370" s="191">
        <f ca="1">IFERROR(__xludf.DUMMYFUNCTION("IMPORTRANGE(""https://docs.google.com/spreadsheets/d/1IYY_tgx_IHuhSq3AJ5eI5OnqOPBNLWSHKh2a30DoXe8/edit?usp=sharing"",""ปัตตานี!J265"")"),10)</f>
        <v>10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IFERROR(__xludf.DUMMYFUNCTION("IMPORTRANGE(""https://docs.google.com/spreadsheets/d/1IYY_tgx_IHuhSq3AJ5eI5OnqOPBNLWSHKh2a30DoXe8/edit?usp=sharing"",""ปัตตานี!I164"")"),0)</f>
        <v>0</v>
      </c>
      <c r="J371" s="192">
        <f ca="1">IFERROR(__xludf.DUMMYFUNCTION("IMPORTRANGE(""https://docs.google.com/spreadsheets/d/1IYY_tgx_IHuhSq3AJ5eI5OnqOPBNLWSHKh2a30DoXe8/edit?usp=sharing"",""ปัตตานี!J164"")"),0)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IFERROR(__xludf.DUMMYFUNCTION("IMPORTRANGE(""https://docs.google.com/spreadsheets/d/1IYY_tgx_IHuhSq3AJ5eI5OnqOPBNLWSHKh2a30DoXe8/edit?usp=sharing"",""ปัตตานี!I267"")"),10)</f>
        <v>10</v>
      </c>
      <c r="J372" s="192">
        <f ca="1">IFERROR(__xludf.DUMMYFUNCTION("IMPORTRANGE(""https://docs.google.com/spreadsheets/d/1IYY_tgx_IHuhSq3AJ5eI5OnqOPBNLWSHKh2a30DoXe8/edit?usp=sharing"",""ปัตตานี!J267"")"),10)</f>
        <v>10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IFERROR(__xludf.DUMMYFUNCTION("IMPORTRANGE(""https://docs.google.com/spreadsheets/d/1IYY_tgx_IHuhSq3AJ5eI5OnqOPBNLWSHKh2a30DoXe8/edit?usp=sharing"",""ปัตตานี!I164"")"),0)</f>
        <v>0</v>
      </c>
      <c r="J373" s="191">
        <f ca="1">IFERROR(__xludf.DUMMYFUNCTION("IMPORTRANGE(""https://docs.google.com/spreadsheets/d/1IYY_tgx_IHuhSq3AJ5eI5OnqOPBNLWSHKh2a30DoXe8/edit?usp=sharing"",""ปัตตานี!J164"")"),0)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IFERROR(__xludf.DUMMYFUNCTION("IMPORTRANGE(""https://docs.google.com/spreadsheets/d/1IYY_tgx_IHuhSq3AJ5eI5OnqOPBNLWSHKh2a30DoXe8/edit?usp=sharing"",""ปัตตานี!I164"")"),0)</f>
        <v>0</v>
      </c>
      <c r="J374" s="191">
        <f ca="1">IFERROR(__xludf.DUMMYFUNCTION("IMPORTRANGE(""https://docs.google.com/spreadsheets/d/1IYY_tgx_IHuhSq3AJ5eI5OnqOPBNLWSHKh2a30DoXe8/edit?usp=sharing"",""ปัตตานี!J164"")"),0)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IFERROR(__xludf.DUMMYFUNCTION("IMPORTRANGE(""https://docs.google.com/spreadsheets/d/1IYY_tgx_IHuhSq3AJ5eI5OnqOPBNLWSHKh2a30DoXe8/edit?usp=sharing"",""ปัตตานี!I270"")"),20)</f>
        <v>20</v>
      </c>
      <c r="J375" s="191">
        <f ca="1">IFERROR(__xludf.DUMMYFUNCTION("IMPORTRANGE(""https://docs.google.com/spreadsheets/d/1IYY_tgx_IHuhSq3AJ5eI5OnqOPBNLWSHKh2a30DoXe8/edit?usp=sharing"",""ปัตตานี!J270"")"),20)</f>
        <v>20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IFERROR(__xludf.DUMMYFUNCTION("IMPORTRANGE(""https://docs.google.com/spreadsheets/d/1IYY_tgx_IHuhSq3AJ5eI5OnqOPBNLWSHKh2a30DoXe8/edit?usp=sharing"",""ปัตตานี!I271"")"),20)</f>
        <v>20</v>
      </c>
      <c r="J376" s="192">
        <f ca="1">IFERROR(__xludf.DUMMYFUNCTION("IMPORTRANGE(""https://docs.google.com/spreadsheets/d/1IYY_tgx_IHuhSq3AJ5eI5OnqOPBNLWSHKh2a30DoXe8/edit?usp=sharing"",""ปัตตานี!J271"")"),20)</f>
        <v>20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IFERROR(__xludf.DUMMYFUNCTION("IMPORTRANGE(""https://docs.google.com/spreadsheets/d/1IYY_tgx_IHuhSq3AJ5eI5OnqOPBNLWSHKh2a30DoXe8/edit?usp=sharing"",""ปัตตานี!I272"")"),0)</f>
        <v>0</v>
      </c>
      <c r="J377" s="191">
        <f ca="1">IFERROR(__xludf.DUMMYFUNCTION("IMPORTRANGE(""https://docs.google.com/spreadsheets/d/1IYY_tgx_IHuhSq3AJ5eI5OnqOPBNLWSHKh2a30DoXe8/edit?usp=sharing"",""ปัตตานี!J272"")"),0)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IFERROR(__xludf.DUMMYFUNCTION("IMPORTRANGE(""https://docs.google.com/spreadsheets/d/1IYY_tgx_IHuhSq3AJ5eI5OnqOPBNLWSHKh2a30DoXe8/edit?usp=sharing"",""ปัตตานี!J273"")"),0)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IFERROR(__xludf.DUMMYFUNCTION("IMPORTRANGE(""https://docs.google.com/spreadsheets/d/1IYY_tgx_IHuhSq3AJ5eI5OnqOPBNLWSHKh2a30DoXe8/edit?usp=sharing"",""ปัตตานี!J274"")"),0)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IFERROR(__xludf.DUMMYFUNCTION("IMPORTRANGE(""https://docs.google.com/spreadsheets/d/1IYY_tgx_IHuhSq3AJ5eI5OnqOPBNLWSHKh2a30DoXe8/edit?usp=sharing"",""ปัตตานี!I275"")"),50)</f>
        <v>50</v>
      </c>
      <c r="J380" s="360">
        <f ca="1">IFERROR(__xludf.DUMMYFUNCTION("IMPORTRANGE(""https://docs.google.com/spreadsheets/d/1IYY_tgx_IHuhSq3AJ5eI5OnqOPBNLWSHKh2a30DoXe8/edit?usp=sharing"",""ปัตตานี!J275"")"),0)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IFERROR(__xludf.DUMMYFUNCTION("IMPORTRANGE(""https://docs.google.com/spreadsheets/d/1IYY_tgx_IHuhSq3AJ5eI5OnqOPBNLWSHKh2a30DoXe8/edit?usp=sharing"",""ปัตตานี!L275"")"),87710)</f>
        <v>87710</v>
      </c>
      <c r="M380" s="362"/>
      <c r="N380" s="362">
        <f ca="1">IFERROR(__xludf.DUMMYFUNCTION("IMPORTRANGE(""https://docs.google.com/spreadsheets/d/1IYY_tgx_IHuhSq3AJ5eI5OnqOPBNLWSHKh2a30DoXe8/edit?usp=sharing"",""ปัตตานี!M275"")"),21590)</f>
        <v>21590</v>
      </c>
      <c r="O380" s="362">
        <f ca="1">+IF(L380&gt;0,N380*100/L380,0)</f>
        <v>24.615209212176492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IFERROR(__xludf.DUMMYFUNCTION("IMPORTRANGE(""https://docs.google.com/spreadsheets/d/1IYY_tgx_IHuhSq3AJ5eI5OnqOPBNLWSHKh2a30DoXe8/edit?usp=sharing"",""ปัตตานี!I276"")"),5)</f>
        <v>5</v>
      </c>
      <c r="J381" s="360">
        <f ca="1">IFERROR(__xludf.DUMMYFUNCTION("IMPORTRANGE(""https://docs.google.com/spreadsheets/d/1IYY_tgx_IHuhSq3AJ5eI5OnqOPBNLWSHKh2a30DoXe8/edit?usp=sharing"",""ปัตตานี!J276"")"),5)</f>
        <v>5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IFERROR(__xludf.DUMMYFUNCTION("IMPORTRANGE(""https://docs.google.com/spreadsheets/d/1IYY_tgx_IHuhSq3AJ5eI5OnqOPBNLWSHKh2a30DoXe8/edit?usp=sharing"",""ปัตตานี!L277"")"),0)</f>
        <v>0</v>
      </c>
      <c r="M382" s="169"/>
      <c r="N382" s="169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IFERROR(__xludf.DUMMYFUNCTION("IMPORTRANGE(""https://docs.google.com/spreadsheets/d/1IYY_tgx_IHuhSq3AJ5eI5OnqOPBNLWSHKh2a30DoXe8/edit?usp=sharing"",""ปัตตานี!M278"")"),21590)</f>
        <v>21590</v>
      </c>
      <c r="O383" s="169">
        <f t="shared" ca="1" si="109"/>
        <v>24.615209212176492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IFERROR(__xludf.DUMMYFUNCTION("IMPORTRANGE(""https://docs.google.com/spreadsheets/d/1IYY_tgx_IHuhSq3AJ5eI5OnqOPBNLWSHKh2a30DoXe8/edit?usp=sharing"",""ปัตตานี!L279"")"),0)</f>
        <v>0</v>
      </c>
      <c r="M384" s="171"/>
      <c r="N384" s="171">
        <f ca="1">IFERROR(__xludf.DUMMYFUNCTION("IMPORTRANGE(""https://docs.google.com/spreadsheets/d/1IYY_tgx_IHuhSq3AJ5eI5OnqOPBNLWSHKh2a30DoXe8/edit?usp=sharing"",""ปัตตานี!M279"")"),0)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IFERROR(__xludf.DUMMYFUNCTION("IMPORTRANGE(""https://docs.google.com/spreadsheets/d/1IYY_tgx_IHuhSq3AJ5eI5OnqOPBNLWSHKh2a30DoXe8/edit?usp=sharing"",""ปัตตานี!L280"")"),87710)</f>
        <v>87710</v>
      </c>
      <c r="M385" s="171"/>
      <c r="N385" s="171">
        <f ca="1">IFERROR(__xludf.DUMMYFUNCTION("IMPORTRANGE(""https://docs.google.com/spreadsheets/d/1IYY_tgx_IHuhSq3AJ5eI5OnqOPBNLWSHKh2a30DoXe8/edit?usp=sharing"",""ปัตตานี!M280"")"),21590)</f>
        <v>21590</v>
      </c>
      <c r="O385" s="171">
        <f t="shared" ca="1" si="109"/>
        <v>24.615209212176492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IFERROR(__xludf.DUMMYFUNCTION("IMPORTRANGE(""https://docs.google.com/spreadsheets/d/1IYY_tgx_IHuhSq3AJ5eI5OnqOPBNLWSHKh2a30DoXe8/edit?usp=sharing"",""ปัตตานี!M281"")"),16760)</f>
        <v>16760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IFERROR(__xludf.DUMMYFUNCTION("IMPORTRANGE(""https://docs.google.com/spreadsheets/d/1IYY_tgx_IHuhSq3AJ5eI5OnqOPBNLWSHKh2a30DoXe8/edit?usp=sharing"",""ปัตตานี!M282"")"),0)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IFERROR(__xludf.DUMMYFUNCTION("IMPORTRANGE(""https://docs.google.com/spreadsheets/d/1IYY_tgx_IHuhSq3AJ5eI5OnqOPBNLWSHKh2a30DoXe8/edit?usp=sharing"",""ปัตตานี!M283"")"),0)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IFERROR(__xludf.DUMMYFUNCTION("IMPORTRANGE(""https://docs.google.com/spreadsheets/d/1IYY_tgx_IHuhSq3AJ5eI5OnqOPBNLWSHKh2a30DoXe8/edit?usp=sharing"",""ปัตตานี!M284"")"),4830)</f>
        <v>4830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IFERROR(__xludf.DUMMYFUNCTION("IMPORTRANGE(""https://docs.google.com/spreadsheets/d/1IYY_tgx_IHuhSq3AJ5eI5OnqOPBNLWSHKh2a30DoXe8/edit?usp=sharing"",""ปัตตานี!J286"")"),0)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IFERROR(__xludf.DUMMYFUNCTION("IMPORTRANGE(""https://docs.google.com/spreadsheets/d/1IYY_tgx_IHuhSq3AJ5eI5OnqOPBNLWSHKh2a30DoXe8/edit?usp=sharing"",""ปัตตานี!J287"")"),1)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IFERROR(__xludf.DUMMYFUNCTION("IMPORTRANGE(""https://docs.google.com/spreadsheets/d/1IYY_tgx_IHuhSq3AJ5eI5OnqOPBNLWSHKh2a30DoXe8/edit?usp=sharing"",""ปัตตานี!J288"")"),1)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IFERROR(__xludf.DUMMYFUNCTION("IMPORTRANGE(""https://docs.google.com/spreadsheets/d/1IYY_tgx_IHuhSq3AJ5eI5OnqOPBNLWSHKh2a30DoXe8/edit?usp=sharing"",""ปัตตานี!J289"")"),1)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IFERROR(__xludf.DUMMYFUNCTION("IMPORTRANGE(""https://docs.google.com/spreadsheets/d/1IYY_tgx_IHuhSq3AJ5eI5OnqOPBNLWSHKh2a30DoXe8/edit?usp=sharing"",""ปัตตานี!I291"")"),5)</f>
        <v>5</v>
      </c>
      <c r="J396" s="192">
        <f ca="1">IFERROR(__xludf.DUMMYFUNCTION("IMPORTRANGE(""https://docs.google.com/spreadsheets/d/1IYY_tgx_IHuhSq3AJ5eI5OnqOPBNLWSHKh2a30DoXe8/edit?usp=sharing"",""ปัตตานี!J291"")"),5)</f>
        <v>5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IFERROR(__xludf.DUMMYFUNCTION("IMPORTRANGE(""https://docs.google.com/spreadsheets/d/1IYY_tgx_IHuhSq3AJ5eI5OnqOPBNLWSHKh2a30DoXe8/edit?usp=sharing"",""ปัตตานี!I292"")"),50)</f>
        <v>50</v>
      </c>
      <c r="J397" s="192">
        <f ca="1">IFERROR(__xludf.DUMMYFUNCTION("IMPORTRANGE(""https://docs.google.com/spreadsheets/d/1IYY_tgx_IHuhSq3AJ5eI5OnqOPBNLWSHKh2a30DoXe8/edit?usp=sharing"",""ปัตตานี!J292"")"),0)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IFERROR(__xludf.DUMMYFUNCTION("IMPORTRANGE(""https://docs.google.com/spreadsheets/d/1IYY_tgx_IHuhSq3AJ5eI5OnqOPBNLWSHKh2a30DoXe8/edit?usp=sharing"",""ปัตตานี!I293"")"),5)</f>
        <v>5</v>
      </c>
      <c r="J398" s="192">
        <f ca="1">IFERROR(__xludf.DUMMYFUNCTION("IMPORTRANGE(""https://docs.google.com/spreadsheets/d/1IYY_tgx_IHuhSq3AJ5eI5OnqOPBNLWSHKh2a30DoXe8/edit?usp=sharing"",""ปัตตานี!J293"")"),0)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IFERROR(__xludf.DUMMYFUNCTION("IMPORTRANGE(""https://docs.google.com/spreadsheets/d/1IYY_tgx_IHuhSq3AJ5eI5OnqOPBNLWSHKh2a30DoXe8/edit?usp=sharing"",""ปัตตานี!J294"")"),0)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IFERROR(__xludf.DUMMYFUNCTION("IMPORTRANGE(""https://docs.google.com/spreadsheets/d/1IYY_tgx_IHuhSq3AJ5eI5OnqOPBNLWSHKh2a30DoXe8/edit?usp=sharing"",""ปัตตานี!J295"")"),0)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IFERROR(__xludf.DUMMYFUNCTION("IMPORTRANGE(""https://docs.google.com/spreadsheets/d/1IYY_tgx_IHuhSq3AJ5eI5OnqOPBNLWSHKh2a30DoXe8/edit?usp=sharing"",""ปัตตานี!I296"")"),105)</f>
        <v>105</v>
      </c>
      <c r="J401" s="360">
        <f ca="1">IFERROR(__xludf.DUMMYFUNCTION("IMPORTRANGE(""https://docs.google.com/spreadsheets/d/1IYY_tgx_IHuhSq3AJ5eI5OnqOPBNLWSHKh2a30DoXe8/edit?usp=sharing"",""ปัตตานี!J296"")"),75)</f>
        <v>75</v>
      </c>
      <c r="K401" s="361">
        <f t="shared" ref="K401:K402" ca="1" si="111">IF(I401&gt;0,J401*100/I401,0)</f>
        <v>71.428571428571431</v>
      </c>
      <c r="L401" s="362">
        <f ca="1">IFERROR(__xludf.DUMMYFUNCTION("IMPORTRANGE(""https://docs.google.com/spreadsheets/d/1IYY_tgx_IHuhSq3AJ5eI5OnqOPBNLWSHKh2a30DoXe8/edit?usp=sharing"",""ปัตตานี!L296"")"),131710)</f>
        <v>131710</v>
      </c>
      <c r="M401" s="362"/>
      <c r="N401" s="362">
        <f ca="1">IFERROR(__xludf.DUMMYFUNCTION("IMPORTRANGE(""https://docs.google.com/spreadsheets/d/1IYY_tgx_IHuhSq3AJ5eI5OnqOPBNLWSHKh2a30DoXe8/edit?usp=sharing"",""ปัตตานี!M296"")"),69490)</f>
        <v>69490</v>
      </c>
      <c r="O401" s="362">
        <f ca="1">+IF(L401&gt;0,N401*100/L401,0)</f>
        <v>52.759851188216537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IFERROR(__xludf.DUMMYFUNCTION("IMPORTRANGE(""https://docs.google.com/spreadsheets/d/1IYY_tgx_IHuhSq3AJ5eI5OnqOPBNLWSHKh2a30DoXe8/edit?usp=sharing"",""ปัตตานี!I297"")"),35)</f>
        <v>35</v>
      </c>
      <c r="J402" s="360">
        <f ca="1">IFERROR(__xludf.DUMMYFUNCTION("IMPORTRANGE(""https://docs.google.com/spreadsheets/d/1IYY_tgx_IHuhSq3AJ5eI5OnqOPBNLWSHKh2a30DoXe8/edit?usp=sharing"",""ปัตตานี!J297"")"),25)</f>
        <v>25</v>
      </c>
      <c r="K402" s="361">
        <f t="shared" ca="1" si="111"/>
        <v>71.428571428571431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IFERROR(__xludf.DUMMYFUNCTION("IMPORTRANGE(""https://docs.google.com/spreadsheets/d/1IYY_tgx_IHuhSq3AJ5eI5OnqOPBNLWSHKh2a30DoXe8/edit?usp=sharing"",""ปัตตานี!L298"")"),0)</f>
        <v>0</v>
      </c>
      <c r="M403" s="169"/>
      <c r="N403" s="171">
        <f ca="1">IFERROR(__xludf.DUMMYFUNCTION("IMPORTRANGE(""https://docs.google.com/spreadsheets/d/1IYY_tgx_IHuhSq3AJ5eI5OnqOPBNLWSHKh2a30DoXe8/edit?usp=sharing"",""ปัตตานี!M298"")"),0)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1">
        <f ca="1">IFERROR(__xludf.DUMMYFUNCTION("IMPORTRANGE(""https://docs.google.com/spreadsheets/d/1IYY_tgx_IHuhSq3AJ5eI5OnqOPBNLWSHKh2a30DoXe8/edit?usp=sharing"",""ปัตตานี!M299"")"),69490)</f>
        <v>69490</v>
      </c>
      <c r="O404" s="171">
        <f t="shared" ca="1" si="112"/>
        <v>52.759851188216537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IFERROR(__xludf.DUMMYFUNCTION("IMPORTRANGE(""https://docs.google.com/spreadsheets/d/1IYY_tgx_IHuhSq3AJ5eI5OnqOPBNLWSHKh2a30DoXe8/edit?usp=sharing"",""ปัตตานี!L300"")"),0)</f>
        <v>0</v>
      </c>
      <c r="M405" s="171"/>
      <c r="N405" s="171">
        <f ca="1">IFERROR(__xludf.DUMMYFUNCTION("IMPORTRANGE(""https://docs.google.com/spreadsheets/d/1IYY_tgx_IHuhSq3AJ5eI5OnqOPBNLWSHKh2a30DoXe8/edit?usp=sharing"",""ปัตตานี!M300"")"),0)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IFERROR(__xludf.DUMMYFUNCTION("IMPORTRANGE(""https://docs.google.com/spreadsheets/d/1IYY_tgx_IHuhSq3AJ5eI5OnqOPBNLWSHKh2a30DoXe8/edit?usp=sharing"",""ปัตตานี!L301"")"),131710)</f>
        <v>131710</v>
      </c>
      <c r="M406" s="171"/>
      <c r="N406" s="171">
        <f ca="1">IFERROR(__xludf.DUMMYFUNCTION("IMPORTRANGE(""https://docs.google.com/spreadsheets/d/1IYY_tgx_IHuhSq3AJ5eI5OnqOPBNLWSHKh2a30DoXe8/edit?usp=sharing"",""ปัตตานี!M301"")"),69490)</f>
        <v>69490</v>
      </c>
      <c r="O406" s="171">
        <f t="shared" ca="1" si="112"/>
        <v>52.759851188216537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IFERROR(__xludf.DUMMYFUNCTION("IMPORTRANGE(""https://docs.google.com/spreadsheets/d/1IYY_tgx_IHuhSq3AJ5eI5OnqOPBNLWSHKh2a30DoXe8/edit?usp=sharing"",""ปัตตานี!M302"")"),39770)</f>
        <v>39770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IFERROR(__xludf.DUMMYFUNCTION("IMPORTRANGE(""https://docs.google.com/spreadsheets/d/1IYY_tgx_IHuhSq3AJ5eI5OnqOPBNLWSHKh2a30DoXe8/edit?usp=sharing"",""ปัตตานี!M303"")"),10500)</f>
        <v>10500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IFERROR(__xludf.DUMMYFUNCTION("IMPORTRANGE(""https://docs.google.com/spreadsheets/d/1IYY_tgx_IHuhSq3AJ5eI5OnqOPBNLWSHKh2a30DoXe8/edit?usp=sharing"",""ปัตตานี!M304"")"),0)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IFERROR(__xludf.DUMMYFUNCTION("IMPORTRANGE(""https://docs.google.com/spreadsheets/d/1IYY_tgx_IHuhSq3AJ5eI5OnqOPBNLWSHKh2a30DoXe8/edit?usp=sharing"",""ปัตตานี!M305"")"),19220)</f>
        <v>19220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IFERROR(__xludf.DUMMYFUNCTION("IMPORTRANGE(""https://docs.google.com/spreadsheets/d/1IYY_tgx_IHuhSq3AJ5eI5OnqOPBNLWSHKh2a30DoXe8/edit?usp=sharing"",""ปัตตานี!J307"")"),0)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IFERROR(__xludf.DUMMYFUNCTION("IMPORTRANGE(""https://docs.google.com/spreadsheets/d/1IYY_tgx_IHuhSq3AJ5eI5OnqOPBNLWSHKh2a30DoXe8/edit?usp=sharing"",""ปัตตานี!J308"")"),1)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IFERROR(__xludf.DUMMYFUNCTION("IMPORTRANGE(""https://docs.google.com/spreadsheets/d/1IYY_tgx_IHuhSq3AJ5eI5OnqOPBNLWSHKh2a30DoXe8/edit?usp=sharing"",""ปัตตานี!J309"")"),1)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IFERROR(__xludf.DUMMYFUNCTION("IMPORTRANGE(""https://docs.google.com/spreadsheets/d/1IYY_tgx_IHuhSq3AJ5eI5OnqOPBNLWSHKh2a30DoXe8/edit?usp=sharing"",""ปัตตานี!J310"")"),1)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IFERROR(__xludf.DUMMYFUNCTION("IMPORTRANGE(""https://docs.google.com/spreadsheets/d/1IYY_tgx_IHuhSq3AJ5eI5OnqOPBNLWSHKh2a30DoXe8/edit?usp=sharing"",""ปัตตานี!I311"")"),35)</f>
        <v>35</v>
      </c>
      <c r="J416" s="203">
        <f ca="1">IFERROR(__xludf.DUMMYFUNCTION("IMPORTRANGE(""https://docs.google.com/spreadsheets/d/1IYY_tgx_IHuhSq3AJ5eI5OnqOPBNLWSHKh2a30DoXe8/edit?usp=sharing"",""ปัตตานี!J311"")"),25)</f>
        <v>25</v>
      </c>
      <c r="K416" s="204">
        <f t="shared" ref="K416:K432" ca="1" si="113">IF(I416&gt;0,J416*100/I416,0)</f>
        <v>71.428571428571431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IFERROR(__xludf.DUMMYFUNCTION("IMPORTRANGE(""https://docs.google.com/spreadsheets/d/1IYY_tgx_IHuhSq3AJ5eI5OnqOPBNLWSHKh2a30DoXe8/edit?usp=sharing"",""ปัตตานี!I312"")"),10)</f>
        <v>10</v>
      </c>
      <c r="J417" s="379">
        <f ca="1">IFERROR(__xludf.DUMMYFUNCTION("IMPORTRANGE(""https://docs.google.com/spreadsheets/d/1IYY_tgx_IHuhSq3AJ5eI5OnqOPBNLWSHKh2a30DoXe8/edit?usp=sharing"",""ปัตตานี!J312"")"),0)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IFERROR(__xludf.DUMMYFUNCTION("IMPORTRANGE(""https://docs.google.com/spreadsheets/d/1IYY_tgx_IHuhSq3AJ5eI5OnqOPBNLWSHKh2a30DoXe8/edit?usp=sharing"",""ปัตตานี!I313"")"),30)</f>
        <v>30</v>
      </c>
      <c r="J418" s="380">
        <f ca="1">IFERROR(__xludf.DUMMYFUNCTION("IMPORTRANGE(""https://docs.google.com/spreadsheets/d/1IYY_tgx_IHuhSq3AJ5eI5OnqOPBNLWSHKh2a30DoXe8/edit?usp=sharing"",""ปัตตานี!J313"")"),0)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IFERROR(__xludf.DUMMYFUNCTION("IMPORTRANGE(""https://docs.google.com/spreadsheets/d/1IYY_tgx_IHuhSq3AJ5eI5OnqOPBNLWSHKh2a30DoXe8/edit?usp=sharing"",""ปัตตานี!I314"")"),10)</f>
        <v>10</v>
      </c>
      <c r="J419" s="275">
        <f ca="1">IFERROR(__xludf.DUMMYFUNCTION("IMPORTRANGE(""https://docs.google.com/spreadsheets/d/1IYY_tgx_IHuhSq3AJ5eI5OnqOPBNLWSHKh2a30DoXe8/edit?usp=sharing"",""ปัตตานี!J314"")"),0)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IFERROR(__xludf.DUMMYFUNCTION("IMPORTRANGE(""https://docs.google.com/spreadsheets/d/1IYY_tgx_IHuhSq3AJ5eI5OnqOPBNLWSHKh2a30DoXe8/edit?usp=sharing"",""ปัตตานี!I315"")"),10)</f>
        <v>10</v>
      </c>
      <c r="J420" s="275">
        <f ca="1">IFERROR(__xludf.DUMMYFUNCTION("IMPORTRANGE(""https://docs.google.com/spreadsheets/d/1IYY_tgx_IHuhSq3AJ5eI5OnqOPBNLWSHKh2a30DoXe8/edit?usp=sharing"",""ปัตตานี!J315"")"),0)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IFERROR(__xludf.DUMMYFUNCTION("IMPORTRANGE(""https://docs.google.com/spreadsheets/d/1IYY_tgx_IHuhSq3AJ5eI5OnqOPBNLWSHKh2a30DoXe8/edit?usp=sharing"",""ปัตตานี!I316"")"),15)</f>
        <v>15</v>
      </c>
      <c r="J421" s="379">
        <f ca="1">IFERROR(__xludf.DUMMYFUNCTION("IMPORTRANGE(""https://docs.google.com/spreadsheets/d/1IYY_tgx_IHuhSq3AJ5eI5OnqOPBNLWSHKh2a30DoXe8/edit?usp=sharing"",""ปัตตานี!J316"")"),15)</f>
        <v>15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IFERROR(__xludf.DUMMYFUNCTION("IMPORTRANGE(""https://docs.google.com/spreadsheets/d/1IYY_tgx_IHuhSq3AJ5eI5OnqOPBNLWSHKh2a30DoXe8/edit?usp=sharing"",""ปัตตานี!I317"")"),45)</f>
        <v>45</v>
      </c>
      <c r="J422" s="380">
        <f ca="1">IFERROR(__xludf.DUMMYFUNCTION("IMPORTRANGE(""https://docs.google.com/spreadsheets/d/1IYY_tgx_IHuhSq3AJ5eI5OnqOPBNLWSHKh2a30DoXe8/edit?usp=sharing"",""ปัตตานี!J317"")"),45)</f>
        <v>45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IFERROR(__xludf.DUMMYFUNCTION("IMPORTRANGE(""https://docs.google.com/spreadsheets/d/1IYY_tgx_IHuhSq3AJ5eI5OnqOPBNLWSHKh2a30DoXe8/edit?usp=sharing"",""ปัตตานี!I318"")"),15)</f>
        <v>15</v>
      </c>
      <c r="J423" s="275">
        <f ca="1">IFERROR(__xludf.DUMMYFUNCTION("IMPORTRANGE(""https://docs.google.com/spreadsheets/d/1IYY_tgx_IHuhSq3AJ5eI5OnqOPBNLWSHKh2a30DoXe8/edit?usp=sharing"",""ปัตตานี!J318"")"),15)</f>
        <v>15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IFERROR(__xludf.DUMMYFUNCTION("IMPORTRANGE(""https://docs.google.com/spreadsheets/d/1IYY_tgx_IHuhSq3AJ5eI5OnqOPBNLWSHKh2a30DoXe8/edit?usp=sharing"",""ปัตตานี!I319"")"),15)</f>
        <v>15</v>
      </c>
      <c r="J424" s="275">
        <f ca="1">IFERROR(__xludf.DUMMYFUNCTION("IMPORTRANGE(""https://docs.google.com/spreadsheets/d/1IYY_tgx_IHuhSq3AJ5eI5OnqOPBNLWSHKh2a30DoXe8/edit?usp=sharing"",""ปัตตานี!J319"")"),15)</f>
        <v>15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IFERROR(__xludf.DUMMYFUNCTION("IMPORTRANGE(""https://docs.google.com/spreadsheets/d/1IYY_tgx_IHuhSq3AJ5eI5OnqOPBNLWSHKh2a30DoXe8/edit?usp=sharing"",""ปัตตานี!I320"")"),15)</f>
        <v>15</v>
      </c>
      <c r="J425" s="275">
        <f ca="1">IFERROR(__xludf.DUMMYFUNCTION("IMPORTRANGE(""https://docs.google.com/spreadsheets/d/1IYY_tgx_IHuhSq3AJ5eI5OnqOPBNLWSHKh2a30DoXe8/edit?usp=sharing"",""ปัตตานี!J320"")"),15)</f>
        <v>15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IFERROR(__xludf.DUMMYFUNCTION("IMPORTRANGE(""https://docs.google.com/spreadsheets/d/1IYY_tgx_IHuhSq3AJ5eI5OnqOPBNLWSHKh2a30DoXe8/edit?usp=sharing"",""ปัตตานี!I321"")"),10)</f>
        <v>10</v>
      </c>
      <c r="J426" s="379">
        <f ca="1">IFERROR(__xludf.DUMMYFUNCTION("IMPORTRANGE(""https://docs.google.com/spreadsheets/d/1IYY_tgx_IHuhSq3AJ5eI5OnqOPBNLWSHKh2a30DoXe8/edit?usp=sharing"",""ปัตตานี!J321"")"),10)</f>
        <v>10</v>
      </c>
      <c r="K426" s="204">
        <f t="shared" ca="1" si="113"/>
        <v>100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IFERROR(__xludf.DUMMYFUNCTION("IMPORTRANGE(""https://docs.google.com/spreadsheets/d/1IYY_tgx_IHuhSq3AJ5eI5OnqOPBNLWSHKh2a30DoXe8/edit?usp=sharing"",""ปัตตานี!I322"")"),30)</f>
        <v>30</v>
      </c>
      <c r="J427" s="380">
        <f ca="1">IFERROR(__xludf.DUMMYFUNCTION("IMPORTRANGE(""https://docs.google.com/spreadsheets/d/1IYY_tgx_IHuhSq3AJ5eI5OnqOPBNLWSHKh2a30DoXe8/edit?usp=sharing"",""ปัตตานี!J322"")"),30)</f>
        <v>30</v>
      </c>
      <c r="K427" s="204">
        <f t="shared" ca="1" si="113"/>
        <v>100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IFERROR(__xludf.DUMMYFUNCTION("IMPORTRANGE(""https://docs.google.com/spreadsheets/d/1IYY_tgx_IHuhSq3AJ5eI5OnqOPBNLWSHKh2a30DoXe8/edit?usp=sharing"",""ปัตตานี!I323"")"),10)</f>
        <v>10</v>
      </c>
      <c r="J428" s="275">
        <f ca="1">IFERROR(__xludf.DUMMYFUNCTION("IMPORTRANGE(""https://docs.google.com/spreadsheets/d/1IYY_tgx_IHuhSq3AJ5eI5OnqOPBNLWSHKh2a30DoXe8/edit?usp=sharing"",""ปัตตานี!J323"")"),10)</f>
        <v>10</v>
      </c>
      <c r="K428" s="168">
        <f t="shared" ca="1" si="113"/>
        <v>100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IFERROR(__xludf.DUMMYFUNCTION("IMPORTRANGE(""https://docs.google.com/spreadsheets/d/1IYY_tgx_IHuhSq3AJ5eI5OnqOPBNLWSHKh2a30DoXe8/edit?usp=sharing"",""ปัตตานี!I324"")"),10)</f>
        <v>10</v>
      </c>
      <c r="J429" s="275">
        <f ca="1">IFERROR(__xludf.DUMMYFUNCTION("IMPORTRANGE(""https://docs.google.com/spreadsheets/d/1IYY_tgx_IHuhSq3AJ5eI5OnqOPBNLWSHKh2a30DoXe8/edit?usp=sharing"",""ปัตตานี!J324"")"),10)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IFERROR(__xludf.DUMMYFUNCTION("IMPORTRANGE(""https://docs.google.com/spreadsheets/d/1IYY_tgx_IHuhSq3AJ5eI5OnqOPBNLWSHKh2a30DoXe8/edit?usp=sharing"",""ปัตตานี!I325"")"),25)</f>
        <v>25</v>
      </c>
      <c r="J430" s="379">
        <f ca="1">IFERROR(__xludf.DUMMYFUNCTION("IMPORTRANGE(""https://docs.google.com/spreadsheets/d/1IYY_tgx_IHuhSq3AJ5eI5OnqOPBNLWSHKh2a30DoXe8/edit?usp=sharing"",""ปัตตานี!J325"")"),0)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IFERROR(__xludf.DUMMYFUNCTION("IMPORTRANGE(""https://docs.google.com/spreadsheets/d/1IYY_tgx_IHuhSq3AJ5eI5OnqOPBNLWSHKh2a30DoXe8/edit?usp=sharing"",""ปัตตานี!I326"")"),10)</f>
        <v>10</v>
      </c>
      <c r="J431" s="275">
        <f ca="1">IFERROR(__xludf.DUMMYFUNCTION("IMPORTRANGE(""https://docs.google.com/spreadsheets/d/1IYY_tgx_IHuhSq3AJ5eI5OnqOPBNLWSHKh2a30DoXe8/edit?usp=sharing"",""ปัตตานี!J326"")"),0)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IFERROR(__xludf.DUMMYFUNCTION("IMPORTRANGE(""https://docs.google.com/spreadsheets/d/1IYY_tgx_IHuhSq3AJ5eI5OnqOPBNLWSHKh2a30DoXe8/edit?usp=sharing"",""ปัตตานี!I327"")"),15)</f>
        <v>15</v>
      </c>
      <c r="J432" s="275">
        <f ca="1">IFERROR(__xludf.DUMMYFUNCTION("IMPORTRANGE(""https://docs.google.com/spreadsheets/d/1IYY_tgx_IHuhSq3AJ5eI5OnqOPBNLWSHKh2a30DoXe8/edit?usp=sharing"",""ปัตตานี!J327"")"),15)</f>
        <v>15</v>
      </c>
      <c r="K432" s="168">
        <f t="shared" ca="1" si="113"/>
        <v>100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IFERROR(__xludf.DUMMYFUNCTION("IMPORTRANGE(""https://docs.google.com/spreadsheets/d/1IYY_tgx_IHuhSq3AJ5eI5OnqOPBNLWSHKh2a30DoXe8/edit?usp=sharing"",""ปัตตานี!J328"")"),0)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IFERROR(__xludf.DUMMYFUNCTION("IMPORTRANGE(""https://docs.google.com/spreadsheets/d/1IYY_tgx_IHuhSq3AJ5eI5OnqOPBNLWSHKh2a30DoXe8/edit?usp=sharing"",""ปัตตานี!J329"")"),0)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IFERROR(__xludf.DUMMYFUNCTION("IMPORTRANGE(""https://docs.google.com/spreadsheets/d/1IYY_tgx_IHuhSq3AJ5eI5OnqOPBNLWSHKh2a30DoXe8/edit?usp=sharing"",""ปัตตานี!I330"")"),10)</f>
        <v>10</v>
      </c>
      <c r="J435" s="393">
        <f ca="1">IFERROR(__xludf.DUMMYFUNCTION("IMPORTRANGE(""https://docs.google.com/spreadsheets/d/1IYY_tgx_IHuhSq3AJ5eI5OnqOPBNLWSHKh2a30DoXe8/edit?usp=sharing"",""ปัตตานี!J330"")"),10)</f>
        <v>10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IFERROR(__xludf.DUMMYFUNCTION("IMPORTRANGE(""https://docs.google.com/spreadsheets/d/1IYY_tgx_IHuhSq3AJ5eI5OnqOPBNLWSHKh2a30DoXe8/edit?usp=sharing"",""ปัตตานี!L330"")"),71000)</f>
        <v>71000</v>
      </c>
      <c r="M435" s="395"/>
      <c r="N435" s="395">
        <f ca="1">IFERROR(__xludf.DUMMYFUNCTION("IMPORTRANGE(""https://docs.google.com/spreadsheets/d/1IYY_tgx_IHuhSq3AJ5eI5OnqOPBNLWSHKh2a30DoXe8/edit?usp=sharing"",""ปัตตานี!M330"")"),20200)</f>
        <v>20200</v>
      </c>
      <c r="O435" s="395">
        <f t="shared" ref="O435:O439" ca="1" si="114">+IF(L435&gt;0,N435*100/L435,0)</f>
        <v>28.450704225352112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IFERROR(__xludf.DUMMYFUNCTION("IMPORTRANGE(""https://docs.google.com/spreadsheets/d/1IYY_tgx_IHuhSq3AJ5eI5OnqOPBNLWSHKh2a30DoXe8/edit?usp=sharing"",""ปัตตานี!L331"")"),0)</f>
        <v>0</v>
      </c>
      <c r="M436" s="169"/>
      <c r="N436" s="171">
        <f ca="1">IFERROR(__xludf.DUMMYFUNCTION("IMPORTRANGE(""https://docs.google.com/spreadsheets/d/1IYY_tgx_IHuhSq3AJ5eI5OnqOPBNLWSHKh2a30DoXe8/edit?usp=sharing"",""ปัตตานี!M331"")"),0)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IFERROR(__xludf.DUMMYFUNCTION("IMPORTRANGE(""https://docs.google.com/spreadsheets/d/1IYY_tgx_IHuhSq3AJ5eI5OnqOPBNLWSHKh2a30DoXe8/edit?usp=sharing"",""ปัตตานี!L332"")"),71000)</f>
        <v>71000</v>
      </c>
      <c r="M437" s="169"/>
      <c r="N437" s="171">
        <f ca="1">IFERROR(__xludf.DUMMYFUNCTION("IMPORTRANGE(""https://docs.google.com/spreadsheets/d/1IYY_tgx_IHuhSq3AJ5eI5OnqOPBNLWSHKh2a30DoXe8/edit?usp=sharing"",""ปัตตานี!M332"")"),20200)</f>
        <v>20200</v>
      </c>
      <c r="O437" s="171">
        <f t="shared" ca="1" si="114"/>
        <v>28.450704225352112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IFERROR(__xludf.DUMMYFUNCTION("IMPORTRANGE(""https://docs.google.com/spreadsheets/d/1IYY_tgx_IHuhSq3AJ5eI5OnqOPBNLWSHKh2a30DoXe8/edit?usp=sharing"",""ปัตตานี!L333"")"),0)</f>
        <v>0</v>
      </c>
      <c r="M438" s="171"/>
      <c r="N438" s="171">
        <f ca="1">IFERROR(__xludf.DUMMYFUNCTION("IMPORTRANGE(""https://docs.google.com/spreadsheets/d/1IYY_tgx_IHuhSq3AJ5eI5OnqOPBNLWSHKh2a30DoXe8/edit?usp=sharing"",""ปัตตานี!M333"")"),0)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IFERROR(__xludf.DUMMYFUNCTION("IMPORTRANGE(""https://docs.google.com/spreadsheets/d/1IYY_tgx_IHuhSq3AJ5eI5OnqOPBNLWSHKh2a30DoXe8/edit?usp=sharing"",""ปัตตานี!L334"")"),71000)</f>
        <v>71000</v>
      </c>
      <c r="M439" s="171"/>
      <c r="N439" s="171">
        <f ca="1">IFERROR(__xludf.DUMMYFUNCTION("IMPORTRANGE(""https://docs.google.com/spreadsheets/d/1IYY_tgx_IHuhSq3AJ5eI5OnqOPBNLWSHKh2a30DoXe8/edit?usp=sharing"",""ปัตตานี!M334"")"),20200)</f>
        <v>20200</v>
      </c>
      <c r="O439" s="171">
        <f t="shared" ca="1" si="114"/>
        <v>28.450704225352112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IFERROR(__xludf.DUMMYFUNCTION("IMPORTRANGE(""https://docs.google.com/spreadsheets/d/1IYY_tgx_IHuhSq3AJ5eI5OnqOPBNLWSHKh2a30DoXe8/edit?usp=sharing"",""ปัตตานี!M335"")"),20200)</f>
        <v>20200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IFERROR(__xludf.DUMMYFUNCTION("IMPORTRANGE(""https://docs.google.com/spreadsheets/d/1IYY_tgx_IHuhSq3AJ5eI5OnqOPBNLWSHKh2a30DoXe8/edit?usp=sharing"",""ปัตตานี!M336"")"),0)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IFERROR(__xludf.DUMMYFUNCTION("IMPORTRANGE(""https://docs.google.com/spreadsheets/d/1IYY_tgx_IHuhSq3AJ5eI5OnqOPBNLWSHKh2a30DoXe8/edit?usp=sharing"",""ปัตตานี!M337"")"),0)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IFERROR(__xludf.DUMMYFUNCTION("IMPORTRANGE(""https://docs.google.com/spreadsheets/d/1IYY_tgx_IHuhSq3AJ5eI5OnqOPBNLWSHKh2a30DoXe8/edit?usp=sharing"",""ปัตตานี!M338"")"),0)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IFERROR(__xludf.DUMMYFUNCTION("IMPORTRANGE(""https://docs.google.com/spreadsheets/d/1IYY_tgx_IHuhSq3AJ5eI5OnqOPBNLWSHKh2a30DoXe8/edit?usp=sharing"",""ปัตตานี!J340"")"),0)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IFERROR(__xludf.DUMMYFUNCTION("IMPORTRANGE(""https://docs.google.com/spreadsheets/d/1IYY_tgx_IHuhSq3AJ5eI5OnqOPBNLWSHKh2a30DoXe8/edit?usp=sharing"",""ปัตตานี!J341"")"),1)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IFERROR(__xludf.DUMMYFUNCTION("IMPORTRANGE(""https://docs.google.com/spreadsheets/d/1IYY_tgx_IHuhSq3AJ5eI5OnqOPBNLWSHKh2a30DoXe8/edit?usp=sharing"",""ปัตตานี!J342"")"),1)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IFERROR(__xludf.DUMMYFUNCTION("IMPORTRANGE(""https://docs.google.com/spreadsheets/d/1IYY_tgx_IHuhSq3AJ5eI5OnqOPBNLWSHKh2a30DoXe8/edit?usp=sharing"",""ปัตตานี!J343"")"),1)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IFERROR(__xludf.DUMMYFUNCTION("IMPORTRANGE(""https://docs.google.com/spreadsheets/d/1IYY_tgx_IHuhSq3AJ5eI5OnqOPBNLWSHKh2a30DoXe8/edit?usp=sharing"",""ปัตตานี!I344"")"),10)</f>
        <v>10</v>
      </c>
      <c r="J449" s="203">
        <f ca="1">IFERROR(__xludf.DUMMYFUNCTION("IMPORTRANGE(""https://docs.google.com/spreadsheets/d/1IYY_tgx_IHuhSq3AJ5eI5OnqOPBNLWSHKh2a30DoXe8/edit?usp=sharing"",""ปัตตานี!J344"")"),10)</f>
        <v>10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IFERROR(__xludf.DUMMYFUNCTION("IMPORTRANGE(""https://docs.google.com/spreadsheets/d/1IYY_tgx_IHuhSq3AJ5eI5OnqOPBNLWSHKh2a30DoXe8/edit?usp=sharing"",""ปัตตานี!I345"")"),10)</f>
        <v>10</v>
      </c>
      <c r="J450" s="192">
        <f ca="1">IFERROR(__xludf.DUMMYFUNCTION("IMPORTRANGE(""https://docs.google.com/spreadsheets/d/1IYY_tgx_IHuhSq3AJ5eI5OnqOPBNLWSHKh2a30DoXe8/edit?usp=sharing"",""ปัตตานี!J345"")"),10)</f>
        <v>10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IFERROR(__xludf.DUMMYFUNCTION("IMPORTRANGE(""https://docs.google.com/spreadsheets/d/1IYY_tgx_IHuhSq3AJ5eI5OnqOPBNLWSHKh2a30DoXe8/edit?usp=sharing"",""ปัตตานี!I346"")"),0)</f>
        <v>0</v>
      </c>
      <c r="J451" s="191">
        <f ca="1">IFERROR(__xludf.DUMMYFUNCTION("IMPORTRANGE(""https://docs.google.com/spreadsheets/d/1IYY_tgx_IHuhSq3AJ5eI5OnqOPBNLWSHKh2a30DoXe8/edit?usp=sharing"",""ปัตตานี!J346"")"),0)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IFERROR(__xludf.DUMMYFUNCTION("IMPORTRANGE(""https://docs.google.com/spreadsheets/d/1IYY_tgx_IHuhSq3AJ5eI5OnqOPBNLWSHKh2a30DoXe8/edit?usp=sharing"",""ปัตตานี!I347"")"),0)</f>
        <v>0</v>
      </c>
      <c r="J452" s="191">
        <f ca="1">IFERROR(__xludf.DUMMYFUNCTION("IMPORTRANGE(""https://docs.google.com/spreadsheets/d/1IYY_tgx_IHuhSq3AJ5eI5OnqOPBNLWSHKh2a30DoXe8/edit?usp=sharing"",""ปัตตานี!J347"")"),0)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IFERROR(__xludf.DUMMYFUNCTION("IMPORTRANGE(""https://docs.google.com/spreadsheets/d/1IYY_tgx_IHuhSq3AJ5eI5OnqOPBNLWSHKh2a30DoXe8/edit?usp=sharing"",""ปัตตานี!J348"")"),0)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IFERROR(__xludf.DUMMYFUNCTION("IMPORTRANGE(""https://docs.google.com/spreadsheets/d/1IYY_tgx_IHuhSq3AJ5eI5OnqOPBNLWSHKh2a30DoXe8/edit?usp=sharing"",""ปัตตานี!J349"")"),0)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IFERROR(__xludf.DUMMYFUNCTION("IMPORTRANGE(""https://docs.google.com/spreadsheets/d/1IYY_tgx_IHuhSq3AJ5eI5OnqOPBNLWSHKh2a30DoXe8/edit?usp=sharing"",""ปัตตานี!I350"")"),2183)</f>
        <v>2183</v>
      </c>
      <c r="J455" s="360">
        <f ca="1">IFERROR(__xludf.DUMMYFUNCTION("IMPORTRANGE(""https://docs.google.com/spreadsheets/d/1IYY_tgx_IHuhSq3AJ5eI5OnqOPBNLWSHKh2a30DoXe8/edit?usp=sharing"",""ปัตตานี!J350"")"),0)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IFERROR(__xludf.DUMMYFUNCTION("IMPORTRANGE(""https://docs.google.com/spreadsheets/d/1IYY_tgx_IHuhSq3AJ5eI5OnqOPBNLWSHKh2a30DoXe8/edit?usp=sharing"",""ปัตตานี!L350"")"),53226)</f>
        <v>53226</v>
      </c>
      <c r="M455" s="362"/>
      <c r="N455" s="362">
        <f ca="1">IFERROR(__xludf.DUMMYFUNCTION("IMPORTRANGE(""https://docs.google.com/spreadsheets/d/1IYY_tgx_IHuhSq3AJ5eI5OnqOPBNLWSHKh2a30DoXe8/edit?usp=sharing"",""ปัตตานี!M350"")"),0)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IFERROR(__xludf.DUMMYFUNCTION("IMPORTRANGE(""https://docs.google.com/spreadsheets/d/1IYY_tgx_IHuhSq3AJ5eI5OnqOPBNLWSHKh2a30DoXe8/edit?usp=sharing"",""ปัตตานี!L351"")"),0)</f>
        <v>0</v>
      </c>
      <c r="M456" s="169"/>
      <c r="N456" s="171">
        <f ca="1">IFERROR(__xludf.DUMMYFUNCTION("IMPORTRANGE(""https://docs.google.com/spreadsheets/d/1IYY_tgx_IHuhSq3AJ5eI5OnqOPBNLWSHKh2a30DoXe8/edit?usp=sharing"",""ปัตตานี!M351"")"),0)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1">
        <f ca="1">IFERROR(__xludf.DUMMYFUNCTION("IMPORTRANGE(""https://docs.google.com/spreadsheets/d/1IYY_tgx_IHuhSq3AJ5eI5OnqOPBNLWSHKh2a30DoXe8/edit?usp=sharing"",""ปัตตานี!M352"")"),0)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IFERROR(__xludf.DUMMYFUNCTION("IMPORTRANGE(""https://docs.google.com/spreadsheets/d/1IYY_tgx_IHuhSq3AJ5eI5OnqOPBNLWSHKh2a30DoXe8/edit?usp=sharing"",""ปัตตานี!L353"")"),0)</f>
        <v>0</v>
      </c>
      <c r="M458" s="171"/>
      <c r="N458" s="171">
        <f ca="1">IFERROR(__xludf.DUMMYFUNCTION("IMPORTRANGE(""https://docs.google.com/spreadsheets/d/1IYY_tgx_IHuhSq3AJ5eI5OnqOPBNLWSHKh2a30DoXe8/edit?usp=sharing"",""ปัตตานี!M353"")"),0)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IFERROR(__xludf.DUMMYFUNCTION("IMPORTRANGE(""https://docs.google.com/spreadsheets/d/1IYY_tgx_IHuhSq3AJ5eI5OnqOPBNLWSHKh2a30DoXe8/edit?usp=sharing"",""ปัตตานี!L354"")"),53226)</f>
        <v>53226</v>
      </c>
      <c r="M459" s="171"/>
      <c r="N459" s="171">
        <f ca="1">IFERROR(__xludf.DUMMYFUNCTION("IMPORTRANGE(""https://docs.google.com/spreadsheets/d/1IYY_tgx_IHuhSq3AJ5eI5OnqOPBNLWSHKh2a30DoXe8/edit?usp=sharing"",""ปัตตานี!M354"")"),0)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IFERROR(__xludf.DUMMYFUNCTION("IMPORTRANGE(""https://docs.google.com/spreadsheets/d/1IYY_tgx_IHuhSq3AJ5eI5OnqOPBNLWSHKh2a30DoXe8/edit?usp=sharing"",""ปัตตานี!M355"")"),0)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IFERROR(__xludf.DUMMYFUNCTION("IMPORTRANGE(""https://docs.google.com/spreadsheets/d/1IYY_tgx_IHuhSq3AJ5eI5OnqOPBNLWSHKh2a30DoXe8/edit?usp=sharing"",""ปัตตานี!M356"")"),0)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IFERROR(__xludf.DUMMYFUNCTION("IMPORTRANGE(""https://docs.google.com/spreadsheets/d/1IYY_tgx_IHuhSq3AJ5eI5OnqOPBNLWSHKh2a30DoXe8/edit?usp=sharing"",""ปัตตานี!M357"")"),0)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IFERROR(__xludf.DUMMYFUNCTION("IMPORTRANGE(""https://docs.google.com/spreadsheets/d/1IYY_tgx_IHuhSq3AJ5eI5OnqOPBNLWSHKh2a30DoXe8/edit?usp=sharing"",""ปัตตานี!M358"")"),0)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IFERROR(__xludf.DUMMYFUNCTION("IMPORTRANGE(""https://docs.google.com/spreadsheets/d/1IYY_tgx_IHuhSq3AJ5eI5OnqOPBNLWSHKh2a30DoXe8/edit?usp=sharing"",""ปัตตานี!I359"")"),2183)</f>
        <v>2183</v>
      </c>
      <c r="J464" s="264">
        <f ca="1">IFERROR(__xludf.DUMMYFUNCTION("IMPORTRANGE(""https://docs.google.com/spreadsheets/d/1IYY_tgx_IHuhSq3AJ5eI5OnqOPBNLWSHKh2a30DoXe8/edit?usp=sharing"",""ปัตตานี!J359"")"),0)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IFERROR(__xludf.DUMMYFUNCTION("IMPORTRANGE(""https://docs.google.com/spreadsheets/d/1IYY_tgx_IHuhSq3AJ5eI5OnqOPBNLWSHKh2a30DoXe8/edit?usp=sharing"",""ปัตตานี!I360"")"),2183)</f>
        <v>2183</v>
      </c>
      <c r="J465" s="401">
        <f ca="1">IFERROR(__xludf.DUMMYFUNCTION("IMPORTRANGE(""https://docs.google.com/spreadsheets/d/1IYY_tgx_IHuhSq3AJ5eI5OnqOPBNLWSHKh2a30DoXe8/edit?usp=sharing"",""ปัตตานี!J360"")"),0)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IFERROR(__xludf.DUMMYFUNCTION("IMPORTRANGE(""https://docs.google.com/spreadsheets/d/1IYY_tgx_IHuhSq3AJ5eI5OnqOPBNLWSHKh2a30DoXe8/edit?usp=sharing"",""ปัตตานี!I361"")"),396)</f>
        <v>396</v>
      </c>
      <c r="J466" s="401">
        <f ca="1">IFERROR(__xludf.DUMMYFUNCTION("IMPORTRANGE(""https://docs.google.com/spreadsheets/d/1IYY_tgx_IHuhSq3AJ5eI5OnqOPBNLWSHKh2a30DoXe8/edit?usp=sharing"",""ปัตตานี!J361"")"),0)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IFERROR(__xludf.DUMMYFUNCTION("IMPORTRANGE(""https://docs.google.com/spreadsheets/d/1IYY_tgx_IHuhSq3AJ5eI5OnqOPBNLWSHKh2a30DoXe8/edit?usp=sharing"",""ปัตตานี!I362"")"),0)</f>
        <v>0</v>
      </c>
      <c r="J467" s="192">
        <f ca="1">IFERROR(__xludf.DUMMYFUNCTION("IMPORTRANGE(""https://docs.google.com/spreadsheets/d/1IYY_tgx_IHuhSq3AJ5eI5OnqOPBNLWSHKh2a30DoXe8/edit?usp=sharing"",""ปัตตานี!J362"")"),0)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IFERROR(__xludf.DUMMYFUNCTION("IMPORTRANGE(""https://docs.google.com/spreadsheets/d/1IYY_tgx_IHuhSq3AJ5eI5OnqOPBNLWSHKh2a30DoXe8/edit?usp=sharing"",""ปัตตานี!I363"")"),0)</f>
        <v>0</v>
      </c>
      <c r="J468" s="192">
        <f ca="1">IFERROR(__xludf.DUMMYFUNCTION("IMPORTRANGE(""https://docs.google.com/spreadsheets/d/1IYY_tgx_IHuhSq3AJ5eI5OnqOPBNLWSHKh2a30DoXe8/edit?usp=sharing"",""ปัตตานี!J363"")"),0)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IFERROR(__xludf.DUMMYFUNCTION("IMPORTRANGE(""https://docs.google.com/spreadsheets/d/1IYY_tgx_IHuhSq3AJ5eI5OnqOPBNLWSHKh2a30DoXe8/edit?usp=sharing"",""ปัตตานี!I364"")"),0)</f>
        <v>0</v>
      </c>
      <c r="J469" s="192">
        <f ca="1">IFERROR(__xludf.DUMMYFUNCTION("IMPORTRANGE(""https://docs.google.com/spreadsheets/d/1IYY_tgx_IHuhSq3AJ5eI5OnqOPBNLWSHKh2a30DoXe8/edit?usp=sharing"",""ปัตตานี!J364"")"),0)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IFERROR(__xludf.DUMMYFUNCTION("IMPORTRANGE(""https://docs.google.com/spreadsheets/d/1IYY_tgx_IHuhSq3AJ5eI5OnqOPBNLWSHKh2a30DoXe8/edit?usp=sharing"",""ปัตตานี!I365"")"),0)</f>
        <v>0</v>
      </c>
      <c r="J470" s="192">
        <f ca="1">IFERROR(__xludf.DUMMYFUNCTION("IMPORTRANGE(""https://docs.google.com/spreadsheets/d/1IYY_tgx_IHuhSq3AJ5eI5OnqOPBNLWSHKh2a30DoXe8/edit?usp=sharing"",""ปัตตานี!J365"")"),0)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IFERROR(__xludf.DUMMYFUNCTION("IMPORTRANGE(""https://docs.google.com/spreadsheets/d/1IYY_tgx_IHuhSq3AJ5eI5OnqOPBNLWSHKh2a30DoXe8/edit?usp=sharing"",""ปัตตานี!I366"")"),0)</f>
        <v>0</v>
      </c>
      <c r="J471" s="192">
        <f ca="1">IFERROR(__xludf.DUMMYFUNCTION("IMPORTRANGE(""https://docs.google.com/spreadsheets/d/1IYY_tgx_IHuhSq3AJ5eI5OnqOPBNLWSHKh2a30DoXe8/edit?usp=sharing"",""ปัตตานี!J366"")"),0)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IFERROR(__xludf.DUMMYFUNCTION("IMPORTRANGE(""https://docs.google.com/spreadsheets/d/1IYY_tgx_IHuhSq3AJ5eI5OnqOPBNLWSHKh2a30DoXe8/edit?usp=sharing"",""ปัตตานี!I367"")"),0)</f>
        <v>0</v>
      </c>
      <c r="J472" s="192">
        <f ca="1">IFERROR(__xludf.DUMMYFUNCTION("IMPORTRANGE(""https://docs.google.com/spreadsheets/d/1IYY_tgx_IHuhSq3AJ5eI5OnqOPBNLWSHKh2a30DoXe8/edit?usp=sharing"",""ปัตตานี!J367"")"),0)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IFERROR(__xludf.DUMMYFUNCTION("IMPORTRANGE(""https://docs.google.com/spreadsheets/d/1IYY_tgx_IHuhSq3AJ5eI5OnqOPBNLWSHKh2a30DoXe8/edit?usp=sharing"",""ปัตตานี!I368"")"),2183)</f>
        <v>2183</v>
      </c>
      <c r="J473" s="401">
        <f ca="1">IFERROR(__xludf.DUMMYFUNCTION("IMPORTRANGE(""https://docs.google.com/spreadsheets/d/1IYY_tgx_IHuhSq3AJ5eI5OnqOPBNLWSHKh2a30DoXe8/edit?usp=sharing"",""ปัตตานี!J368"")"),0)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IFERROR(__xludf.DUMMYFUNCTION("IMPORTRANGE(""https://docs.google.com/spreadsheets/d/1IYY_tgx_IHuhSq3AJ5eI5OnqOPBNLWSHKh2a30DoXe8/edit?usp=sharing"",""ปัตตานี!I369"")"),396)</f>
        <v>396</v>
      </c>
      <c r="J474" s="401">
        <f ca="1">IFERROR(__xludf.DUMMYFUNCTION("IMPORTRANGE(""https://docs.google.com/spreadsheets/d/1IYY_tgx_IHuhSq3AJ5eI5OnqOPBNLWSHKh2a30DoXe8/edit?usp=sharing"",""ปัตตานี!J369"")"),0)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IFERROR(__xludf.DUMMYFUNCTION("IMPORTRANGE(""https://docs.google.com/spreadsheets/d/1IYY_tgx_IHuhSq3AJ5eI5OnqOPBNLWSHKh2a30DoXe8/edit?usp=sharing"",""ปัตตานี!I370"")"),0)</f>
        <v>0</v>
      </c>
      <c r="J475" s="192">
        <f ca="1">IFERROR(__xludf.DUMMYFUNCTION("IMPORTRANGE(""https://docs.google.com/spreadsheets/d/1IYY_tgx_IHuhSq3AJ5eI5OnqOPBNLWSHKh2a30DoXe8/edit?usp=sharing"",""ปัตตานี!J370"")"),0)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IFERROR(__xludf.DUMMYFUNCTION("IMPORTRANGE(""https://docs.google.com/spreadsheets/d/1IYY_tgx_IHuhSq3AJ5eI5OnqOPBNLWSHKh2a30DoXe8/edit?usp=sharing"",""ปัตตานี!I371"")"),0)</f>
        <v>0</v>
      </c>
      <c r="J476" s="192">
        <f ca="1">IFERROR(__xludf.DUMMYFUNCTION("IMPORTRANGE(""https://docs.google.com/spreadsheets/d/1IYY_tgx_IHuhSq3AJ5eI5OnqOPBNLWSHKh2a30DoXe8/edit?usp=sharing"",""ปัตตานี!J371"")"),0)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IFERROR(__xludf.DUMMYFUNCTION("IMPORTRANGE(""https://docs.google.com/spreadsheets/d/1IYY_tgx_IHuhSq3AJ5eI5OnqOPBNLWSHKh2a30DoXe8/edit?usp=sharing"",""ปัตตานี!I372"")"),0)</f>
        <v>0</v>
      </c>
      <c r="J477" s="192">
        <f ca="1">IFERROR(__xludf.DUMMYFUNCTION("IMPORTRANGE(""https://docs.google.com/spreadsheets/d/1IYY_tgx_IHuhSq3AJ5eI5OnqOPBNLWSHKh2a30DoXe8/edit?usp=sharing"",""ปัตตานี!J372"")"),0)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IFERROR(__xludf.DUMMYFUNCTION("IMPORTRANGE(""https://docs.google.com/spreadsheets/d/1IYY_tgx_IHuhSq3AJ5eI5OnqOPBNLWSHKh2a30DoXe8/edit?usp=sharing"",""ปัตตานี!I373"")"),0)</f>
        <v>0</v>
      </c>
      <c r="J478" s="192">
        <f ca="1">IFERROR(__xludf.DUMMYFUNCTION("IMPORTRANGE(""https://docs.google.com/spreadsheets/d/1IYY_tgx_IHuhSq3AJ5eI5OnqOPBNLWSHKh2a30DoXe8/edit?usp=sharing"",""ปัตตานี!J373"")"),0)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IFERROR(__xludf.DUMMYFUNCTION("IMPORTRANGE(""https://docs.google.com/spreadsheets/d/1IYY_tgx_IHuhSq3AJ5eI5OnqOPBNLWSHKh2a30DoXe8/edit?usp=sharing"",""ปัตตานี!I374"")"),0)</f>
        <v>0</v>
      </c>
      <c r="J479" s="192">
        <f ca="1">IFERROR(__xludf.DUMMYFUNCTION("IMPORTRANGE(""https://docs.google.com/spreadsheets/d/1IYY_tgx_IHuhSq3AJ5eI5OnqOPBNLWSHKh2a30DoXe8/edit?usp=sharing"",""ปัตตานี!J374"")"),0)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IFERROR(__xludf.DUMMYFUNCTION("IMPORTRANGE(""https://docs.google.com/spreadsheets/d/1IYY_tgx_IHuhSq3AJ5eI5OnqOPBNLWSHKh2a30DoXe8/edit?usp=sharing"",""ปัตตานี!I375"")"),0)</f>
        <v>0</v>
      </c>
      <c r="J480" s="192">
        <f ca="1">IFERROR(__xludf.DUMMYFUNCTION("IMPORTRANGE(""https://docs.google.com/spreadsheets/d/1IYY_tgx_IHuhSq3AJ5eI5OnqOPBNLWSHKh2a30DoXe8/edit?usp=sharing"",""ปัตตานี!J375"")"),0)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IFERROR(__xludf.DUMMYFUNCTION("IMPORTRANGE(""https://docs.google.com/spreadsheets/d/1IYY_tgx_IHuhSq3AJ5eI5OnqOPBNLWSHKh2a30DoXe8/edit?usp=sharing"",""ปัตตานี!I376"")"),2183)</f>
        <v>2183</v>
      </c>
      <c r="J481" s="401">
        <f ca="1">IFERROR(__xludf.DUMMYFUNCTION("IMPORTRANGE(""https://docs.google.com/spreadsheets/d/1IYY_tgx_IHuhSq3AJ5eI5OnqOPBNLWSHKh2a30DoXe8/edit?usp=sharing"",""ปัตตานี!J376"")"),0)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IFERROR(__xludf.DUMMYFUNCTION("IMPORTRANGE(""https://docs.google.com/spreadsheets/d/1IYY_tgx_IHuhSq3AJ5eI5OnqOPBNLWSHKh2a30DoXe8/edit?usp=sharing"",""ปัตตานี!I377"")"),396)</f>
        <v>396</v>
      </c>
      <c r="J482" s="401">
        <f ca="1">IFERROR(__xludf.DUMMYFUNCTION("IMPORTRANGE(""https://docs.google.com/spreadsheets/d/1IYY_tgx_IHuhSq3AJ5eI5OnqOPBNLWSHKh2a30DoXe8/edit?usp=sharing"",""ปัตตานี!J377"")"),0)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IFERROR(__xludf.DUMMYFUNCTION("IMPORTRANGE(""https://docs.google.com/spreadsheets/d/1IYY_tgx_IHuhSq3AJ5eI5OnqOPBNLWSHKh2a30DoXe8/edit?usp=sharing"",""ปัตตานี!I378"")"),0)</f>
        <v>0</v>
      </c>
      <c r="J483" s="192">
        <f ca="1">IFERROR(__xludf.DUMMYFUNCTION("IMPORTRANGE(""https://docs.google.com/spreadsheets/d/1IYY_tgx_IHuhSq3AJ5eI5OnqOPBNLWSHKh2a30DoXe8/edit?usp=sharing"",""ปัตตานี!J378"")"),0)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IFERROR(__xludf.DUMMYFUNCTION("IMPORTRANGE(""https://docs.google.com/spreadsheets/d/1IYY_tgx_IHuhSq3AJ5eI5OnqOPBNLWSHKh2a30DoXe8/edit?usp=sharing"",""ปัตตานี!I379"")"),0)</f>
        <v>0</v>
      </c>
      <c r="J484" s="192">
        <f ca="1">IFERROR(__xludf.DUMMYFUNCTION("IMPORTRANGE(""https://docs.google.com/spreadsheets/d/1IYY_tgx_IHuhSq3AJ5eI5OnqOPBNLWSHKh2a30DoXe8/edit?usp=sharing"",""ปัตตานี!J379"")"),0)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IFERROR(__xludf.DUMMYFUNCTION("IMPORTRANGE(""https://docs.google.com/spreadsheets/d/1IYY_tgx_IHuhSq3AJ5eI5OnqOPBNLWSHKh2a30DoXe8/edit?usp=sharing"",""ปัตตานี!I380"")"),0)</f>
        <v>0</v>
      </c>
      <c r="J485" s="192">
        <f ca="1">IFERROR(__xludf.DUMMYFUNCTION("IMPORTRANGE(""https://docs.google.com/spreadsheets/d/1IYY_tgx_IHuhSq3AJ5eI5OnqOPBNLWSHKh2a30DoXe8/edit?usp=sharing"",""ปัตตานี!J380"")"),0)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IFERROR(__xludf.DUMMYFUNCTION("IMPORTRANGE(""https://docs.google.com/spreadsheets/d/1IYY_tgx_IHuhSq3AJ5eI5OnqOPBNLWSHKh2a30DoXe8/edit?usp=sharing"",""ปัตตานี!I381"")"),0)</f>
        <v>0</v>
      </c>
      <c r="J486" s="192">
        <f ca="1">IFERROR(__xludf.DUMMYFUNCTION("IMPORTRANGE(""https://docs.google.com/spreadsheets/d/1IYY_tgx_IHuhSq3AJ5eI5OnqOPBNLWSHKh2a30DoXe8/edit?usp=sharing"",""ปัตตานี!J381"")"),0)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IFERROR(__xludf.DUMMYFUNCTION("IMPORTRANGE(""https://docs.google.com/spreadsheets/d/1IYY_tgx_IHuhSq3AJ5eI5OnqOPBNLWSHKh2a30DoXe8/edit?usp=sharing"",""ปัตตานี!I382"")"),0)</f>
        <v>0</v>
      </c>
      <c r="J487" s="401">
        <f ca="1">IFERROR(__xludf.DUMMYFUNCTION("IMPORTRANGE(""https://docs.google.com/spreadsheets/d/1IYY_tgx_IHuhSq3AJ5eI5OnqOPBNLWSHKh2a30DoXe8/edit?usp=sharing"",""ปัตตานี!J382"")"),0)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IFERROR(__xludf.DUMMYFUNCTION("IMPORTRANGE(""https://docs.google.com/spreadsheets/d/1IYY_tgx_IHuhSq3AJ5eI5OnqOPBNLWSHKh2a30DoXe8/edit?usp=sharing"",""ปัตตานี!I383"")"),0)</f>
        <v>0</v>
      </c>
      <c r="J488" s="401">
        <f ca="1">IFERROR(__xludf.DUMMYFUNCTION("IMPORTRANGE(""https://docs.google.com/spreadsheets/d/1IYY_tgx_IHuhSq3AJ5eI5OnqOPBNLWSHKh2a30DoXe8/edit?usp=sharing"",""ปัตตานี!J383"")"),0)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IFERROR(__xludf.DUMMYFUNCTION("IMPORTRANGE(""https://docs.google.com/spreadsheets/d/1IYY_tgx_IHuhSq3AJ5eI5OnqOPBNLWSHKh2a30DoXe8/edit?usp=sharing"",""ปัตตานี!I384"")"),0)</f>
        <v>0</v>
      </c>
      <c r="J489" s="192">
        <f ca="1">IFERROR(__xludf.DUMMYFUNCTION("IMPORTRANGE(""https://docs.google.com/spreadsheets/d/1IYY_tgx_IHuhSq3AJ5eI5OnqOPBNLWSHKh2a30DoXe8/edit?usp=sharing"",""ปัตตานี!J384"")"),0)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IFERROR(__xludf.DUMMYFUNCTION("IMPORTRANGE(""https://docs.google.com/spreadsheets/d/1IYY_tgx_IHuhSq3AJ5eI5OnqOPBNLWSHKh2a30DoXe8/edit?usp=sharing"",""ปัตตานี!I385"")"),0)</f>
        <v>0</v>
      </c>
      <c r="J490" s="192">
        <f ca="1">IFERROR(__xludf.DUMMYFUNCTION("IMPORTRANGE(""https://docs.google.com/spreadsheets/d/1IYY_tgx_IHuhSq3AJ5eI5OnqOPBNLWSHKh2a30DoXe8/edit?usp=sharing"",""ปัตตานี!J385"")"),0)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IFERROR(__xludf.DUMMYFUNCTION("IMPORTRANGE(""https://docs.google.com/spreadsheets/d/1IYY_tgx_IHuhSq3AJ5eI5OnqOPBNLWSHKh2a30DoXe8/edit?usp=sharing"",""ปัตตานี!I386"")"),0)</f>
        <v>0</v>
      </c>
      <c r="J491" s="192">
        <f ca="1">IFERROR(__xludf.DUMMYFUNCTION("IMPORTRANGE(""https://docs.google.com/spreadsheets/d/1IYY_tgx_IHuhSq3AJ5eI5OnqOPBNLWSHKh2a30DoXe8/edit?usp=sharing"",""ปัตตานี!J386"")"),0)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IFERROR(__xludf.DUMMYFUNCTION("IMPORTRANGE(""https://docs.google.com/spreadsheets/d/1IYY_tgx_IHuhSq3AJ5eI5OnqOPBNLWSHKh2a30DoXe8/edit?usp=sharing"",""ปัตตานี!I387"")"),0)</f>
        <v>0</v>
      </c>
      <c r="J492" s="192">
        <f ca="1">IFERROR(__xludf.DUMMYFUNCTION("IMPORTRANGE(""https://docs.google.com/spreadsheets/d/1IYY_tgx_IHuhSq3AJ5eI5OnqOPBNLWSHKh2a30DoXe8/edit?usp=sharing"",""ปัตตานี!J387"")"),0)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IFERROR(__xludf.DUMMYFUNCTION("IMPORTRANGE(""https://docs.google.com/spreadsheets/d/1IYY_tgx_IHuhSq3AJ5eI5OnqOPBNLWSHKh2a30DoXe8/edit?usp=sharing"",""ปัตตานี!I388"")"),0)</f>
        <v>0</v>
      </c>
      <c r="J493" s="192">
        <f ca="1">IFERROR(__xludf.DUMMYFUNCTION("IMPORTRANGE(""https://docs.google.com/spreadsheets/d/1IYY_tgx_IHuhSq3AJ5eI5OnqOPBNLWSHKh2a30DoXe8/edit?usp=sharing"",""ปัตตานี!J388"")"),0)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IFERROR(__xludf.DUMMYFUNCTION("IMPORTRANGE(""https://docs.google.com/spreadsheets/d/1IYY_tgx_IHuhSq3AJ5eI5OnqOPBNLWSHKh2a30DoXe8/edit?usp=sharing"",""ปัตตานี!I389"")"),0)</f>
        <v>0</v>
      </c>
      <c r="J494" s="417">
        <f ca="1">IFERROR(__xludf.DUMMYFUNCTION("IMPORTRANGE(""https://docs.google.com/spreadsheets/d/1IYY_tgx_IHuhSq3AJ5eI5OnqOPBNLWSHKh2a30DoXe8/edit?usp=sharing"",""ปัตตานี!J389"")"),0)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IFERROR(__xludf.DUMMYFUNCTION("IMPORTRANGE(""https://docs.google.com/spreadsheets/d/1IYY_tgx_IHuhSq3AJ5eI5OnqOPBNLWSHKh2a30DoXe8/edit?usp=sharing"",""ปัตตานี!I390"")"),0)</f>
        <v>0</v>
      </c>
      <c r="J495" s="417">
        <f ca="1">IFERROR(__xludf.DUMMYFUNCTION("IMPORTRANGE(""https://docs.google.com/spreadsheets/d/1IYY_tgx_IHuhSq3AJ5eI5OnqOPBNLWSHKh2a30DoXe8/edit?usp=sharing"",""ปัตตานี!J390"")"),0)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IFERROR(__xludf.DUMMYFUNCTION("IMPORTRANGE(""https://docs.google.com/spreadsheets/d/1IYY_tgx_IHuhSq3AJ5eI5OnqOPBNLWSHKh2a30DoXe8/edit?usp=sharing"",""ปัตตานี!I391"")"),0)</f>
        <v>0</v>
      </c>
      <c r="J496" s="417">
        <f ca="1">IFERROR(__xludf.DUMMYFUNCTION("IMPORTRANGE(""https://docs.google.com/spreadsheets/d/1IYY_tgx_IHuhSq3AJ5eI5OnqOPBNLWSHKh2a30DoXe8/edit?usp=sharing"",""ปัตตานี!J391"")"),0)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IFERROR(__xludf.DUMMYFUNCTION("IMPORTRANGE(""https://docs.google.com/spreadsheets/d/1IYY_tgx_IHuhSq3AJ5eI5OnqOPBNLWSHKh2a30DoXe8/edit?usp=sharing"",""ปัตตานี!I392"")"),0)</f>
        <v>0</v>
      </c>
      <c r="J497" s="424">
        <f ca="1">IFERROR(__xludf.DUMMYFUNCTION("IMPORTRANGE(""https://docs.google.com/spreadsheets/d/1IYY_tgx_IHuhSq3AJ5eI5OnqOPBNLWSHKh2a30DoXe8/edit?usp=sharing"",""ปัตตานี!J392"")"),0)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IFERROR(__xludf.DUMMYFUNCTION("IMPORTRANGE(""https://docs.google.com/spreadsheets/d/1IYY_tgx_IHuhSq3AJ5eI5OnqOPBNLWSHKh2a30DoXe8/edit?usp=sharing"",""ปัตตานี!I393"")"),0)</f>
        <v>0</v>
      </c>
      <c r="J498" s="401">
        <f ca="1">IFERROR(__xludf.DUMMYFUNCTION("IMPORTRANGE(""https://docs.google.com/spreadsheets/d/1IYY_tgx_IHuhSq3AJ5eI5OnqOPBNLWSHKh2a30DoXe8/edit?usp=sharing"",""ปัตตานี!J393"")"),0)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IFERROR(__xludf.DUMMYFUNCTION("IMPORTRANGE(""https://docs.google.com/spreadsheets/d/1IYY_tgx_IHuhSq3AJ5eI5OnqOPBNLWSHKh2a30DoXe8/edit?usp=sharing"",""ปัตตานี!I394"")"),0)</f>
        <v>0</v>
      </c>
      <c r="J499" s="401">
        <f ca="1">IFERROR(__xludf.DUMMYFUNCTION("IMPORTRANGE(""https://docs.google.com/spreadsheets/d/1IYY_tgx_IHuhSq3AJ5eI5OnqOPBNLWSHKh2a30DoXe8/edit?usp=sharing"",""ปัตตานี!J394"")"),0)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IFERROR(__xludf.DUMMYFUNCTION("IMPORTRANGE(""https://docs.google.com/spreadsheets/d/1IYY_tgx_IHuhSq3AJ5eI5OnqOPBNLWSHKh2a30DoXe8/edit?usp=sharing"",""ปัตตานี!I395"")"),0)</f>
        <v>0</v>
      </c>
      <c r="J500" s="167">
        <f ca="1">IFERROR(__xludf.DUMMYFUNCTION("IMPORTRANGE(""https://docs.google.com/spreadsheets/d/1IYY_tgx_IHuhSq3AJ5eI5OnqOPBNLWSHKh2a30DoXe8/edit?usp=sharing"",""ปัตตานี!J395"")"),0)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IFERROR(__xludf.DUMMYFUNCTION("IMPORTRANGE(""https://docs.google.com/spreadsheets/d/1IYY_tgx_IHuhSq3AJ5eI5OnqOPBNLWSHKh2a30DoXe8/edit?usp=sharing"",""ปัตตานี!I396"")"),0)</f>
        <v>0</v>
      </c>
      <c r="J501" s="167">
        <f ca="1">IFERROR(__xludf.DUMMYFUNCTION("IMPORTRANGE(""https://docs.google.com/spreadsheets/d/1IYY_tgx_IHuhSq3AJ5eI5OnqOPBNLWSHKh2a30DoXe8/edit?usp=sharing"",""ปัตตานี!J396"")"),0)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IFERROR(__xludf.DUMMYFUNCTION("IMPORTRANGE(""https://docs.google.com/spreadsheets/d/1IYY_tgx_IHuhSq3AJ5eI5OnqOPBNLWSHKh2a30DoXe8/edit?usp=sharing"",""ปัตตานี!I397"")"),0)</f>
        <v>0</v>
      </c>
      <c r="J502" s="192">
        <f ca="1">IFERROR(__xludf.DUMMYFUNCTION("IMPORTRANGE(""https://docs.google.com/spreadsheets/d/1IYY_tgx_IHuhSq3AJ5eI5OnqOPBNLWSHKh2a30DoXe8/edit?usp=sharing"",""ปัตตานี!J397"")"),0)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IFERROR(__xludf.DUMMYFUNCTION("IMPORTRANGE(""https://docs.google.com/spreadsheets/d/1IYY_tgx_IHuhSq3AJ5eI5OnqOPBNLWSHKh2a30DoXe8/edit?usp=sharing"",""ปัตตานี!I398"")"),0)</f>
        <v>0</v>
      </c>
      <c r="J503" s="192">
        <f ca="1">IFERROR(__xludf.DUMMYFUNCTION("IMPORTRANGE(""https://docs.google.com/spreadsheets/d/1IYY_tgx_IHuhSq3AJ5eI5OnqOPBNLWSHKh2a30DoXe8/edit?usp=sharing"",""ปัตตานี!J398"")"),0)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IFERROR(__xludf.DUMMYFUNCTION("IMPORTRANGE(""https://docs.google.com/spreadsheets/d/1IYY_tgx_IHuhSq3AJ5eI5OnqOPBNLWSHKh2a30DoXe8/edit?usp=sharing"",""ปัตตานี!I399"")"),0)</f>
        <v>0</v>
      </c>
      <c r="J504" s="192">
        <f ca="1">IFERROR(__xludf.DUMMYFUNCTION("IMPORTRANGE(""https://docs.google.com/spreadsheets/d/1IYY_tgx_IHuhSq3AJ5eI5OnqOPBNLWSHKh2a30DoXe8/edit?usp=sharing"",""ปัตตานี!J399"")"),0)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IFERROR(__xludf.DUMMYFUNCTION("IMPORTRANGE(""https://docs.google.com/spreadsheets/d/1IYY_tgx_IHuhSq3AJ5eI5OnqOPBNLWSHKh2a30DoXe8/edit?usp=sharing"",""ปัตตานี!I400"")"),0)</f>
        <v>0</v>
      </c>
      <c r="J505" s="192">
        <f ca="1">IFERROR(__xludf.DUMMYFUNCTION("IMPORTRANGE(""https://docs.google.com/spreadsheets/d/1IYY_tgx_IHuhSq3AJ5eI5OnqOPBNLWSHKh2a30DoXe8/edit?usp=sharing"",""ปัตตานี!J400"")"),0)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IFERROR(__xludf.DUMMYFUNCTION("IMPORTRANGE(""https://docs.google.com/spreadsheets/d/1IYY_tgx_IHuhSq3AJ5eI5OnqOPBNLWSHKh2a30DoXe8/edit?usp=sharing"",""ปัตตานี!I401"")"),0)</f>
        <v>0</v>
      </c>
      <c r="J506" s="192">
        <f ca="1">IFERROR(__xludf.DUMMYFUNCTION("IMPORTRANGE(""https://docs.google.com/spreadsheets/d/1IYY_tgx_IHuhSq3AJ5eI5OnqOPBNLWSHKh2a30DoXe8/edit?usp=sharing"",""ปัตตานี!J401"")"),0)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IFERROR(__xludf.DUMMYFUNCTION("IMPORTRANGE(""https://docs.google.com/spreadsheets/d/1IYY_tgx_IHuhSq3AJ5eI5OnqOPBNLWSHKh2a30DoXe8/edit?usp=sharing"",""ปัตตานี!I402"")"),0)</f>
        <v>0</v>
      </c>
      <c r="J507" s="192">
        <f ca="1">IFERROR(__xludf.DUMMYFUNCTION("IMPORTRANGE(""https://docs.google.com/spreadsheets/d/1IYY_tgx_IHuhSq3AJ5eI5OnqOPBNLWSHKh2a30DoXe8/edit?usp=sharing"",""ปัตตานี!J402"")"),0)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IFERROR(__xludf.DUMMYFUNCTION("IMPORTRANGE(""https://docs.google.com/spreadsheets/d/1IYY_tgx_IHuhSq3AJ5eI5OnqOPBNLWSHKh2a30DoXe8/edit?usp=sharing"",""ปัตตานี!I403"")"),0)</f>
        <v>0</v>
      </c>
      <c r="J508" s="167">
        <f ca="1">IFERROR(__xludf.DUMMYFUNCTION("IMPORTRANGE(""https://docs.google.com/spreadsheets/d/1IYY_tgx_IHuhSq3AJ5eI5OnqOPBNLWSHKh2a30DoXe8/edit?usp=sharing"",""ปัตตานี!J403"")"),0)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IFERROR(__xludf.DUMMYFUNCTION("IMPORTRANGE(""https://docs.google.com/spreadsheets/d/1IYY_tgx_IHuhSq3AJ5eI5OnqOPBNLWSHKh2a30DoXe8/edit?usp=sharing"",""ปัตตานี!I404"")"),0)</f>
        <v>0</v>
      </c>
      <c r="J509" s="167">
        <f ca="1">IFERROR(__xludf.DUMMYFUNCTION("IMPORTRANGE(""https://docs.google.com/spreadsheets/d/1IYY_tgx_IHuhSq3AJ5eI5OnqOPBNLWSHKh2a30DoXe8/edit?usp=sharing"",""ปัตตานี!J404"")"),0)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IFERROR(__xludf.DUMMYFUNCTION("IMPORTRANGE(""https://docs.google.com/spreadsheets/d/1IYY_tgx_IHuhSq3AJ5eI5OnqOPBNLWSHKh2a30DoXe8/edit?usp=sharing"",""ปัตตานี!I405"")"),0)</f>
        <v>0</v>
      </c>
      <c r="J510" s="192">
        <f ca="1">IFERROR(__xludf.DUMMYFUNCTION("IMPORTRANGE(""https://docs.google.com/spreadsheets/d/1IYY_tgx_IHuhSq3AJ5eI5OnqOPBNLWSHKh2a30DoXe8/edit?usp=sharing"",""ปัตตานี!J405"")"),0)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IFERROR(__xludf.DUMMYFUNCTION("IMPORTRANGE(""https://docs.google.com/spreadsheets/d/1IYY_tgx_IHuhSq3AJ5eI5OnqOPBNLWSHKh2a30DoXe8/edit?usp=sharing"",""ปัตตานี!I406"")"),0)</f>
        <v>0</v>
      </c>
      <c r="J511" s="192">
        <f ca="1">IFERROR(__xludf.DUMMYFUNCTION("IMPORTRANGE(""https://docs.google.com/spreadsheets/d/1IYY_tgx_IHuhSq3AJ5eI5OnqOPBNLWSHKh2a30DoXe8/edit?usp=sharing"",""ปัตตานี!J406"")"),0)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IFERROR(__xludf.DUMMYFUNCTION("IMPORTRANGE(""https://docs.google.com/spreadsheets/d/1IYY_tgx_IHuhSq3AJ5eI5OnqOPBNLWSHKh2a30DoXe8/edit?usp=sharing"",""ปัตตานี!I407"")"),0)</f>
        <v>0</v>
      </c>
      <c r="J512" s="192">
        <f ca="1">IFERROR(__xludf.DUMMYFUNCTION("IMPORTRANGE(""https://docs.google.com/spreadsheets/d/1IYY_tgx_IHuhSq3AJ5eI5OnqOPBNLWSHKh2a30DoXe8/edit?usp=sharing"",""ปัตตานี!J407"")"),0)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IFERROR(__xludf.DUMMYFUNCTION("IMPORTRANGE(""https://docs.google.com/spreadsheets/d/1IYY_tgx_IHuhSq3AJ5eI5OnqOPBNLWSHKh2a30DoXe8/edit?usp=sharing"",""ปัตตานี!I408"")"),0)</f>
        <v>0</v>
      </c>
      <c r="J513" s="192">
        <f ca="1">IFERROR(__xludf.DUMMYFUNCTION("IMPORTRANGE(""https://docs.google.com/spreadsheets/d/1IYY_tgx_IHuhSq3AJ5eI5OnqOPBNLWSHKh2a30DoXe8/edit?usp=sharing"",""ปัตตานี!J408"")"),0)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IFERROR(__xludf.DUMMYFUNCTION("IMPORTRANGE(""https://docs.google.com/spreadsheets/d/1IYY_tgx_IHuhSq3AJ5eI5OnqOPBNLWSHKh2a30DoXe8/edit?usp=sharing"",""ปัตตานี!I409"")"),0)</f>
        <v>0</v>
      </c>
      <c r="J514" s="192">
        <f ca="1">IFERROR(__xludf.DUMMYFUNCTION("IMPORTRANGE(""https://docs.google.com/spreadsheets/d/1IYY_tgx_IHuhSq3AJ5eI5OnqOPBNLWSHKh2a30DoXe8/edit?usp=sharing"",""ปัตตานี!J409"")"),0)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IFERROR(__xludf.DUMMYFUNCTION("IMPORTRANGE(""https://docs.google.com/spreadsheets/d/1IYY_tgx_IHuhSq3AJ5eI5OnqOPBNLWSHKh2a30DoXe8/edit?usp=sharing"",""ปัตตานี!I410"")"),0)</f>
        <v>0</v>
      </c>
      <c r="J515" s="192">
        <f ca="1">IFERROR(__xludf.DUMMYFUNCTION("IMPORTRANGE(""https://docs.google.com/spreadsheets/d/1IYY_tgx_IHuhSq3AJ5eI5OnqOPBNLWSHKh2a30DoXe8/edit?usp=sharing"",""ปัตตานี!J410"")"),0)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IFERROR(__xludf.DUMMYFUNCTION("IMPORTRANGE(""https://docs.google.com/spreadsheets/d/1IYY_tgx_IHuhSq3AJ5eI5OnqOPBNLWSHKh2a30DoXe8/edit?usp=sharing"",""ปัตตานี!I411"")"),0)</f>
        <v>0</v>
      </c>
      <c r="J516" s="264">
        <f ca="1">IFERROR(__xludf.DUMMYFUNCTION("IMPORTRANGE(""https://docs.google.com/spreadsheets/d/1IYY_tgx_IHuhSq3AJ5eI5OnqOPBNLWSHKh2a30DoXe8/edit?usp=sharing"",""ปัตตานี!J411"")"),0)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IFERROR(__xludf.DUMMYFUNCTION("IMPORTRANGE(""https://docs.google.com/spreadsheets/d/1IYY_tgx_IHuhSq3AJ5eI5OnqOPBNLWSHKh2a30DoXe8/edit?usp=sharing"",""ปัตตานี!I412"")"),0)</f>
        <v>0</v>
      </c>
      <c r="J517" s="277">
        <f ca="1">IFERROR(__xludf.DUMMYFUNCTION("IMPORTRANGE(""https://docs.google.com/spreadsheets/d/1IYY_tgx_IHuhSq3AJ5eI5OnqOPBNLWSHKh2a30DoXe8/edit?usp=sharing"",""ปัตตานี!J412"")"),0)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IFERROR(__xludf.DUMMYFUNCTION("IMPORTRANGE(""https://docs.google.com/spreadsheets/d/1IYY_tgx_IHuhSq3AJ5eI5OnqOPBNLWSHKh2a30DoXe8/edit?usp=sharing"",""ปัตตานี!I413"")"),0)</f>
        <v>0</v>
      </c>
      <c r="J518" s="277">
        <f ca="1">IFERROR(__xludf.DUMMYFUNCTION("IMPORTRANGE(""https://docs.google.com/spreadsheets/d/1IYY_tgx_IHuhSq3AJ5eI5OnqOPBNLWSHKh2a30DoXe8/edit?usp=sharing"",""ปัตตานี!J413"")"),0)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IFERROR(__xludf.DUMMYFUNCTION("IMPORTRANGE(""https://docs.google.com/spreadsheets/d/1IYY_tgx_IHuhSq3AJ5eI5OnqOPBNLWSHKh2a30DoXe8/edit?usp=sharing"",""ปัตตานี!I414"")"),0)</f>
        <v>0</v>
      </c>
      <c r="J519" s="191">
        <f ca="1">IFERROR(__xludf.DUMMYFUNCTION("IMPORTRANGE(""https://docs.google.com/spreadsheets/d/1IYY_tgx_IHuhSq3AJ5eI5OnqOPBNLWSHKh2a30DoXe8/edit?usp=sharing"",""ปัตตานี!J414"")"),0)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IFERROR(__xludf.DUMMYFUNCTION("IMPORTRANGE(""https://docs.google.com/spreadsheets/d/1IYY_tgx_IHuhSq3AJ5eI5OnqOPBNLWSHKh2a30DoXe8/edit?usp=sharing"",""ปัตตานี!I415"")"),0)</f>
        <v>0</v>
      </c>
      <c r="J520" s="191">
        <f ca="1">IFERROR(__xludf.DUMMYFUNCTION("IMPORTRANGE(""https://docs.google.com/spreadsheets/d/1IYY_tgx_IHuhSq3AJ5eI5OnqOPBNLWSHKh2a30DoXe8/edit?usp=sharing"",""ปัตตานี!J415"")"),0)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IFERROR(__xludf.DUMMYFUNCTION("IMPORTRANGE(""https://docs.google.com/spreadsheets/d/1IYY_tgx_IHuhSq3AJ5eI5OnqOPBNLWSHKh2a30DoXe8/edit?usp=sharing"",""ปัตตานี!I416"")"),0)</f>
        <v>0</v>
      </c>
      <c r="J521" s="191">
        <f ca="1">IFERROR(__xludf.DUMMYFUNCTION("IMPORTRANGE(""https://docs.google.com/spreadsheets/d/1IYY_tgx_IHuhSq3AJ5eI5OnqOPBNLWSHKh2a30DoXe8/edit?usp=sharing"",""ปัตตานี!J416"")"),0)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IFERROR(__xludf.DUMMYFUNCTION("IMPORTRANGE(""https://docs.google.com/spreadsheets/d/1IYY_tgx_IHuhSq3AJ5eI5OnqOPBNLWSHKh2a30DoXe8/edit?usp=sharing"",""ปัตตานี!I417"")"),0)</f>
        <v>0</v>
      </c>
      <c r="J522" s="191">
        <f ca="1">IFERROR(__xludf.DUMMYFUNCTION("IMPORTRANGE(""https://docs.google.com/spreadsheets/d/1IYY_tgx_IHuhSq3AJ5eI5OnqOPBNLWSHKh2a30DoXe8/edit?usp=sharing"",""ปัตตานี!J417"")"),0)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IFERROR(__xludf.DUMMYFUNCTION("IMPORTRANGE(""https://docs.google.com/spreadsheets/d/1IYY_tgx_IHuhSq3AJ5eI5OnqOPBNLWSHKh2a30DoXe8/edit?usp=sharing"",""ปัตตานี!I418"")"),0)</f>
        <v>0</v>
      </c>
      <c r="J523" s="191">
        <f ca="1">IFERROR(__xludf.DUMMYFUNCTION("IMPORTRANGE(""https://docs.google.com/spreadsheets/d/1IYY_tgx_IHuhSq3AJ5eI5OnqOPBNLWSHKh2a30DoXe8/edit?usp=sharing"",""ปัตตานี!J418"")"),0)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IFERROR(__xludf.DUMMYFUNCTION("IMPORTRANGE(""https://docs.google.com/spreadsheets/d/1IYY_tgx_IHuhSq3AJ5eI5OnqOPBNLWSHKh2a30DoXe8/edit?usp=sharing"",""ปัตตานี!I419"")"),0)</f>
        <v>0</v>
      </c>
      <c r="J524" s="191">
        <f ca="1">IFERROR(__xludf.DUMMYFUNCTION("IMPORTRANGE(""https://docs.google.com/spreadsheets/d/1IYY_tgx_IHuhSq3AJ5eI5OnqOPBNLWSHKh2a30DoXe8/edit?usp=sharing"",""ปัตตานี!J419"")"),0)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IFERROR(__xludf.DUMMYFUNCTION("IMPORTRANGE(""https://docs.google.com/spreadsheets/d/1IYY_tgx_IHuhSq3AJ5eI5OnqOPBNLWSHKh2a30DoXe8/edit?usp=sharing"",""ปัตตานี!I420"")"),0)</f>
        <v>0</v>
      </c>
      <c r="J525" s="277">
        <f ca="1">IFERROR(__xludf.DUMMYFUNCTION("IMPORTRANGE(""https://docs.google.com/spreadsheets/d/1IYY_tgx_IHuhSq3AJ5eI5OnqOPBNLWSHKh2a30DoXe8/edit?usp=sharing"",""ปัตตานี!J420"")"),0)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IFERROR(__xludf.DUMMYFUNCTION("IMPORTRANGE(""https://docs.google.com/spreadsheets/d/1IYY_tgx_IHuhSq3AJ5eI5OnqOPBNLWSHKh2a30DoXe8/edit?usp=sharing"",""ปัตตานี!I421"")"),0)</f>
        <v>0</v>
      </c>
      <c r="J526" s="277">
        <f ca="1">IFERROR(__xludf.DUMMYFUNCTION("IMPORTRANGE(""https://docs.google.com/spreadsheets/d/1IYY_tgx_IHuhSq3AJ5eI5OnqOPBNLWSHKh2a30DoXe8/edit?usp=sharing"",""ปัตตานี!J421"")"),0)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IFERROR(__xludf.DUMMYFUNCTION("IMPORTRANGE(""https://docs.google.com/spreadsheets/d/1IYY_tgx_IHuhSq3AJ5eI5OnqOPBNLWSHKh2a30DoXe8/edit?usp=sharing"",""ปัตตานี!I422"")"),0)</f>
        <v>0</v>
      </c>
      <c r="J527" s="192">
        <f ca="1">IFERROR(__xludf.DUMMYFUNCTION("IMPORTRANGE(""https://docs.google.com/spreadsheets/d/1IYY_tgx_IHuhSq3AJ5eI5OnqOPBNLWSHKh2a30DoXe8/edit?usp=sharing"",""ปัตตานี!J422"")"),0)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IFERROR(__xludf.DUMMYFUNCTION("IMPORTRANGE(""https://docs.google.com/spreadsheets/d/1IYY_tgx_IHuhSq3AJ5eI5OnqOPBNLWSHKh2a30DoXe8/edit?usp=sharing"",""ปัตตานี!I423"")"),0)</f>
        <v>0</v>
      </c>
      <c r="J528" s="192">
        <f ca="1">IFERROR(__xludf.DUMMYFUNCTION("IMPORTRANGE(""https://docs.google.com/spreadsheets/d/1IYY_tgx_IHuhSq3AJ5eI5OnqOPBNLWSHKh2a30DoXe8/edit?usp=sharing"",""ปัตตานี!J423"")"),0)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IFERROR(__xludf.DUMMYFUNCTION("IMPORTRANGE(""https://docs.google.com/spreadsheets/d/1IYY_tgx_IHuhSq3AJ5eI5OnqOPBNLWSHKh2a30DoXe8/edit?usp=sharing"",""ปัตตานี!I424"")"),0)</f>
        <v>0</v>
      </c>
      <c r="J529" s="192">
        <f ca="1">IFERROR(__xludf.DUMMYFUNCTION("IMPORTRANGE(""https://docs.google.com/spreadsheets/d/1IYY_tgx_IHuhSq3AJ5eI5OnqOPBNLWSHKh2a30DoXe8/edit?usp=sharing"",""ปัตตานี!J424"")"),0)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IFERROR(__xludf.DUMMYFUNCTION("IMPORTRANGE(""https://docs.google.com/spreadsheets/d/1IYY_tgx_IHuhSq3AJ5eI5OnqOPBNLWSHKh2a30DoXe8/edit?usp=sharing"",""ปัตตานี!I425"")"),0)</f>
        <v>0</v>
      </c>
      <c r="J530" s="192">
        <f ca="1">IFERROR(__xludf.DUMMYFUNCTION("IMPORTRANGE(""https://docs.google.com/spreadsheets/d/1IYY_tgx_IHuhSq3AJ5eI5OnqOPBNLWSHKh2a30DoXe8/edit?usp=sharing"",""ปัตตานี!J425"")"),0)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IFERROR(__xludf.DUMMYFUNCTION("IMPORTRANGE(""https://docs.google.com/spreadsheets/d/1IYY_tgx_IHuhSq3AJ5eI5OnqOPBNLWSHKh2a30DoXe8/edit?usp=sharing"",""ปัตตานี!I426"")"),0)</f>
        <v>0</v>
      </c>
      <c r="J531" s="192">
        <f ca="1">IFERROR(__xludf.DUMMYFUNCTION("IMPORTRANGE(""https://docs.google.com/spreadsheets/d/1IYY_tgx_IHuhSq3AJ5eI5OnqOPBNLWSHKh2a30DoXe8/edit?usp=sharing"",""ปัตตานี!J426"")"),0)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IFERROR(__xludf.DUMMYFUNCTION("IMPORTRANGE(""https://docs.google.com/spreadsheets/d/1IYY_tgx_IHuhSq3AJ5eI5OnqOPBNLWSHKh2a30DoXe8/edit?usp=sharing"",""ปัตตานี!I427"")"),0)</f>
        <v>0</v>
      </c>
      <c r="J532" s="445">
        <f ca="1">IFERROR(__xludf.DUMMYFUNCTION("IMPORTRANGE(""https://docs.google.com/spreadsheets/d/1IYY_tgx_IHuhSq3AJ5eI5OnqOPBNLWSHKh2a30DoXe8/edit?usp=sharing"",""ปัตตานี!J427"")"),0)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IFERROR(__xludf.DUMMYFUNCTION("IMPORTRANGE(""https://docs.google.com/spreadsheets/d/1IYY_tgx_IHuhSq3AJ5eI5OnqOPBNLWSHKh2a30DoXe8/edit?usp=sharing"",""ปัตตานี!I428"")"),20)</f>
        <v>20</v>
      </c>
      <c r="J533" s="393">
        <f ca="1">IFERROR(__xludf.DUMMYFUNCTION("IMPORTRANGE(""https://docs.google.com/spreadsheets/d/1IYY_tgx_IHuhSq3AJ5eI5OnqOPBNLWSHKh2a30DoXe8/edit?usp=sharing"",""ปัตตานี!J428"")"),0)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IFERROR(__xludf.DUMMYFUNCTION("IMPORTRANGE(""https://docs.google.com/spreadsheets/d/1IYY_tgx_IHuhSq3AJ5eI5OnqOPBNLWSHKh2a30DoXe8/edit?usp=sharing"",""ปัตตานี!L428"")"),32640)</f>
        <v>32640</v>
      </c>
      <c r="M533" s="395"/>
      <c r="N533" s="395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395">
        <f t="shared" ref="O533:O537" ca="1" si="118">+IF(L533&gt;0,N533*100/L533,0)</f>
        <v>82.381127450980387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IFERROR(__xludf.DUMMYFUNCTION("IMPORTRANGE(""https://docs.google.com/spreadsheets/d/1IYY_tgx_IHuhSq3AJ5eI5OnqOPBNLWSHKh2a30DoXe8/edit?usp=sharing"",""ปัตตานี!L429"")"),0)</f>
        <v>0</v>
      </c>
      <c r="M534" s="169"/>
      <c r="N534" s="171">
        <f ca="1">IFERROR(__xludf.DUMMYFUNCTION("IMPORTRANGE(""https://docs.google.com/spreadsheets/d/1IYY_tgx_IHuhSq3AJ5eI5OnqOPBNLWSHKh2a30DoXe8/edit?usp=sharing"",""ปัตตานี!M429"")"),0)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1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1">
        <f t="shared" ca="1" si="118"/>
        <v>82.381127450980387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IFERROR(__xludf.DUMMYFUNCTION("IMPORTRANGE(""https://docs.google.com/spreadsheets/d/1IYY_tgx_IHuhSq3AJ5eI5OnqOPBNLWSHKh2a30DoXe8/edit?usp=sharing"",""ปัตตานี!L431"")"),0)</f>
        <v>0</v>
      </c>
      <c r="M536" s="171"/>
      <c r="N536" s="171">
        <f ca="1">IFERROR(__xludf.DUMMYFUNCTION("IMPORTRANGE(""https://docs.google.com/spreadsheets/d/1IYY_tgx_IHuhSq3AJ5eI5OnqOPBNLWSHKh2a30DoXe8/edit?usp=sharing"",""ปัตตานี!M431"")"),0)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IFERROR(__xludf.DUMMYFUNCTION("IMPORTRANGE(""https://docs.google.com/spreadsheets/d/1IYY_tgx_IHuhSq3AJ5eI5OnqOPBNLWSHKh2a30DoXe8/edit?usp=sharing"",""ปัตตานี!L432"")"),32640)</f>
        <v>32640</v>
      </c>
      <c r="M537" s="171"/>
      <c r="N537" s="171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1">
        <f t="shared" ca="1" si="118"/>
        <v>82.381127450980387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IFERROR(__xludf.DUMMYFUNCTION("IMPORTRANGE(""https://docs.google.com/spreadsheets/d/1IYY_tgx_IHuhSq3AJ5eI5OnqOPBNLWSHKh2a30DoXe8/edit?usp=sharing"",""ปัตตานี!M433"")"),17040)</f>
        <v>17040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IFERROR(__xludf.DUMMYFUNCTION("IMPORTRANGE(""https://docs.google.com/spreadsheets/d/1IYY_tgx_IHuhSq3AJ5eI5OnqOPBNLWSHKh2a30DoXe8/edit?usp=sharing"",""ปัตตานี!M434"")"),0)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IFERROR(__xludf.DUMMYFUNCTION("IMPORTRANGE(""https://docs.google.com/spreadsheets/d/1IYY_tgx_IHuhSq3AJ5eI5OnqOPBNLWSHKh2a30DoXe8/edit?usp=sharing"",""ปัตตานี!M435"")"),0)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IFERROR(__xludf.DUMMYFUNCTION("IMPORTRANGE(""https://docs.google.com/spreadsheets/d/1IYY_tgx_IHuhSq3AJ5eI5OnqOPBNLWSHKh2a30DoXe8/edit?usp=sharing"",""ปัตตานี!J438"")"),0)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IFERROR(__xludf.DUMMYFUNCTION("IMPORTRANGE(""https://docs.google.com/spreadsheets/d/1IYY_tgx_IHuhSq3AJ5eI5OnqOPBNLWSHKh2a30DoXe8/edit?usp=sharing"",""ปัตตานี!J439"")"),1)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IFERROR(__xludf.DUMMYFUNCTION("IMPORTRANGE(""https://docs.google.com/spreadsheets/d/1IYY_tgx_IHuhSq3AJ5eI5OnqOPBNLWSHKh2a30DoXe8/edit?usp=sharing"",""ปัตตานี!J440"")"),1)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IFERROR(__xludf.DUMMYFUNCTION("IMPORTRANGE(""https://docs.google.com/spreadsheets/d/1IYY_tgx_IHuhSq3AJ5eI5OnqOPBNLWSHKh2a30DoXe8/edit?usp=sharing"",""ปัตตานี!J441"")"),0)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IFERROR(__xludf.DUMMYFUNCTION("IMPORTRANGE(""https://docs.google.com/spreadsheets/d/1IYY_tgx_IHuhSq3AJ5eI5OnqOPBNLWSHKh2a30DoXe8/edit?usp=sharing"",""ปัตตานี!I442"")"),20)</f>
        <v>20</v>
      </c>
      <c r="J547" s="192">
        <f ca="1">IFERROR(__xludf.DUMMYFUNCTION("IMPORTRANGE(""https://docs.google.com/spreadsheets/d/1IYY_tgx_IHuhSq3AJ5eI5OnqOPBNLWSHKh2a30DoXe8/edit?usp=sharing"",""ปัตตานี!J442"")"),0)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IFERROR(__xludf.DUMMYFUNCTION("IMPORTRANGE(""https://docs.google.com/spreadsheets/d/1IYY_tgx_IHuhSq3AJ5eI5OnqOPBNLWSHKh2a30DoXe8/edit?usp=sharing"",""ปัตตานี!J166"")"),0)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IFERROR(__xludf.DUMMYFUNCTION("IMPORTRANGE(""https://docs.google.com/spreadsheets/d/1IYY_tgx_IHuhSq3AJ5eI5OnqOPBNLWSHKh2a30DoXe8/edit?usp=sharing"",""ปัตตานี!J444"")"),0)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IFERROR(__xludf.DUMMYFUNCTION("IMPORTRANGE(""https://docs.google.com/spreadsheets/d/1IYY_tgx_IHuhSq3AJ5eI5OnqOPBNLWSHKh2a30DoXe8/edit?usp=sharing"",""ปัตตานี!J445"")"),0)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IFERROR(__xludf.DUMMYFUNCTION("IMPORTRANGE(""https://docs.google.com/spreadsheets/d/1IYY_tgx_IHuhSq3AJ5eI5OnqOPBNLWSHKh2a30DoXe8/edit?usp=sharing"",""ปัตตานี!I446"")"),0)</f>
        <v>0</v>
      </c>
      <c r="J551" s="393">
        <f ca="1">IFERROR(__xludf.DUMMYFUNCTION("IMPORTRANGE(""https://docs.google.com/spreadsheets/d/1IYY_tgx_IHuhSq3AJ5eI5OnqOPBNLWSHKh2a30DoXe8/edit?usp=sharing"",""ปัตตานี!J446"")"),0)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IFERROR(__xludf.DUMMYFUNCTION("IMPORTRANGE(""https://docs.google.com/spreadsheets/d/1IYY_tgx_IHuhSq3AJ5eI5OnqOPBNLWSHKh2a30DoXe8/edit?usp=sharing"",""ปัตตานี!L446"")"),0)</f>
        <v>0</v>
      </c>
      <c r="M551" s="395"/>
      <c r="N551" s="395">
        <f ca="1">IFERROR(__xludf.DUMMYFUNCTION("IMPORTRANGE(""https://docs.google.com/spreadsheets/d/1IYY_tgx_IHuhSq3AJ5eI5OnqOPBNLWSHKh2a30DoXe8/edit?usp=sharing"",""ปัตตานี!M446"")"),0)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IFERROR(__xludf.DUMMYFUNCTION("IMPORTRANGE(""https://docs.google.com/spreadsheets/d/1IYY_tgx_IHuhSq3AJ5eI5OnqOPBNLWSHKh2a30DoXe8/edit?usp=sharing"",""ปัตตานี!L447"")"),0)</f>
        <v>0</v>
      </c>
      <c r="M552" s="169"/>
      <c r="N552" s="171">
        <f ca="1">IFERROR(__xludf.DUMMYFUNCTION("IMPORTRANGE(""https://docs.google.com/spreadsheets/d/1IYY_tgx_IHuhSq3AJ5eI5OnqOPBNLWSHKh2a30DoXe8/edit?usp=sharing"",""ปัตตานี!M447"")"),0)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1">
        <f ca="1">IFERROR(__xludf.DUMMYFUNCTION("IMPORTRANGE(""https://docs.google.com/spreadsheets/d/1IYY_tgx_IHuhSq3AJ5eI5OnqOPBNLWSHKh2a30DoXe8/edit?usp=sharing"",""ปัตตานี!M448"")"),0)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IFERROR(__xludf.DUMMYFUNCTION("IMPORTRANGE(""https://docs.google.com/spreadsheets/d/1IYY_tgx_IHuhSq3AJ5eI5OnqOPBNLWSHKh2a30DoXe8/edit?usp=sharing"",""ปัตตานี!L449"")"),0)</f>
        <v>0</v>
      </c>
      <c r="M554" s="171"/>
      <c r="N554" s="171">
        <f ca="1">IFERROR(__xludf.DUMMYFUNCTION("IMPORTRANGE(""https://docs.google.com/spreadsheets/d/1IYY_tgx_IHuhSq3AJ5eI5OnqOPBNLWSHKh2a30DoXe8/edit?usp=sharing"",""ปัตตานี!M449"")"),0)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IFERROR(__xludf.DUMMYFUNCTION("IMPORTRANGE(""https://docs.google.com/spreadsheets/d/1IYY_tgx_IHuhSq3AJ5eI5OnqOPBNLWSHKh2a30DoXe8/edit?usp=sharing"",""ปัตตานี!L450"")"),0)</f>
        <v>0</v>
      </c>
      <c r="M555" s="171"/>
      <c r="N555" s="171">
        <f ca="1">IFERROR(__xludf.DUMMYFUNCTION("IMPORTRANGE(""https://docs.google.com/spreadsheets/d/1IYY_tgx_IHuhSq3AJ5eI5OnqOPBNLWSHKh2a30DoXe8/edit?usp=sharing"",""ปัตตานี!M450"")"),0)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IFERROR(__xludf.DUMMYFUNCTION("IMPORTRANGE(""https://docs.google.com/spreadsheets/d/1IYY_tgx_IHuhSq3AJ5eI5OnqOPBNLWSHKh2a30DoXe8/edit?usp=sharing"",""ปัตตานี!M451"")"),0)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IFERROR(__xludf.DUMMYFUNCTION("IMPORTRANGE(""https://docs.google.com/spreadsheets/d/1IYY_tgx_IHuhSq3AJ5eI5OnqOPBNLWSHKh2a30DoXe8/edit?usp=sharing"",""ปัตตานี!M452"")"),0)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IFERROR(__xludf.DUMMYFUNCTION("IMPORTRANGE(""https://docs.google.com/spreadsheets/d/1IYY_tgx_IHuhSq3AJ5eI5OnqOPBNLWSHKh2a30DoXe8/edit?usp=sharing"",""ปัตตานี!M453"")"),0)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IFERROR(__xludf.DUMMYFUNCTION("IMPORTRANGE(""https://docs.google.com/spreadsheets/d/1IYY_tgx_IHuhSq3AJ5eI5OnqOPBNLWSHKh2a30DoXe8/edit?usp=sharing"",""ปัตตานี!M454"")"),0)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IFERROR(__xludf.DUMMYFUNCTION("IMPORTRANGE(""https://docs.google.com/spreadsheets/d/1IYY_tgx_IHuhSq3AJ5eI5OnqOPBNLWSHKh2a30DoXe8/edit?usp=sharing"",""ปัตตานี!I455"")"),0)</f>
        <v>0</v>
      </c>
      <c r="J560" s="167">
        <f ca="1">IFERROR(__xludf.DUMMYFUNCTION("IMPORTRANGE(""https://docs.google.com/spreadsheets/d/1IYY_tgx_IHuhSq3AJ5eI5OnqOPBNLWSHKh2a30DoXe8/edit?usp=sharing"",""ปัตตานี!J455"")"),0)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IFERROR(__xludf.DUMMYFUNCTION("IMPORTRANGE(""https://docs.google.com/spreadsheets/d/1IYY_tgx_IHuhSq3AJ5eI5OnqOPBNLWSHKh2a30DoXe8/edit?usp=sharing"",""ปัตตานี!I456"")"),0)</f>
        <v>0</v>
      </c>
      <c r="J561" s="191">
        <f ca="1">IFERROR(__xludf.DUMMYFUNCTION("IMPORTRANGE(""https://docs.google.com/spreadsheets/d/1IYY_tgx_IHuhSq3AJ5eI5OnqOPBNLWSHKh2a30DoXe8/edit?usp=sharing"",""ปัตตานี!J456"")"),0)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IFERROR(__xludf.DUMMYFUNCTION("IMPORTRANGE(""https://docs.google.com/spreadsheets/d/1IYY_tgx_IHuhSq3AJ5eI5OnqOPBNLWSHKh2a30DoXe8/edit?usp=sharing"",""ปัตตานี!I457"")"),"")</f>
        <v/>
      </c>
      <c r="J562" s="191" t="str">
        <f ca="1">IFERROR(__xludf.DUMMYFUNCTION("IMPORTRANGE(""https://docs.google.com/spreadsheets/d/1IYY_tgx_IHuhSq3AJ5eI5OnqOPBNLWSHKh2a30DoXe8/edit?usp=sharing"",""ปัตตานี!J457"")"),"")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IFERROR(__xludf.DUMMYFUNCTION("IMPORTRANGE(""https://docs.google.com/spreadsheets/d/1IYY_tgx_IHuhSq3AJ5eI5OnqOPBNLWSHKh2a30DoXe8/edit?usp=sharing"",""ปัตตานี!I458"")"),"")</f>
        <v/>
      </c>
      <c r="J563" s="191" t="str">
        <f ca="1">IFERROR(__xludf.DUMMYFUNCTION("IMPORTRANGE(""https://docs.google.com/spreadsheets/d/1IYY_tgx_IHuhSq3AJ5eI5OnqOPBNLWSHKh2a30DoXe8/edit?usp=sharing"",""ปัตตานี!J458"")"),"")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IFERROR(__xludf.DUMMYFUNCTION("IMPORTRANGE(""https://docs.google.com/spreadsheets/d/1IYY_tgx_IHuhSq3AJ5eI5OnqOPBNLWSHKh2a30DoXe8/edit?usp=sharing"",""ปัตตานี!I459"")"),200)</f>
        <v>200</v>
      </c>
      <c r="J564" s="360">
        <f ca="1">IFERROR(__xludf.DUMMYFUNCTION("IMPORTRANGE(""https://docs.google.com/spreadsheets/d/1IYY_tgx_IHuhSq3AJ5eI5OnqOPBNLWSHKh2a30DoXe8/edit?usp=sharing"",""ปัตตานี!J459"")"),200)</f>
        <v>200</v>
      </c>
      <c r="K564" s="361">
        <f t="shared" ca="1" si="121"/>
        <v>100</v>
      </c>
      <c r="L564" s="362">
        <f ca="1">IFERROR(__xludf.DUMMYFUNCTION("IMPORTRANGE(""https://docs.google.com/spreadsheets/d/1IYY_tgx_IHuhSq3AJ5eI5OnqOPBNLWSHKh2a30DoXe8/edit?usp=sharing"",""ปัตตานี!L459"")"),119520)</f>
        <v>119520</v>
      </c>
      <c r="M564" s="362"/>
      <c r="N564" s="362">
        <f ca="1">IFERROR(__xludf.DUMMYFUNCTION("IMPORTRANGE(""https://docs.google.com/spreadsheets/d/1IYY_tgx_IHuhSq3AJ5eI5OnqOPBNLWSHKh2a30DoXe8/edit?usp=sharing"",""ปัตตานี!M459"")"),1800)</f>
        <v>1800</v>
      </c>
      <c r="O564" s="362">
        <f t="shared" ref="O564:O568" ca="1" si="122">+IF(L564&gt;0,N564*100/L564,0)</f>
        <v>1.5060240963855422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IFERROR(__xludf.DUMMYFUNCTION("IMPORTRANGE(""https://docs.google.com/spreadsheets/d/1IYY_tgx_IHuhSq3AJ5eI5OnqOPBNLWSHKh2a30DoXe8/edit?usp=sharing"",""ปัตตานี!L460"")"),0)</f>
        <v>0</v>
      </c>
      <c r="M565" s="169"/>
      <c r="N565" s="171">
        <f ca="1">IFERROR(__xludf.DUMMYFUNCTION("IMPORTRANGE(""https://docs.google.com/spreadsheets/d/1IYY_tgx_IHuhSq3AJ5eI5OnqOPBNLWSHKh2a30DoXe8/edit?usp=sharing"",""ปัตตานี!M460"")"),0)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1">
        <f ca="1">IFERROR(__xludf.DUMMYFUNCTION("IMPORTRANGE(""https://docs.google.com/spreadsheets/d/1IYY_tgx_IHuhSq3AJ5eI5OnqOPBNLWSHKh2a30DoXe8/edit?usp=sharing"",""ปัตตานี!M461"")"),1800)</f>
        <v>1800</v>
      </c>
      <c r="O566" s="171">
        <f t="shared" ca="1" si="122"/>
        <v>1.5060240963855422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IFERROR(__xludf.DUMMYFUNCTION("IMPORTRANGE(""https://docs.google.com/spreadsheets/d/1IYY_tgx_IHuhSq3AJ5eI5OnqOPBNLWSHKh2a30DoXe8/edit?usp=sharing"",""ปัตตานี!L462"")"),0)</f>
        <v>0</v>
      </c>
      <c r="M567" s="171"/>
      <c r="N567" s="171">
        <f ca="1">IFERROR(__xludf.DUMMYFUNCTION("IMPORTRANGE(""https://docs.google.com/spreadsheets/d/1IYY_tgx_IHuhSq3AJ5eI5OnqOPBNLWSHKh2a30DoXe8/edit?usp=sharing"",""ปัตตานี!M462"")"),0)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IFERROR(__xludf.DUMMYFUNCTION("IMPORTRANGE(""https://docs.google.com/spreadsheets/d/1IYY_tgx_IHuhSq3AJ5eI5OnqOPBNLWSHKh2a30DoXe8/edit?usp=sharing"",""ปัตตานี!L463"")"),119520)</f>
        <v>119520</v>
      </c>
      <c r="M568" s="171"/>
      <c r="N568" s="171">
        <f ca="1">IFERROR(__xludf.DUMMYFUNCTION("IMPORTRANGE(""https://docs.google.com/spreadsheets/d/1IYY_tgx_IHuhSq3AJ5eI5OnqOPBNLWSHKh2a30DoXe8/edit?usp=sharing"",""ปัตตานี!M463"")"),1800)</f>
        <v>1800</v>
      </c>
      <c r="O568" s="171">
        <f t="shared" ca="1" si="122"/>
        <v>1.5060240963855422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IFERROR(__xludf.DUMMYFUNCTION("IMPORTRANGE(""https://docs.google.com/spreadsheets/d/1IYY_tgx_IHuhSq3AJ5eI5OnqOPBNLWSHKh2a30DoXe8/edit?usp=sharing"",""ปัตตานี!M464"")"),0)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IFERROR(__xludf.DUMMYFUNCTION("IMPORTRANGE(""https://docs.google.com/spreadsheets/d/1IYY_tgx_IHuhSq3AJ5eI5OnqOPBNLWSHKh2a30DoXe8/edit?usp=sharing"",""ปัตตานี!M465"")"),0)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IFERROR(__xludf.DUMMYFUNCTION("IMPORTRANGE(""https://docs.google.com/spreadsheets/d/1IYY_tgx_IHuhSq3AJ5eI5OnqOPBNLWSHKh2a30DoXe8/edit?usp=sharing"",""ปัตตานี!M466"")"),0)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IFERROR(__xludf.DUMMYFUNCTION("IMPORTRANGE(""https://docs.google.com/spreadsheets/d/1IYY_tgx_IHuhSq3AJ5eI5OnqOPBNLWSHKh2a30DoXe8/edit?usp=sharing"",""ปัตตานี!M467"")"),1800)</f>
        <v>1800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IFERROR(__xludf.DUMMYFUNCTION("IMPORTRANGE(""https://docs.google.com/spreadsheets/d/1IYY_tgx_IHuhSq3AJ5eI5OnqOPBNLWSHKh2a30DoXe8/edit?usp=sharing"",""ปัตตานี!I468"")"),200)</f>
        <v>200</v>
      </c>
      <c r="J573" s="401">
        <f ca="1">IFERROR(__xludf.DUMMYFUNCTION("IMPORTRANGE(""https://docs.google.com/spreadsheets/d/1IYY_tgx_IHuhSq3AJ5eI5OnqOPBNLWSHKh2a30DoXe8/edit?usp=sharing"",""ปัตตานี!J468"")"),200)</f>
        <v>200</v>
      </c>
      <c r="K573" s="204">
        <f ca="1">IF(I573&gt;0,J573*100/I573,0)</f>
        <v>100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IFERROR(__xludf.DUMMYFUNCTION("IMPORTRANGE(""https://docs.google.com/spreadsheets/d/1IYY_tgx_IHuhSq3AJ5eI5OnqOPBNLWSHKh2a30DoXe8/edit?usp=sharing"",""ปัตตานี!I470"")"),0)</f>
        <v>0</v>
      </c>
      <c r="J575" s="192">
        <f ca="1">IFERROR(__xludf.DUMMYFUNCTION("IMPORTRANGE(""https://docs.google.com/spreadsheets/d/1IYY_tgx_IHuhSq3AJ5eI5OnqOPBNLWSHKh2a30DoXe8/edit?usp=sharing"",""ปัตตานี!J470"")"),11)</f>
        <v>11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IFERROR(__xludf.DUMMYFUNCTION("IMPORTRANGE(""https://docs.google.com/spreadsheets/d/1IYY_tgx_IHuhSq3AJ5eI5OnqOPBNLWSHKh2a30DoXe8/edit?usp=sharing"",""ปัตตานี!I471"")"),0)</f>
        <v>0</v>
      </c>
      <c r="J576" s="192">
        <f ca="1">IFERROR(__xludf.DUMMYFUNCTION("IMPORTRANGE(""https://docs.google.com/spreadsheets/d/1IYY_tgx_IHuhSq3AJ5eI5OnqOPBNLWSHKh2a30DoXe8/edit?usp=sharing"",""ปัตตานี!J471"")"),180)</f>
        <v>180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IFERROR(__xludf.DUMMYFUNCTION("IMPORTRANGE(""https://docs.google.com/spreadsheets/d/1IYY_tgx_IHuhSq3AJ5eI5OnqOPBNLWSHKh2a30DoXe8/edit?usp=sharing"",""ปัตตานี!I472"")"),0)</f>
        <v>0</v>
      </c>
      <c r="J577" s="192">
        <f ca="1">IFERROR(__xludf.DUMMYFUNCTION("IMPORTRANGE(""https://docs.google.com/spreadsheets/d/1IYY_tgx_IHuhSq3AJ5eI5OnqOPBNLWSHKh2a30DoXe8/edit?usp=sharing"",""ปัตตานี!J472"")"),20)</f>
        <v>20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IFERROR(__xludf.DUMMYFUNCTION("IMPORTRANGE(""https://docs.google.com/spreadsheets/d/1IYY_tgx_IHuhSq3AJ5eI5OnqOPBNLWSHKh2a30DoXe8/edit?usp=sharing"",""ปัตตานี!I473"")"),0)</f>
        <v>0</v>
      </c>
      <c r="J578" s="192">
        <f ca="1">IFERROR(__xludf.DUMMYFUNCTION("IMPORTRANGE(""https://docs.google.com/spreadsheets/d/1IYY_tgx_IHuhSq3AJ5eI5OnqOPBNLWSHKh2a30DoXe8/edit?usp=sharing"",""ปัตตานี!J473"")"),0)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IFERROR(__xludf.DUMMYFUNCTION("IMPORTRANGE(""https://docs.google.com/spreadsheets/d/1IYY_tgx_IHuhSq3AJ5eI5OnqOPBNLWSHKh2a30DoXe8/edit?usp=sharing"",""ปัตตานี!I474"")"),0)</f>
        <v>0</v>
      </c>
      <c r="J579" s="192">
        <f ca="1">IFERROR(__xludf.DUMMYFUNCTION("IMPORTRANGE(""https://docs.google.com/spreadsheets/d/1IYY_tgx_IHuhSq3AJ5eI5OnqOPBNLWSHKh2a30DoXe8/edit?usp=sharing"",""ปัตตานี!J474"")"),0)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IFERROR(__xludf.DUMMYFUNCTION("IMPORTRANGE(""https://docs.google.com/spreadsheets/d/1IYY_tgx_IHuhSq3AJ5eI5OnqOPBNLWSHKh2a30DoXe8/edit?usp=sharing"",""ปัตตานี!I475"")"),0)</f>
        <v>0</v>
      </c>
      <c r="J580" s="360">
        <f ca="1">IFERROR(__xludf.DUMMYFUNCTION("IMPORTRANGE(""https://docs.google.com/spreadsheets/d/1IYY_tgx_IHuhSq3AJ5eI5OnqOPBNLWSHKh2a30DoXe8/edit?usp=sharing"",""ปัตตานี!J475"")"),0)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IFERROR(__xludf.DUMMYFUNCTION("IMPORTRANGE(""https://docs.google.com/spreadsheets/d/1IYY_tgx_IHuhSq3AJ5eI5OnqOPBNLWSHKh2a30DoXe8/edit?usp=sharing"",""ปัตตานี!L475"")"),0)</f>
        <v>0</v>
      </c>
      <c r="M580" s="362"/>
      <c r="N580" s="362">
        <f ca="1">IFERROR(__xludf.DUMMYFUNCTION("IMPORTRANGE(""https://docs.google.com/spreadsheets/d/1IYY_tgx_IHuhSq3AJ5eI5OnqOPBNLWSHKh2a30DoXe8/edit?usp=sharing"",""ปัตตานี!M475"")"),0)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IFERROR(__xludf.DUMMYFUNCTION("IMPORTRANGE(""https://docs.google.com/spreadsheets/d/1IYY_tgx_IHuhSq3AJ5eI5OnqOPBNLWSHKh2a30DoXe8/edit?usp=sharing"",""ปัตตานี!L476"")"),0)</f>
        <v>0</v>
      </c>
      <c r="M581" s="169"/>
      <c r="N581" s="171">
        <f ca="1">IFERROR(__xludf.DUMMYFUNCTION("IMPORTRANGE(""https://docs.google.com/spreadsheets/d/1IYY_tgx_IHuhSq3AJ5eI5OnqOPBNLWSHKh2a30DoXe8/edit?usp=sharing"",""ปัตตานี!M476"")"),0)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1">
        <f ca="1">IFERROR(__xludf.DUMMYFUNCTION("IMPORTRANGE(""https://docs.google.com/spreadsheets/d/1IYY_tgx_IHuhSq3AJ5eI5OnqOPBNLWSHKh2a30DoXe8/edit?usp=sharing"",""ปัตตานี!M477"")"),0)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IFERROR(__xludf.DUMMYFUNCTION("IMPORTRANGE(""https://docs.google.com/spreadsheets/d/1IYY_tgx_IHuhSq3AJ5eI5OnqOPBNLWSHKh2a30DoXe8/edit?usp=sharing"",""ปัตตานี!L478"")"),0)</f>
        <v>0</v>
      </c>
      <c r="M583" s="171"/>
      <c r="N583" s="171">
        <f ca="1">IFERROR(__xludf.DUMMYFUNCTION("IMPORTRANGE(""https://docs.google.com/spreadsheets/d/1IYY_tgx_IHuhSq3AJ5eI5OnqOPBNLWSHKh2a30DoXe8/edit?usp=sharing"",""ปัตตานี!M478"")"),0)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IFERROR(__xludf.DUMMYFUNCTION("IMPORTRANGE(""https://docs.google.com/spreadsheets/d/1IYY_tgx_IHuhSq3AJ5eI5OnqOPBNLWSHKh2a30DoXe8/edit?usp=sharing"",""ปัตตานี!L479"")"),0)</f>
        <v>0</v>
      </c>
      <c r="M584" s="171"/>
      <c r="N584" s="171">
        <f ca="1">IFERROR(__xludf.DUMMYFUNCTION("IMPORTRANGE(""https://docs.google.com/spreadsheets/d/1IYY_tgx_IHuhSq3AJ5eI5OnqOPBNLWSHKh2a30DoXe8/edit?usp=sharing"",""ปัตตานี!M479"")"),0)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IFERROR(__xludf.DUMMYFUNCTION("IMPORTRANGE(""https://docs.google.com/spreadsheets/d/1IYY_tgx_IHuhSq3AJ5eI5OnqOPBNLWSHKh2a30DoXe8/edit?usp=sharing"",""ปัตตานี!M480"")"),0)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IFERROR(__xludf.DUMMYFUNCTION("IMPORTRANGE(""https://docs.google.com/spreadsheets/d/1IYY_tgx_IHuhSq3AJ5eI5OnqOPBNLWSHKh2a30DoXe8/edit?usp=sharing"",""ปัตตานี!M481"")"),0)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IFERROR(__xludf.DUMMYFUNCTION("IMPORTRANGE(""https://docs.google.com/spreadsheets/d/1IYY_tgx_IHuhSq3AJ5eI5OnqOPBNLWSHKh2a30DoXe8/edit?usp=sharing"",""ปัตตานี!M482"")"),0)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IFERROR(__xludf.DUMMYFUNCTION("IMPORTRANGE(""https://docs.google.com/spreadsheets/d/1IYY_tgx_IHuhSq3AJ5eI5OnqOPBNLWSHKh2a30DoXe8/edit?usp=sharing"",""ปัตตานี!M483"")"),0)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IFERROR(__xludf.DUMMYFUNCTION("IMPORTRANGE(""https://docs.google.com/spreadsheets/d/1IYY_tgx_IHuhSq3AJ5eI5OnqOPBNLWSHKh2a30DoXe8/edit?usp=sharing"",""ปัตตานี!I484"")"),0)</f>
        <v>0</v>
      </c>
      <c r="J589" s="191">
        <f ca="1">IFERROR(__xludf.DUMMYFUNCTION("IMPORTRANGE(""https://docs.google.com/spreadsheets/d/1IYY_tgx_IHuhSq3AJ5eI5OnqOPBNLWSHKh2a30DoXe8/edit?usp=sharing"",""ปัตตานี!J484"")"),0)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IFERROR(__xludf.DUMMYFUNCTION("IMPORTRANGE(""https://docs.google.com/spreadsheets/d/1IYY_tgx_IHuhSq3AJ5eI5OnqOPBNLWSHKh2a30DoXe8/edit?usp=sharing"",""ปัตตานี!I485"")"),0)</f>
        <v>0</v>
      </c>
      <c r="J590" s="191">
        <f ca="1">IFERROR(__xludf.DUMMYFUNCTION("IMPORTRANGE(""https://docs.google.com/spreadsheets/d/1IYY_tgx_IHuhSq3AJ5eI5OnqOPBNLWSHKh2a30DoXe8/edit?usp=sharing"",""ปัตตานี!J485"")"),0)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IFERROR(__xludf.DUMMYFUNCTION("IMPORTRANGE(""https://docs.google.com/spreadsheets/d/1IYY_tgx_IHuhSq3AJ5eI5OnqOPBNLWSHKh2a30DoXe8/edit?usp=sharing"",""ปัตตานี!I486"")"),0)</f>
        <v>0</v>
      </c>
      <c r="J591" s="191">
        <f ca="1">IFERROR(__xludf.DUMMYFUNCTION("IMPORTRANGE(""https://docs.google.com/spreadsheets/d/1IYY_tgx_IHuhSq3AJ5eI5OnqOPBNLWSHKh2a30DoXe8/edit?usp=sharing"",""ปัตตานี!J486"")"),0)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IFERROR(__xludf.DUMMYFUNCTION("IMPORTRANGE(""https://docs.google.com/spreadsheets/d/1IYY_tgx_IHuhSq3AJ5eI5OnqOPBNLWSHKh2a30DoXe8/edit?usp=sharing"",""ปัตตานี!I487"")"),0)</f>
        <v>0</v>
      </c>
      <c r="J592" s="191">
        <f ca="1">IFERROR(__xludf.DUMMYFUNCTION("IMPORTRANGE(""https://docs.google.com/spreadsheets/d/1IYY_tgx_IHuhSq3AJ5eI5OnqOPBNLWSHKh2a30DoXe8/edit?usp=sharing"",""ปัตตานี!J487"")"),0)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IFERROR(__xludf.DUMMYFUNCTION("IMPORTRANGE(""https://docs.google.com/spreadsheets/d/1IYY_tgx_IHuhSq3AJ5eI5OnqOPBNLWSHKh2a30DoXe8/edit?usp=sharing"",""ปัตตานี!I488"")"),0)</f>
        <v>0</v>
      </c>
      <c r="J593" s="191">
        <f ca="1">IFERROR(__xludf.DUMMYFUNCTION("IMPORTRANGE(""https://docs.google.com/spreadsheets/d/1IYY_tgx_IHuhSq3AJ5eI5OnqOPBNLWSHKh2a30DoXe8/edit?usp=sharing"",""ปัตตานี!J488"")"),0)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IFERROR(__xludf.DUMMYFUNCTION("IMPORTRANGE(""https://docs.google.com/spreadsheets/d/1IYY_tgx_IHuhSq3AJ5eI5OnqOPBNLWSHKh2a30DoXe8/edit?usp=sharing"",""ปัตตานี!I489"")"),0)</f>
        <v>0</v>
      </c>
      <c r="J594" s="191">
        <f ca="1">IFERROR(__xludf.DUMMYFUNCTION("IMPORTRANGE(""https://docs.google.com/spreadsheets/d/1IYY_tgx_IHuhSq3AJ5eI5OnqOPBNLWSHKh2a30DoXe8/edit?usp=sharing"",""ปัตตานี!J489"")"),0)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IFERROR(__xludf.DUMMYFUNCTION("IMPORTRANGE(""https://docs.google.com/spreadsheets/d/1IYY_tgx_IHuhSq3AJ5eI5OnqOPBNLWSHKh2a30DoXe8/edit?usp=sharing"",""ปัตตานี!I490"")"),0)</f>
        <v>0</v>
      </c>
      <c r="J595" s="191">
        <f ca="1">IFERROR(__xludf.DUMMYFUNCTION("IMPORTRANGE(""https://docs.google.com/spreadsheets/d/1IYY_tgx_IHuhSq3AJ5eI5OnqOPBNLWSHKh2a30DoXe8/edit?usp=sharing"",""ปัตตานี!J490"")"),0)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IFERROR(__xludf.DUMMYFUNCTION("IMPORTRANGE(""https://docs.google.com/spreadsheets/d/1IYY_tgx_IHuhSq3AJ5eI5OnqOPBNLWSHKh2a30DoXe8/edit?usp=sharing"",""ปัตตานี!I491"")"),0)</f>
        <v>0</v>
      </c>
      <c r="J596" s="238">
        <f ca="1">IFERROR(__xludf.DUMMYFUNCTION("IMPORTRANGE(""https://docs.google.com/spreadsheets/d/1IYY_tgx_IHuhSq3AJ5eI5OnqOPBNLWSHKh2a30DoXe8/edit?usp=sharing"",""ปัตตานี!J491"")"),0)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IFERROR(__xludf.DUMMYFUNCTION("IMPORTRANGE(""https://docs.google.com/spreadsheets/d/1IYY_tgx_IHuhSq3AJ5eI5OnqOPBNLWSHKh2a30DoXe8/edit?usp=sharing"",""ปัตตานี!I492"")"),100)</f>
        <v>100</v>
      </c>
      <c r="J597" s="464">
        <f ca="1">IFERROR(__xludf.DUMMYFUNCTION("IMPORTRANGE(""https://docs.google.com/spreadsheets/d/1IYY_tgx_IHuhSq3AJ5eI5OnqOPBNLWSHKh2a30DoXe8/edit?usp=sharing"",""ปัตตานี!J492"")"),0)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IFERROR(__xludf.DUMMYFUNCTION("IMPORTRANGE(""https://docs.google.com/spreadsheets/d/1IYY_tgx_IHuhSq3AJ5eI5OnqOPBNLWSHKh2a30DoXe8/edit?usp=sharing"",""ปัตตานี!L492"")"),7300)</f>
        <v>7300</v>
      </c>
      <c r="M597" s="395"/>
      <c r="N597" s="395">
        <f ca="1">IFERROR(__xludf.DUMMYFUNCTION("IMPORTRANGE(""https://docs.google.com/spreadsheets/d/1IYY_tgx_IHuhSq3AJ5eI5OnqOPBNLWSHKh2a30DoXe8/edit?usp=sharing"",""ปัตตานี!M492"")"),0)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IFERROR(__xludf.DUMMYFUNCTION("IMPORTRANGE(""https://docs.google.com/spreadsheets/d/1IYY_tgx_IHuhSq3AJ5eI5OnqOPBNLWSHKh2a30DoXe8/edit?usp=sharing"",""ปัตตานี!L493"")"),0)</f>
        <v>0</v>
      </c>
      <c r="M598" s="169"/>
      <c r="N598" s="171">
        <f ca="1">IFERROR(__xludf.DUMMYFUNCTION("IMPORTRANGE(""https://docs.google.com/spreadsheets/d/1IYY_tgx_IHuhSq3AJ5eI5OnqOPBNLWSHKh2a30DoXe8/edit?usp=sharing"",""ปัตตานี!M493"")"),0)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1">
        <f ca="1">IFERROR(__xludf.DUMMYFUNCTION("IMPORTRANGE(""https://docs.google.com/spreadsheets/d/1IYY_tgx_IHuhSq3AJ5eI5OnqOPBNLWSHKh2a30DoXe8/edit?usp=sharing"",""ปัตตานี!M494"")"),0)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IFERROR(__xludf.DUMMYFUNCTION("IMPORTRANGE(""https://docs.google.com/spreadsheets/d/1IYY_tgx_IHuhSq3AJ5eI5OnqOPBNLWSHKh2a30DoXe8/edit?usp=sharing"",""ปัตตานี!L495"")"),0)</f>
        <v>0</v>
      </c>
      <c r="M600" s="171"/>
      <c r="N600" s="171">
        <f ca="1">IFERROR(__xludf.DUMMYFUNCTION("IMPORTRANGE(""https://docs.google.com/spreadsheets/d/1IYY_tgx_IHuhSq3AJ5eI5OnqOPBNLWSHKh2a30DoXe8/edit?usp=sharing"",""ปัตตานี!M495"")"),0)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IFERROR(__xludf.DUMMYFUNCTION("IMPORTRANGE(""https://docs.google.com/spreadsheets/d/1IYY_tgx_IHuhSq3AJ5eI5OnqOPBNLWSHKh2a30DoXe8/edit?usp=sharing"",""ปัตตานี!L496"")"),7300)</f>
        <v>7300</v>
      </c>
      <c r="M601" s="171"/>
      <c r="N601" s="171">
        <f ca="1">IFERROR(__xludf.DUMMYFUNCTION("IMPORTRANGE(""https://docs.google.com/spreadsheets/d/1IYY_tgx_IHuhSq3AJ5eI5OnqOPBNLWSHKh2a30DoXe8/edit?usp=sharing"",""ปัตตานี!M496"")"),0)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IFERROR(__xludf.DUMMYFUNCTION("IMPORTRANGE(""https://docs.google.com/spreadsheets/d/1IYY_tgx_IHuhSq3AJ5eI5OnqOPBNLWSHKh2a30DoXe8/edit?usp=sharing"",""ปัตตานี!M497"")"),0)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IFERROR(__xludf.DUMMYFUNCTION("IMPORTRANGE(""https://docs.google.com/spreadsheets/d/1IYY_tgx_IHuhSq3AJ5eI5OnqOPBNLWSHKh2a30DoXe8/edit?usp=sharing"",""ปัตตานี!M498"")"),0)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IFERROR(__xludf.DUMMYFUNCTION("IMPORTRANGE(""https://docs.google.com/spreadsheets/d/1IYY_tgx_IHuhSq3AJ5eI5OnqOPBNLWSHKh2a30DoXe8/edit?usp=sharing"",""ปัตตานี!M499"")"),0)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IFERROR(__xludf.DUMMYFUNCTION("IMPORTRANGE(""https://docs.google.com/spreadsheets/d/1IYY_tgx_IHuhSq3AJ5eI5OnqOPBNLWSHKh2a30DoXe8/edit?usp=sharing"",""ปัตตานี!M500"")"),0)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IFERROR(__xludf.DUMMYFUNCTION("IMPORTRANGE(""https://docs.google.com/spreadsheets/d/1IYY_tgx_IHuhSq3AJ5eI5OnqOPBNLWSHKh2a30DoXe8/edit?usp=sharing"",""ปัตตานี!J502"")"),0)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IFERROR(__xludf.DUMMYFUNCTION("IMPORTRANGE(""https://docs.google.com/spreadsheets/d/1IYY_tgx_IHuhSq3AJ5eI5OnqOPBNLWSHKh2a30DoXe8/edit?usp=sharing"",""ปัตตานี!J503"")"),1)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IFERROR(__xludf.DUMMYFUNCTION("IMPORTRANGE(""https://docs.google.com/spreadsheets/d/1IYY_tgx_IHuhSq3AJ5eI5OnqOPBNLWSHKh2a30DoXe8/edit?usp=sharing"",""ปัตตานี!J166"")"),0)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IFERROR(__xludf.DUMMYFUNCTION("IMPORTRANGE(""https://docs.google.com/spreadsheets/d/1IYY_tgx_IHuhSq3AJ5eI5OnqOPBNLWSHKh2a30DoXe8/edit?usp=sharing"",""ปัตตานี!J166"")"),0)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IFERROR(__xludf.DUMMYFUNCTION("IMPORTRANGE(""https://docs.google.com/spreadsheets/d/1IYY_tgx_IHuhSq3AJ5eI5OnqOPBNLWSHKh2a30DoXe8/edit?usp=sharing"",""ปัตตานี!I506"")"),100)</f>
        <v>100</v>
      </c>
      <c r="J611" s="167">
        <f ca="1">IFERROR(__xludf.DUMMYFUNCTION("IMPORTRANGE(""https://docs.google.com/spreadsheets/d/1IYY_tgx_IHuhSq3AJ5eI5OnqOPBNLWSHKh2a30DoXe8/edit?usp=sharing"",""ปัตตานี!J506"")"),0)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IFERROR(__xludf.DUMMYFUNCTION("IMPORTRANGE(""https://docs.google.com/spreadsheets/d/1IYY_tgx_IHuhSq3AJ5eI5OnqOPBNLWSHKh2a30DoXe8/edit?usp=sharing"",""ปัตตานี!I507"")"),0)</f>
        <v>0</v>
      </c>
      <c r="J612" s="192">
        <f ca="1">IFERROR(__xludf.DUMMYFUNCTION("IMPORTRANGE(""https://docs.google.com/spreadsheets/d/1IYY_tgx_IHuhSq3AJ5eI5OnqOPBNLWSHKh2a30DoXe8/edit?usp=sharing"",""ปัตตานี!J507"")"),0)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IFERROR(__xludf.DUMMYFUNCTION("IMPORTRANGE(""https://docs.google.com/spreadsheets/d/1IYY_tgx_IHuhSq3AJ5eI5OnqOPBNLWSHKh2a30DoXe8/edit?usp=sharing"",""ปัตตานี!I508"")"),0)</f>
        <v>0</v>
      </c>
      <c r="J613" s="192">
        <f ca="1">IFERROR(__xludf.DUMMYFUNCTION("IMPORTRANGE(""https://docs.google.com/spreadsheets/d/1IYY_tgx_IHuhSq3AJ5eI5OnqOPBNLWSHKh2a30DoXe8/edit?usp=sharing"",""ปัตตานี!J508"")"),0)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IFERROR(__xludf.DUMMYFUNCTION("IMPORTRANGE(""https://docs.google.com/spreadsheets/d/1IYY_tgx_IHuhSq3AJ5eI5OnqOPBNLWSHKh2a30DoXe8/edit?usp=sharing"",""ปัตตานี!I509"")"),0)</f>
        <v>0</v>
      </c>
      <c r="J614" s="192">
        <f ca="1">IFERROR(__xludf.DUMMYFUNCTION("IMPORTRANGE(""https://docs.google.com/spreadsheets/d/1IYY_tgx_IHuhSq3AJ5eI5OnqOPBNLWSHKh2a30DoXe8/edit?usp=sharing"",""ปัตตานี!J509"")"),0)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IFERROR(__xludf.DUMMYFUNCTION("IMPORTRANGE(""https://docs.google.com/spreadsheets/d/1IYY_tgx_IHuhSq3AJ5eI5OnqOPBNLWSHKh2a30DoXe8/edit?usp=sharing"",""ปัตตานี!I510"")"),0)</f>
        <v>0</v>
      </c>
      <c r="J615" s="192">
        <f ca="1">IFERROR(__xludf.DUMMYFUNCTION("IMPORTRANGE(""https://docs.google.com/spreadsheets/d/1IYY_tgx_IHuhSq3AJ5eI5OnqOPBNLWSHKh2a30DoXe8/edit?usp=sharing"",""ปัตตานี!J510"")"),0)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IFERROR(__xludf.DUMMYFUNCTION("IMPORTRANGE(""https://docs.google.com/spreadsheets/d/1IYY_tgx_IHuhSq3AJ5eI5OnqOPBNLWSHKh2a30DoXe8/edit?usp=sharing"",""ปัตตานี!I511"")"),0)</f>
        <v>0</v>
      </c>
      <c r="J616" s="192">
        <f ca="1">IFERROR(__xludf.DUMMYFUNCTION("IMPORTRANGE(""https://docs.google.com/spreadsheets/d/1IYY_tgx_IHuhSq3AJ5eI5OnqOPBNLWSHKh2a30DoXe8/edit?usp=sharing"",""ปัตตานี!J511"")"),0)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IFERROR(__xludf.DUMMYFUNCTION("IMPORTRANGE(""https://docs.google.com/spreadsheets/d/1IYY_tgx_IHuhSq3AJ5eI5OnqOPBNLWSHKh2a30DoXe8/edit?usp=sharing"",""ปัตตานี!I512"")"),0)</f>
        <v>0</v>
      </c>
      <c r="J617" s="191">
        <f ca="1">IFERROR(__xludf.DUMMYFUNCTION("IMPORTRANGE(""https://docs.google.com/spreadsheets/d/1IYY_tgx_IHuhSq3AJ5eI5OnqOPBNLWSHKh2a30DoXe8/edit?usp=sharing"",""ปัตตานี!J512"")"),0)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IFERROR(__xludf.DUMMYFUNCTION("IMPORTRANGE(""https://docs.google.com/spreadsheets/d/1IYY_tgx_IHuhSq3AJ5eI5OnqOPBNLWSHKh2a30DoXe8/edit?usp=sharing"",""ปัตตานี!I513"")"),0)</f>
        <v>0</v>
      </c>
      <c r="J618" s="192">
        <f ca="1">IFERROR(__xludf.DUMMYFUNCTION("IMPORTRANGE(""https://docs.google.com/spreadsheets/d/1IYY_tgx_IHuhSq3AJ5eI5OnqOPBNLWSHKh2a30DoXe8/edit?usp=sharing"",""ปัตตานี!J513"")"),0)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IFERROR(__xludf.DUMMYFUNCTION("IMPORTRANGE(""https://docs.google.com/spreadsheets/d/1IYY_tgx_IHuhSq3AJ5eI5OnqOPBNLWSHKh2a30DoXe8/edit?usp=sharing"",""ปัตตานี!I514"")"),0)</f>
        <v>0</v>
      </c>
      <c r="J619" s="192">
        <f ca="1">IFERROR(__xludf.DUMMYFUNCTION("IMPORTRANGE(""https://docs.google.com/spreadsheets/d/1IYY_tgx_IHuhSq3AJ5eI5OnqOPBNLWSHKh2a30DoXe8/edit?usp=sharing"",""ปัตตานี!J514"")"),0)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IFERROR(__xludf.DUMMYFUNCTION("IMPORTRANGE(""https://docs.google.com/spreadsheets/d/1IYY_tgx_IHuhSq3AJ5eI5OnqOPBNLWSHKh2a30DoXe8/edit?usp=sharing"",""ปัตตานี!I515"")"),0)</f>
        <v>0</v>
      </c>
      <c r="J620" s="167">
        <f ca="1">IFERROR(__xludf.DUMMYFUNCTION("IMPORTRANGE(""https://docs.google.com/spreadsheets/d/1IYY_tgx_IHuhSq3AJ5eI5OnqOPBNLWSHKh2a30DoXe8/edit?usp=sharing"",""ปัตตานี!J515"")"),0)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IFERROR(__xludf.DUMMYFUNCTION("IMPORTRANGE(""https://docs.google.com/spreadsheets/d/1IYY_tgx_IHuhSq3AJ5eI5OnqOPBNLWSHKh2a30DoXe8/edit?usp=sharing"",""ปัตตานี!I516"")"),0)</f>
        <v>0</v>
      </c>
      <c r="J621" s="167">
        <f ca="1">IFERROR(__xludf.DUMMYFUNCTION("IMPORTRANGE(""https://docs.google.com/spreadsheets/d/1IYY_tgx_IHuhSq3AJ5eI5OnqOPBNLWSHKh2a30DoXe8/edit?usp=sharing"",""ปัตตานี!J516"")"),0)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IFERROR(__xludf.DUMMYFUNCTION("IMPORTRANGE(""https://docs.google.com/spreadsheets/d/1IYY_tgx_IHuhSq3AJ5eI5OnqOPBNLWSHKh2a30DoXe8/edit?usp=sharing"",""ปัตตานี!I517"")"),0)</f>
        <v>0</v>
      </c>
      <c r="J622" s="192">
        <f ca="1">IFERROR(__xludf.DUMMYFUNCTION("IMPORTRANGE(""https://docs.google.com/spreadsheets/d/1IYY_tgx_IHuhSq3AJ5eI5OnqOPBNLWSHKh2a30DoXe8/edit?usp=sharing"",""ปัตตานี!J517"")"),0)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IFERROR(__xludf.DUMMYFUNCTION("IMPORTRANGE(""https://docs.google.com/spreadsheets/d/1IYY_tgx_IHuhSq3AJ5eI5OnqOPBNLWSHKh2a30DoXe8/edit?usp=sharing"",""ปัตตานี!I518"")"),0)</f>
        <v>0</v>
      </c>
      <c r="J623" s="192">
        <f ca="1">IFERROR(__xludf.DUMMYFUNCTION("IMPORTRANGE(""https://docs.google.com/spreadsheets/d/1IYY_tgx_IHuhSq3AJ5eI5OnqOPBNLWSHKh2a30DoXe8/edit?usp=sharing"",""ปัตตานี!J518"")"),0)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IFERROR(__xludf.DUMMYFUNCTION("IMPORTRANGE(""https://docs.google.com/spreadsheets/d/1IYY_tgx_IHuhSq3AJ5eI5OnqOPBNLWSHKh2a30DoXe8/edit?usp=sharing"",""ปัตตานี!I519"")"),0)</f>
        <v>0</v>
      </c>
      <c r="J624" s="191">
        <f ca="1">IFERROR(__xludf.DUMMYFUNCTION("IMPORTRANGE(""https://docs.google.com/spreadsheets/d/1IYY_tgx_IHuhSq3AJ5eI5OnqOPBNLWSHKh2a30DoXe8/edit?usp=sharing"",""ปัตตานี!J519"")"),0)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IFERROR(__xludf.DUMMYFUNCTION("IMPORTRANGE(""https://docs.google.com/spreadsheets/d/1IYY_tgx_IHuhSq3AJ5eI5OnqOPBNLWSHKh2a30DoXe8/edit?usp=sharing"",""ปัตตานี!I520"")"),0)</f>
        <v>0</v>
      </c>
      <c r="J625" s="192">
        <f ca="1">IFERROR(__xludf.DUMMYFUNCTION("IMPORTRANGE(""https://docs.google.com/spreadsheets/d/1IYY_tgx_IHuhSq3AJ5eI5OnqOPBNLWSHKh2a30DoXe8/edit?usp=sharing"",""ปัตตานี!J520"")"),0)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IFERROR(__xludf.DUMMYFUNCTION("IMPORTRANGE(""https://docs.google.com/spreadsheets/d/1IYY_tgx_IHuhSq3AJ5eI5OnqOPBNLWSHKh2a30DoXe8/edit?usp=sharing"",""ปัตตานี!I521"")"),0)</f>
        <v>0</v>
      </c>
      <c r="J626" s="192">
        <f ca="1">IFERROR(__xludf.DUMMYFUNCTION("IMPORTRANGE(""https://docs.google.com/spreadsheets/d/1IYY_tgx_IHuhSq3AJ5eI5OnqOPBNLWSHKh2a30DoXe8/edit?usp=sharing"",""ปัตตานี!J521"")"),0)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IFERROR(__xludf.DUMMYFUNCTION("IMPORTRANGE(""https://docs.google.com/spreadsheets/d/1IYY_tgx_IHuhSq3AJ5eI5OnqOPBNLWSHKh2a30DoXe8/edit?usp=sharing"",""ปัตตานี!I523"")"),239401.33)</f>
        <v>239401.33</v>
      </c>
      <c r="J628" s="332">
        <f ca="1">IFERROR(__xludf.DUMMYFUNCTION("IMPORTRANGE(""https://docs.google.com/spreadsheets/d/1IYY_tgx_IHuhSq3AJ5eI5OnqOPBNLWSHKh2a30DoXe8/edit?usp=sharing"",""ปัตตานี!J523"")"),0)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IFERROR(__xludf.DUMMYFUNCTION("IMPORTRANGE(""https://docs.google.com/spreadsheets/d/1IYY_tgx_IHuhSq3AJ5eI5OnqOPBNLWSHKh2a30DoXe8/edit?usp=sharing"",""ปัตตานี!I524"")"),20)</f>
        <v>20</v>
      </c>
      <c r="J629" s="332">
        <f ca="1">IFERROR(__xludf.DUMMYFUNCTION("IMPORTRANGE(""https://docs.google.com/spreadsheets/d/1IYY_tgx_IHuhSq3AJ5eI5OnqOPBNLWSHKh2a30DoXe8/edit?usp=sharing"",""ปัตตานี!J524"")"),0)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IFERROR(__xludf.DUMMYFUNCTION("IMPORTRANGE(""https://docs.google.com/spreadsheets/d/1IYY_tgx_IHuhSq3AJ5eI5OnqOPBNLWSHKh2a30DoXe8/edit?usp=sharing"",""ปัตตานี!I525"")"),2242432.42)</f>
        <v>2242432.42</v>
      </c>
      <c r="J630" s="332">
        <f ca="1">IFERROR(__xludf.DUMMYFUNCTION("IMPORTRANGE(""https://docs.google.com/spreadsheets/d/1IYY_tgx_IHuhSq3AJ5eI5OnqOPBNLWSHKh2a30DoXe8/edit?usp=sharing"",""ปัตตานี!J525"")"),59130.81)</f>
        <v>59130.81</v>
      </c>
      <c r="K630" s="333">
        <f t="shared" ca="1" si="129"/>
        <v>2.6369048838492981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IFERROR(__xludf.DUMMYFUNCTION("IMPORTRANGE(""https://docs.google.com/spreadsheets/d/1IYY_tgx_IHuhSq3AJ5eI5OnqOPBNLWSHKh2a30DoXe8/edit?usp=sharing"",""ปัตตานี!I526"")"),149)</f>
        <v>149</v>
      </c>
      <c r="J631" s="332">
        <f ca="1">IFERROR(__xludf.DUMMYFUNCTION("IMPORTRANGE(""https://docs.google.com/spreadsheets/d/1IYY_tgx_IHuhSq3AJ5eI5OnqOPBNLWSHKh2a30DoXe8/edit?usp=sharing"",""ปัตตานี!J526"")"),64)</f>
        <v>64</v>
      </c>
      <c r="K631" s="333">
        <f t="shared" ca="1" si="129"/>
        <v>42.95302013422819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IFERROR(__xludf.DUMMYFUNCTION("IMPORTRANGE(""https://docs.google.com/spreadsheets/d/1IYY_tgx_IHuhSq3AJ5eI5OnqOPBNLWSHKh2a30DoXe8/edit?usp=sharing"",""ปัตตานี!I527"")"),45520.74)</f>
        <v>45520.74</v>
      </c>
      <c r="J632" s="332">
        <f ca="1">IFERROR(__xludf.DUMMYFUNCTION("IMPORTRANGE(""https://docs.google.com/spreadsheets/d/1IYY_tgx_IHuhSq3AJ5eI5OnqOPBNLWSHKh2a30DoXe8/edit?usp=sharing"",""ปัตตานี!J527"")"),3164.02)</f>
        <v>3164.02</v>
      </c>
      <c r="K632" s="333">
        <f t="shared" ca="1" si="129"/>
        <v>6.9507218028529421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IFERROR(__xludf.DUMMYFUNCTION("IMPORTRANGE(""https://docs.google.com/spreadsheets/d/1IYY_tgx_IHuhSq3AJ5eI5OnqOPBNLWSHKh2a30DoXe8/edit?usp=sharing"",""ปัตตานี!I528"")"),86)</f>
        <v>86</v>
      </c>
      <c r="J633" s="332">
        <f ca="1">IFERROR(__xludf.DUMMYFUNCTION("IMPORTRANGE(""https://docs.google.com/spreadsheets/d/1IYY_tgx_IHuhSq3AJ5eI5OnqOPBNLWSHKh2a30DoXe8/edit?usp=sharing"",""ปัตตานี!J528"")"),10)</f>
        <v>10</v>
      </c>
      <c r="K633" s="333">
        <f t="shared" ca="1" si="129"/>
        <v>11.627906976744185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IFERROR(__xludf.DUMMYFUNCTION("IMPORTRANGE(""https://docs.google.com/spreadsheets/d/1IYY_tgx_IHuhSq3AJ5eI5OnqOPBNLWSHKh2a30DoXe8/edit?usp=sharing"",""ปัตตานี!I529"")"),144000)</f>
        <v>144000</v>
      </c>
      <c r="J634" s="332">
        <f ca="1">IFERROR(__xludf.DUMMYFUNCTION("IMPORTRANGE(""https://docs.google.com/spreadsheets/d/1IYY_tgx_IHuhSq3AJ5eI5OnqOPBNLWSHKh2a30DoXe8/edit?usp=sharing"",""ปัตตานี!J529"")"),0)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IFERROR(__xludf.DUMMYFUNCTION("IMPORTRANGE(""https://docs.google.com/spreadsheets/d/1IYY_tgx_IHuhSq3AJ5eI5OnqOPBNLWSHKh2a30DoXe8/edit?usp=sharing"",""ปัตตานี!I530"")"),4)</f>
        <v>4</v>
      </c>
      <c r="J635" s="462">
        <f ca="1">IFERROR(__xludf.DUMMYFUNCTION("IMPORTRANGE(""https://docs.google.com/spreadsheets/d/1IYY_tgx_IHuhSq3AJ5eI5OnqOPBNLWSHKh2a30DoXe8/edit?usp=sharing"",""ปัตตานี!J530"")"),0)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244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3443897</v>
      </c>
      <c r="M8" s="25">
        <f t="shared" ca="1" si="0"/>
        <v>1189775</v>
      </c>
      <c r="N8" s="25">
        <f t="shared" ca="1" si="0"/>
        <v>809581</v>
      </c>
      <c r="O8" s="24">
        <f t="shared" ref="O8:O16" ca="1" si="1">IF(L8&gt;0,N8*100/L8,0)</f>
        <v>23.507700723918283</v>
      </c>
      <c r="P8" s="24">
        <f t="shared" ref="P8:P16" ca="1" si="2">IF(M8&gt;0,N8*100/M8,0)</f>
        <v>68.044882435754658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3443897</v>
      </c>
      <c r="M10" s="32">
        <f t="shared" ca="1" si="4"/>
        <v>1189775</v>
      </c>
      <c r="N10" s="32">
        <f t="shared" ca="1" si="4"/>
        <v>809581</v>
      </c>
      <c r="O10" s="31">
        <f t="shared" ca="1" si="1"/>
        <v>23.507700723918283</v>
      </c>
      <c r="P10" s="31">
        <f t="shared" ca="1" si="2"/>
        <v>68.044882435754658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3269697</v>
      </c>
      <c r="M12" s="40">
        <f t="shared" ca="1" si="6"/>
        <v>1189775</v>
      </c>
      <c r="N12" s="40">
        <f t="shared" ca="1" si="6"/>
        <v>635381</v>
      </c>
      <c r="O12" s="40">
        <f t="shared" ca="1" si="1"/>
        <v>19.432412238809896</v>
      </c>
      <c r="P12" s="40">
        <f t="shared" ca="1" si="2"/>
        <v>53.403458637137277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1741200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1528497</v>
      </c>
      <c r="M14" s="40">
        <f t="shared" si="8"/>
        <v>0</v>
      </c>
      <c r="N14" s="40">
        <f t="shared" ca="1" si="8"/>
        <v>25880</v>
      </c>
      <c r="O14" s="43">
        <f t="shared" ca="1" si="1"/>
        <v>1.6931665551191792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174200</v>
      </c>
      <c r="M16" s="40">
        <f t="shared" si="10"/>
        <v>0</v>
      </c>
      <c r="N16" s="40">
        <f t="shared" ca="1" si="10"/>
        <v>174200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2380125</v>
      </c>
      <c r="M18" s="25">
        <f t="shared" ca="1" si="11"/>
        <v>1189775</v>
      </c>
      <c r="N18" s="25">
        <f t="shared" ca="1" si="11"/>
        <v>783701</v>
      </c>
      <c r="O18" s="24">
        <f t="shared" ref="O18:O20" ca="1" si="12">IF(L18&gt;0,N18*100/L18,0)</f>
        <v>32.926884092222046</v>
      </c>
      <c r="P18" s="24">
        <f t="shared" ref="P18:P26" ca="1" si="13">IF(M18&gt;0,N18*100/M18,0)</f>
        <v>65.869681242251687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2380125</v>
      </c>
      <c r="M20" s="32">
        <f t="shared" ca="1" si="15"/>
        <v>1189775</v>
      </c>
      <c r="N20" s="32">
        <f t="shared" ca="1" si="15"/>
        <v>783701</v>
      </c>
      <c r="O20" s="31">
        <f t="shared" ca="1" si="12"/>
        <v>32.926884092222046</v>
      </c>
      <c r="P20" s="31">
        <f t="shared" ca="1" si="13"/>
        <v>65.869681242251687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2205925</v>
      </c>
      <c r="M22" s="44">
        <f t="shared" ca="1" si="18"/>
        <v>1189775</v>
      </c>
      <c r="N22" s="43">
        <f t="shared" ca="1" si="18"/>
        <v>609501</v>
      </c>
      <c r="O22" s="43">
        <f t="shared" ca="1" si="17"/>
        <v>27.630177816562213</v>
      </c>
      <c r="P22" s="43">
        <f t="shared" ca="1" si="13"/>
        <v>51.228257443634298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1741200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464725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174200</v>
      </c>
      <c r="M26" s="52">
        <f t="shared" si="22"/>
        <v>0</v>
      </c>
      <c r="N26" s="52">
        <f t="shared" ca="1" si="22"/>
        <v>174200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1063772</v>
      </c>
      <c r="M28" s="25">
        <f t="shared" si="23"/>
        <v>0</v>
      </c>
      <c r="N28" s="25">
        <f t="shared" ca="1" si="23"/>
        <v>25880</v>
      </c>
      <c r="O28" s="24">
        <f t="shared" ref="O28:O30" ca="1" si="24">IF(L28&gt;0,N28*100/L28,0)</f>
        <v>2.4328521525289255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1063772</v>
      </c>
      <c r="M30" s="32">
        <f t="shared" si="27"/>
        <v>0</v>
      </c>
      <c r="N30" s="32">
        <f t="shared" ca="1" si="27"/>
        <v>25880</v>
      </c>
      <c r="O30" s="31">
        <f t="shared" ca="1" si="24"/>
        <v>2.4328521525289255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1063772</v>
      </c>
      <c r="M32" s="43">
        <f t="shared" si="30"/>
        <v>0</v>
      </c>
      <c r="N32" s="43">
        <f t="shared" ca="1" si="30"/>
        <v>25880</v>
      </c>
      <c r="O32" s="43">
        <f t="shared" ca="1" si="29"/>
        <v>2.4328521525289255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1063772</v>
      </c>
      <c r="M34" s="43">
        <f t="shared" si="32"/>
        <v>0</v>
      </c>
      <c r="N34" s="43">
        <f t="shared" ca="1" si="32"/>
        <v>25880</v>
      </c>
      <c r="O34" s="43">
        <f t="shared" ca="1" si="29"/>
        <v>2.4328521525289255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1189775</v>
      </c>
      <c r="N37" s="55">
        <f t="shared" ca="1" si="33"/>
        <v>783701</v>
      </c>
      <c r="O37" s="56">
        <f t="shared" ca="1" si="29"/>
        <v>32.926884092222046</v>
      </c>
      <c r="P37" s="56">
        <f t="shared" ca="1" si="25"/>
        <v>65.869681242251687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460800</v>
      </c>
      <c r="N41" s="79">
        <f t="shared" ca="1" si="34"/>
        <v>382578</v>
      </c>
      <c r="O41" s="78">
        <f t="shared" ref="O41:O43" ca="1" si="35">IF(L41&gt;0,N41*100/L41,0)</f>
        <v>41.784403669724767</v>
      </c>
      <c r="P41" s="78">
        <f t="shared" ref="P41:P43" ca="1" si="36">IF(M41&gt;0,N41*100/M41,0)</f>
        <v>83.024739583333329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460800</v>
      </c>
      <c r="N43" s="79">
        <f t="shared" ca="1" si="38"/>
        <v>382578</v>
      </c>
      <c r="O43" s="78">
        <f t="shared" ca="1" si="35"/>
        <v>41.784403669724767</v>
      </c>
      <c r="P43" s="78">
        <f t="shared" ca="1" si="36"/>
        <v>83.024739583333329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915600</v>
      </c>
      <c r="M45" s="91">
        <f ca="1">IFERROR(__xludf.DUMMYFUNCTION("IMPORTRANGE(""https://docs.google.com/spreadsheets/d/1Yj_ptqi66GCucihVvJfMjLAmec39IyEx_6qawtMGysU/edit?usp=sharing"",""สบก!Q87"")"),460800)</f>
        <v>460800</v>
      </c>
      <c r="N45" s="91">
        <f ca="1">IFERROR(__xludf.DUMMYFUNCTION("IMPORTRANGE(""https://docs.google.com/spreadsheets/d/1Yj_ptqi66GCucihVvJfMjLAmec39IyEx_6qawtMGysU/edit?usp=sharing"",""สบก!R87"")"),382578)</f>
        <v>382578</v>
      </c>
      <c r="O45" s="92">
        <f ca="1">IF(L45&gt;0,N45*100/L45,0)</f>
        <v>41.784403669724767</v>
      </c>
      <c r="P45" s="92">
        <f ca="1">IF(M45&gt;0,N45*100/M45,0)</f>
        <v>83.024739583333329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113940</v>
      </c>
      <c r="N53" s="125">
        <f t="shared" ca="1" si="39"/>
        <v>59941</v>
      </c>
      <c r="O53" s="124">
        <f t="shared" ref="O53:O55" ca="1" si="40">IF(L53&gt;0,N53*100/L53,0)</f>
        <v>29.732638888888889</v>
      </c>
      <c r="P53" s="124">
        <f t="shared" ref="P53:P55" ca="1" si="41">IF(M53&gt;0,N53*100/M53,0)</f>
        <v>52.607512725996138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113940</v>
      </c>
      <c r="N55" s="125">
        <f t="shared" ca="1" si="43"/>
        <v>59941</v>
      </c>
      <c r="O55" s="124">
        <f t="shared" ca="1" si="40"/>
        <v>29.732638888888889</v>
      </c>
      <c r="P55" s="124">
        <f t="shared" ca="1" si="41"/>
        <v>52.607512725996138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201600</v>
      </c>
      <c r="M57" s="91">
        <f ca="1">IFERROR(__xludf.DUMMYFUNCTION("IMPORTRANGE(""https://docs.google.com/spreadsheets/d/1Yj_ptqi66GCucihVvJfMjLAmec39IyEx_6qawtMGysU/edit?usp=sharing"",""สบก!Z87"")"),113940)</f>
        <v>113940</v>
      </c>
      <c r="N57" s="91">
        <f ca="1">IFERROR(__xludf.DUMMYFUNCTION("IMPORTRANGE(""https://docs.google.com/spreadsheets/d/1Yj_ptqi66GCucihVvJfMjLAmec39IyEx_6qawtMGysU/edit?usp=sharing"",""สบก!AA87"")"),59941)</f>
        <v>59941</v>
      </c>
      <c r="O57" s="92">
        <f ca="1">IF(L57&gt;0,N57*100/L57,0)</f>
        <v>29.732638888888889</v>
      </c>
      <c r="P57" s="92">
        <f ca="1">IF(M57&gt;0,N57*100/M57,0)</f>
        <v>52.607512725996138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IFERROR(__xludf.DUMMYFUNCTION("IMPORTRANGE(""https://docs.google.com/spreadsheets/d/1Yj_ptqi66GCucihVvJfMjLAmec39IyEx_6qawtMGysU/edit?usp=sharing"",""สบก!AI87"")"),0)</f>
        <v>0</v>
      </c>
      <c r="N70" s="172">
        <f ca="1">IFERROR(__xludf.DUMMYFUNCTION("IMPORTRANGE(""https://docs.google.com/spreadsheets/d/1Yj_ptqi66GCucihVvJfMjLAmec39IyEx_6qawtMGysU/edit?usp=sharing"",""สบก!AJ87"")"),0)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IFERROR(__xludf.DUMMYFUNCTION("IMPORTRANGE(""https://docs.google.com/spreadsheets/d/1Yj_ptqi66GCucihVvJfMjLAmec39IyEx_6qawtMGysU/edit?usp=sharing"",""สบก!AE87"")"),0)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IFERROR(__xludf.DUMMYFUNCTION("IMPORTRANGE(""https://docs.google.com/spreadsheets/d/1Yj_ptqi66GCucihVvJfMjLAmec39IyEx_6qawtMGysU/edit?usp=sharing"",""สบก!AF87"")"),0)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IFERROR(__xludf.DUMMYFUNCTION("IMPORTRANGE(""https://docs.google.com/spreadsheets/d/1IYY_tgx_IHuhSq3AJ5eI5OnqOPBNLWSHKh2a30DoXe8/edit?usp=sharing"",""พังงา!J16"")"),0)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IFERROR(__xludf.DUMMYFUNCTION("IMPORTRANGE(""https://docs.google.com/spreadsheets/d/1IYY_tgx_IHuhSq3AJ5eI5OnqOPBNLWSHKh2a30DoXe8/edit?usp=sharing"",""พังงา!J17"")"),0)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IFERROR(__xludf.DUMMYFUNCTION("IMPORTRANGE(""https://docs.google.com/spreadsheets/d/1IYY_tgx_IHuhSq3AJ5eI5OnqOPBNLWSHKh2a30DoXe8/edit?usp=sharing"",""พังงา!J18"")"),0)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IFERROR(__xludf.DUMMYFUNCTION("IMPORTRANGE(""https://docs.google.com/spreadsheets/d/1IYY_tgx_IHuhSq3AJ5eI5OnqOPBNLWSHKh2a30DoXe8/edit?usp=sharing"",""พังงา!J19"")"),0)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IFERROR(__xludf.DUMMYFUNCTION("IMPORTRANGE(""https://docs.google.com/spreadsheets/d/1IYY_tgx_IHuhSq3AJ5eI5OnqOPBNLWSHKh2a30DoXe8/edit?usp=sharing"",""พังงา!I20"")"),0)</f>
        <v>0</v>
      </c>
      <c r="J80" s="203">
        <f ca="1">IFERROR(__xludf.DUMMYFUNCTION("IMPORTRANGE(""https://docs.google.com/spreadsheets/d/1IYY_tgx_IHuhSq3AJ5eI5OnqOPBNLWSHKh2a30DoXe8/edit?usp=sharing"",""พังงา!J20"")"),0)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IFERROR(__xludf.DUMMYFUNCTION("IMPORTRANGE(""https://docs.google.com/spreadsheets/d/1IYY_tgx_IHuhSq3AJ5eI5OnqOPBNLWSHKh2a30DoXe8/edit?usp=sharing"",""พังงา!I21"")"),0)</f>
        <v>0</v>
      </c>
      <c r="J81" s="203">
        <f ca="1">IFERROR(__xludf.DUMMYFUNCTION("IMPORTRANGE(""https://docs.google.com/spreadsheets/d/1IYY_tgx_IHuhSq3AJ5eI5OnqOPBNLWSHKh2a30DoXe8/edit?usp=sharing"",""พังงา!J21"")"),0)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IFERROR(__xludf.DUMMYFUNCTION("IMPORTRANGE(""https://docs.google.com/spreadsheets/d/1IYY_tgx_IHuhSq3AJ5eI5OnqOPBNLWSHKh2a30DoXe8/edit?usp=sharing"",""พังงา!I22"")"),0)</f>
        <v>0</v>
      </c>
      <c r="J82" s="191">
        <f ca="1">IFERROR(__xludf.DUMMYFUNCTION("IMPORTRANGE(""https://docs.google.com/spreadsheets/d/1IYY_tgx_IHuhSq3AJ5eI5OnqOPBNLWSHKh2a30DoXe8/edit?usp=sharing"",""พังงา!J22"")"),0)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IFERROR(__xludf.DUMMYFUNCTION("IMPORTRANGE(""https://docs.google.com/spreadsheets/d/1IYY_tgx_IHuhSq3AJ5eI5OnqOPBNLWSHKh2a30DoXe8/edit?usp=sharing"",""พังงา!I23"")"),0)</f>
        <v>0</v>
      </c>
      <c r="J83" s="191">
        <f ca="1">IFERROR(__xludf.DUMMYFUNCTION("IMPORTRANGE(""https://docs.google.com/spreadsheets/d/1IYY_tgx_IHuhSq3AJ5eI5OnqOPBNLWSHKh2a30DoXe8/edit?usp=sharing"",""พังงา!J23"")"),0)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IFERROR(__xludf.DUMMYFUNCTION("IMPORTRANGE(""https://docs.google.com/spreadsheets/d/1IYY_tgx_IHuhSq3AJ5eI5OnqOPBNLWSHKh2a30DoXe8/edit?usp=sharing"",""พังงา!I24"")"),0)</f>
        <v>0</v>
      </c>
      <c r="J84" s="192">
        <f ca="1">IFERROR(__xludf.DUMMYFUNCTION("IMPORTRANGE(""https://docs.google.com/spreadsheets/d/1IYY_tgx_IHuhSq3AJ5eI5OnqOPBNLWSHKh2a30DoXe8/edit?usp=sharing"",""พังงา!J24"")"),0)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IFERROR(__xludf.DUMMYFUNCTION("IMPORTRANGE(""https://docs.google.com/spreadsheets/d/1IYY_tgx_IHuhSq3AJ5eI5OnqOPBNLWSHKh2a30DoXe8/edit?usp=sharing"",""พังงา!I25"")"),0)</f>
        <v>0</v>
      </c>
      <c r="J85" s="192">
        <f ca="1">IFERROR(__xludf.DUMMYFUNCTION("IMPORTRANGE(""https://docs.google.com/spreadsheets/d/1IYY_tgx_IHuhSq3AJ5eI5OnqOPBNLWSHKh2a30DoXe8/edit?usp=sharing"",""พังงา!J25"")"),0)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IFERROR(__xludf.DUMMYFUNCTION("IMPORTRANGE(""https://docs.google.com/spreadsheets/d/1IYY_tgx_IHuhSq3AJ5eI5OnqOPBNLWSHKh2a30DoXe8/edit?usp=sharing"",""พังงา!I26"")"),0)</f>
        <v>0</v>
      </c>
      <c r="J86" s="191">
        <f ca="1">IFERROR(__xludf.DUMMYFUNCTION("IMPORTRANGE(""https://docs.google.com/spreadsheets/d/1IYY_tgx_IHuhSq3AJ5eI5OnqOPBNLWSHKh2a30DoXe8/edit?usp=sharing"",""พังงา!J26"")"),0)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IFERROR(__xludf.DUMMYFUNCTION("IMPORTRANGE(""https://docs.google.com/spreadsheets/d/1IYY_tgx_IHuhSq3AJ5eI5OnqOPBNLWSHKh2a30DoXe8/edit?usp=sharing"",""พังงา!I27"")"),0)</f>
        <v>0</v>
      </c>
      <c r="J87" s="191">
        <f ca="1">IFERROR(__xludf.DUMMYFUNCTION("IMPORTRANGE(""https://docs.google.com/spreadsheets/d/1IYY_tgx_IHuhSq3AJ5eI5OnqOPBNLWSHKh2a30DoXe8/edit?usp=sharing"",""พังงา!J27"")"),0)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IFERROR(__xludf.DUMMYFUNCTION("IMPORTRANGE(""https://docs.google.com/spreadsheets/d/1IYY_tgx_IHuhSq3AJ5eI5OnqOPBNLWSHKh2a30DoXe8/edit?usp=sharing"",""พังงา!I28"")"),0)</f>
        <v>0</v>
      </c>
      <c r="J88" s="191">
        <f ca="1">IFERROR(__xludf.DUMMYFUNCTION("IMPORTRANGE(""https://docs.google.com/spreadsheets/d/1IYY_tgx_IHuhSq3AJ5eI5OnqOPBNLWSHKh2a30DoXe8/edit?usp=sharing"",""พังงา!J28"")"),0)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IFERROR(__xludf.DUMMYFUNCTION("IMPORTRANGE(""https://docs.google.com/spreadsheets/d/1IYY_tgx_IHuhSq3AJ5eI5OnqOPBNLWSHKh2a30DoXe8/edit?usp=sharing"",""พังงา!J29"")"),0)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IFERROR(__xludf.DUMMYFUNCTION("IMPORTRANGE(""https://docs.google.com/spreadsheets/d/1IYY_tgx_IHuhSq3AJ5eI5OnqOPBNLWSHKh2a30DoXe8/edit?usp=sharing"",""พังงา!J30"")"),0)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IFERROR(__xludf.DUMMYFUNCTION("IMPORTRANGE(""https://docs.google.com/spreadsheets/d/1Yj_ptqi66GCucihVvJfMjLAmec39IyEx_6qawtMGysU/edit?usp=sharing"",""สบก!AR87"")"),0)</f>
        <v>0</v>
      </c>
      <c r="N98" s="172">
        <f ca="1">IFERROR(__xludf.DUMMYFUNCTION("IMPORTRANGE(""https://docs.google.com/spreadsheets/d/1Yj_ptqi66GCucihVvJfMjLAmec39IyEx_6qawtMGysU/edit?usp=sharing"",""สบก!AS87"")"),0)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IFERROR(__xludf.DUMMYFUNCTION("IMPORTRANGE(""https://docs.google.com/spreadsheets/d/1Yj_ptqi66GCucihVvJfMjLAmec39IyEx_6qawtMGysU/edit?usp=sharing"",""สบก!AN87"")"),0)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IFERROR(__xludf.DUMMYFUNCTION("IMPORTRANGE(""https://docs.google.com/spreadsheets/d/1Yj_ptqi66GCucihVvJfMjLAmec39IyEx_6qawtMGysU/edit?usp=sharing"",""สบก!AO87"")"),0)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IFERROR(__xludf.DUMMYFUNCTION("IMPORTRANGE(""https://docs.google.com/spreadsheets/d/1IYY_tgx_IHuhSq3AJ5eI5OnqOPBNLWSHKh2a30DoXe8/edit?usp=sharing"",""พังงา!J39"")"),0)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IFERROR(__xludf.DUMMYFUNCTION("IMPORTRANGE(""https://docs.google.com/spreadsheets/d/1IYY_tgx_IHuhSq3AJ5eI5OnqOPBNLWSHKh2a30DoXe8/edit?usp=sharing"",""พังงา!J40"")"),0)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IFERROR(__xludf.DUMMYFUNCTION("IMPORTRANGE(""https://docs.google.com/spreadsheets/d/1IYY_tgx_IHuhSq3AJ5eI5OnqOPBNLWSHKh2a30DoXe8/edit?usp=sharing"",""พังงา!J41"")"),0)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IFERROR(__xludf.DUMMYFUNCTION("IMPORTRANGE(""https://docs.google.com/spreadsheets/d/1IYY_tgx_IHuhSq3AJ5eI5OnqOPBNLWSHKh2a30DoXe8/edit?usp=sharing"",""พังงา!J42"")"),0)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IFERROR(__xludf.DUMMYFUNCTION("IMPORTRANGE(""https://docs.google.com/spreadsheets/d/1IYY_tgx_IHuhSq3AJ5eI5OnqOPBNLWSHKh2a30DoXe8/edit?usp=sharing"",""พังงา!I43"")"),0)</f>
        <v>0</v>
      </c>
      <c r="J108" s="191">
        <f ca="1">IFERROR(__xludf.DUMMYFUNCTION("IMPORTRANGE(""https://docs.google.com/spreadsheets/d/1IYY_tgx_IHuhSq3AJ5eI5OnqOPBNLWSHKh2a30DoXe8/edit?usp=sharing"",""พังงา!J43"")"),0)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IFERROR(__xludf.DUMMYFUNCTION("IMPORTRANGE(""https://docs.google.com/spreadsheets/d/1IYY_tgx_IHuhSq3AJ5eI5OnqOPBNLWSHKh2a30DoXe8/edit?usp=sharing"",""พังงา!I44"")"),0)</f>
        <v>0</v>
      </c>
      <c r="J109" s="191">
        <f ca="1">IFERROR(__xludf.DUMMYFUNCTION("IMPORTRANGE(""https://docs.google.com/spreadsheets/d/1IYY_tgx_IHuhSq3AJ5eI5OnqOPBNLWSHKh2a30DoXe8/edit?usp=sharing"",""พังงา!J44"")"),0)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IFERROR(__xludf.DUMMYFUNCTION("IMPORTRANGE(""https://docs.google.com/spreadsheets/d/1IYY_tgx_IHuhSq3AJ5eI5OnqOPBNLWSHKh2a30DoXe8/edit?usp=sharing"",""พังงา!I45"")"),0)</f>
        <v>0</v>
      </c>
      <c r="J110" s="191">
        <f ca="1">IFERROR(__xludf.DUMMYFUNCTION("IMPORTRANGE(""https://docs.google.com/spreadsheets/d/1IYY_tgx_IHuhSq3AJ5eI5OnqOPBNLWSHKh2a30DoXe8/edit?usp=sharing"",""พังงา!J45"")"),0)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IFERROR(__xludf.DUMMYFUNCTION("IMPORTRANGE(""https://docs.google.com/spreadsheets/d/1IYY_tgx_IHuhSq3AJ5eI5OnqOPBNLWSHKh2a30DoXe8/edit?usp=sharing"",""พังงา!I46"")"),0)</f>
        <v>0</v>
      </c>
      <c r="J111" s="191">
        <f ca="1">IFERROR(__xludf.DUMMYFUNCTION("IMPORTRANGE(""https://docs.google.com/spreadsheets/d/1IYY_tgx_IHuhSq3AJ5eI5OnqOPBNLWSHKh2a30DoXe8/edit?usp=sharing"",""พังงา!J46"")"),0)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IFERROR(__xludf.DUMMYFUNCTION("IMPORTRANGE(""https://docs.google.com/spreadsheets/d/1IYY_tgx_IHuhSq3AJ5eI5OnqOPBNLWSHKh2a30DoXe8/edit?usp=sharing"",""พังงา!I47"")"),0)</f>
        <v>0</v>
      </c>
      <c r="J112" s="191">
        <f ca="1">IFERROR(__xludf.DUMMYFUNCTION("IMPORTRANGE(""https://docs.google.com/spreadsheets/d/1IYY_tgx_IHuhSq3AJ5eI5OnqOPBNLWSHKh2a30DoXe8/edit?usp=sharing"",""พังงา!J47"")"),0)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IFERROR(__xludf.DUMMYFUNCTION("IMPORTRANGE(""https://docs.google.com/spreadsheets/d/1IYY_tgx_IHuhSq3AJ5eI5OnqOPBNLWSHKh2a30DoXe8/edit?usp=sharing"",""พังงา!I48"")"),0)</f>
        <v>0</v>
      </c>
      <c r="J113" s="191">
        <f ca="1">IFERROR(__xludf.DUMMYFUNCTION("IMPORTRANGE(""https://docs.google.com/spreadsheets/d/1IYY_tgx_IHuhSq3AJ5eI5OnqOPBNLWSHKh2a30DoXe8/edit?usp=sharing"",""พังงา!J48"")"),0)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IFERROR(__xludf.DUMMYFUNCTION("IMPORTRANGE(""https://docs.google.com/spreadsheets/d/1IYY_tgx_IHuhSq3AJ5eI5OnqOPBNLWSHKh2a30DoXe8/edit?usp=sharing"",""พังงา!J49"")"),0)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IFERROR(__xludf.DUMMYFUNCTION("IMPORTRANGE(""https://docs.google.com/spreadsheets/d/1IYY_tgx_IHuhSq3AJ5eI5OnqOPBNLWSHKh2a30DoXe8/edit?usp=sharing"",""พังงา!J50"")"),0)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64890</v>
      </c>
      <c r="M118" s="155">
        <f t="shared" ca="1" si="58"/>
        <v>52890</v>
      </c>
      <c r="N118" s="155">
        <f t="shared" ca="1" si="58"/>
        <v>20980</v>
      </c>
      <c r="O118" s="154">
        <f t="shared" ref="O118:O120" ca="1" si="59">IF(L118&gt;0,N118*100/L118,0)</f>
        <v>32.331638156880878</v>
      </c>
      <c r="P118" s="154">
        <f t="shared" ref="P118:P120" ca="1" si="60">IF(M118&gt;0,N118*100/M118,0)</f>
        <v>39.667233881641145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64890</v>
      </c>
      <c r="M120" s="160">
        <f t="shared" ca="1" si="62"/>
        <v>52890</v>
      </c>
      <c r="N120" s="160">
        <f t="shared" ca="1" si="62"/>
        <v>20980</v>
      </c>
      <c r="O120" s="159">
        <f t="shared" ca="1" si="59"/>
        <v>32.331638156880878</v>
      </c>
      <c r="P120" s="159">
        <f t="shared" ca="1" si="60"/>
        <v>39.667233881641145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64890</v>
      </c>
      <c r="M122" s="172">
        <f ca="1">IFERROR(__xludf.DUMMYFUNCTION("IMPORTRANGE(""https://docs.google.com/spreadsheets/d/1Yj_ptqi66GCucihVvJfMjLAmec39IyEx_6qawtMGysU/edit?usp=sharing"",""สบก!BA87"")"),52890)</f>
        <v>52890</v>
      </c>
      <c r="N122" s="172">
        <f ca="1">IFERROR(__xludf.DUMMYFUNCTION("IMPORTRANGE(""https://docs.google.com/spreadsheets/d/1Yj_ptqi66GCucihVvJfMjLAmec39IyEx_6qawtMGysU/edit?usp=sharing"",""สบก!BB87"")"),20980)</f>
        <v>20980</v>
      </c>
      <c r="O122" s="171">
        <f ca="1">IF(L122&gt;0,N122*100/L122,0)</f>
        <v>32.331638156880878</v>
      </c>
      <c r="P122" s="171">
        <f ca="1">IF(M122&gt;0,N122*100/M122,0)</f>
        <v>39.667233881641145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IFERROR(__xludf.DUMMYFUNCTION("IMPORTRANGE(""https://docs.google.com/spreadsheets/d/1Yj_ptqi66GCucihVvJfMjLAmec39IyEx_6qawtMGysU/edit?usp=sharing"",""สบก!AW87"")"),0)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IFERROR(__xludf.DUMMYFUNCTION("IMPORTRANGE(""https://docs.google.com/spreadsheets/d/1Yj_ptqi66GCucihVvJfMjLAmec39IyEx_6qawtMGysU/edit?usp=sharing"",""สบก!AX87"")"),64890)</f>
        <v>64890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IFERROR(__xludf.DUMMYFUNCTION("IMPORTRANGE(""https://docs.google.com/spreadsheets/d/1IYY_tgx_IHuhSq3AJ5eI5OnqOPBNLWSHKh2a30DoXe8/edit?usp=sharing"",""พังงา!J58"")"),0)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IFERROR(__xludf.DUMMYFUNCTION("IMPORTRANGE(""https://docs.google.com/spreadsheets/d/1IYY_tgx_IHuhSq3AJ5eI5OnqOPBNLWSHKh2a30DoXe8/edit?usp=sharing"",""พังงา!J59"")"),1)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IFERROR(__xludf.DUMMYFUNCTION("IMPORTRANGE(""https://docs.google.com/spreadsheets/d/1IYY_tgx_IHuhSq3AJ5eI5OnqOPBNLWSHKh2a30DoXe8/edit?usp=sharing"",""พังงา!J60"")"),0)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IFERROR(__xludf.DUMMYFUNCTION("IMPORTRANGE(""https://docs.google.com/spreadsheets/d/1IYY_tgx_IHuhSq3AJ5eI5OnqOPBNLWSHKh2a30DoXe8/edit?usp=sharing"",""พังงา!J61"")"),0)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IFERROR(__xludf.DUMMYFUNCTION("IMPORTRANGE(""https://docs.google.com/spreadsheets/d/1IYY_tgx_IHuhSq3AJ5eI5OnqOPBNLWSHKh2a30DoXe8/edit?usp=sharing"",""พังงา!I62"")"),15)</f>
        <v>15</v>
      </c>
      <c r="J132" s="191">
        <f ca="1">IFERROR(__xludf.DUMMYFUNCTION("IMPORTRANGE(""https://docs.google.com/spreadsheets/d/1IYY_tgx_IHuhSq3AJ5eI5OnqOPBNLWSHKh2a30DoXe8/edit?usp=sharing"",""พังงา!J62"")"),0)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IFERROR(__xludf.DUMMYFUNCTION("IMPORTRANGE(""https://docs.google.com/spreadsheets/d/1IYY_tgx_IHuhSq3AJ5eI5OnqOPBNLWSHKh2a30DoXe8/edit?usp=sharing"",""พังงา!I63"")"),15)</f>
        <v>15</v>
      </c>
      <c r="J133" s="191">
        <f ca="1">IFERROR(__xludf.DUMMYFUNCTION("IMPORTRANGE(""https://docs.google.com/spreadsheets/d/1IYY_tgx_IHuhSq3AJ5eI5OnqOPBNLWSHKh2a30DoXe8/edit?usp=sharing"",""พังงา!J63"")"),0)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IFERROR(__xludf.DUMMYFUNCTION("IMPORTRANGE(""https://docs.google.com/spreadsheets/d/1IYY_tgx_IHuhSq3AJ5eI5OnqOPBNLWSHKh2a30DoXe8/edit?usp=sharing"",""พังงา!J64"")"),0)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IFERROR(__xludf.DUMMYFUNCTION("IMPORTRANGE(""https://docs.google.com/spreadsheets/d/1IYY_tgx_IHuhSq3AJ5eI5OnqOPBNLWSHKh2a30DoXe8/edit?usp=sharing"",""พังงา!J65"")"),0)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IFERROR(__xludf.DUMMYFUNCTION("IMPORTRANGE(""https://docs.google.com/spreadsheets/d/1IYY_tgx_IHuhSq3AJ5eI5OnqOPBNLWSHKh2a30DoXe8/edit?usp=sharing"",""พังงา!I68"")"),0)</f>
        <v>0</v>
      </c>
      <c r="J138" s="264">
        <f ca="1">IFERROR(__xludf.DUMMYFUNCTION("IMPORTRANGE(""https://docs.google.com/spreadsheets/d/1IYY_tgx_IHuhSq3AJ5eI5OnqOPBNLWSHKh2a30DoXe8/edit?usp=sharing"",""พังงา!J68"")"),0)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72500</v>
      </c>
      <c r="M140" s="155">
        <f t="shared" ca="1" si="64"/>
        <v>59750</v>
      </c>
      <c r="N140" s="155">
        <f t="shared" ca="1" si="64"/>
        <v>27420</v>
      </c>
      <c r="O140" s="154">
        <f t="shared" ref="O140:O142" ca="1" si="65">IF(L140&gt;0,N140*100/L140,0)</f>
        <v>37.820689655172416</v>
      </c>
      <c r="P140" s="154">
        <f t="shared" ref="P140:P142" ca="1" si="66">IF(M140&gt;0,N140*100/M140,0)</f>
        <v>45.89121338912134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72500</v>
      </c>
      <c r="M142" s="160">
        <f t="shared" ca="1" si="68"/>
        <v>59750</v>
      </c>
      <c r="N142" s="160">
        <f t="shared" ca="1" si="68"/>
        <v>27420</v>
      </c>
      <c r="O142" s="159">
        <f t="shared" ca="1" si="65"/>
        <v>37.820689655172416</v>
      </c>
      <c r="P142" s="159">
        <f t="shared" ca="1" si="66"/>
        <v>45.89121338912134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72500</v>
      </c>
      <c r="M144" s="172">
        <f ca="1">IFERROR(__xludf.DUMMYFUNCTION("IMPORTRANGE(""https://docs.google.com/spreadsheets/d/1Yj_ptqi66GCucihVvJfMjLAmec39IyEx_6qawtMGysU/edit?usp=sharing"",""สบก!BJ87"")"),59750)</f>
        <v>59750</v>
      </c>
      <c r="N144" s="172">
        <f ca="1">IFERROR(__xludf.DUMMYFUNCTION("IMPORTRANGE(""https://docs.google.com/spreadsheets/d/1Yj_ptqi66GCucihVvJfMjLAmec39IyEx_6qawtMGysU/edit?usp=sharing"",""สบก!BK87"")"),27420)</f>
        <v>27420</v>
      </c>
      <c r="O144" s="171">
        <f ca="1">IF(L144&gt;0,N144*100/L144,0)</f>
        <v>37.820689655172416</v>
      </c>
      <c r="P144" s="171">
        <f ca="1">IF(M144&gt;0,N144*100/M144,0)</f>
        <v>45.89121338912134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IFERROR(__xludf.DUMMYFUNCTION("IMPORTRANGE(""https://docs.google.com/spreadsheets/d/1Yj_ptqi66GCucihVvJfMjLAmec39IyEx_6qawtMGysU/edit?usp=sharing"",""สบก!BF87"")"),0)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IFERROR(__xludf.DUMMYFUNCTION("IMPORTRANGE(""https://docs.google.com/spreadsheets/d/1Yj_ptqi66GCucihVvJfMjLAmec39IyEx_6qawtMGysU/edit?usp=sharing"",""สบก!BG87"")"),72500)</f>
        <v>72500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IFERROR(__xludf.DUMMYFUNCTION("IMPORTRANGE(""https://docs.google.com/spreadsheets/d/1IYY_tgx_IHuhSq3AJ5eI5OnqOPBNLWSHKh2a30DoXe8/edit?usp=sharing"",""พังงา!I74"")"),4)</f>
        <v>4</v>
      </c>
      <c r="J149" s="272">
        <f ca="1">IFERROR(__xludf.DUMMYFUNCTION("IMPORTRANGE(""https://docs.google.com/spreadsheets/d/1IYY_tgx_IHuhSq3AJ5eI5OnqOPBNLWSHKh2a30DoXe8/edit?usp=sharing"",""พังงา!J74"")"),1)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IFERROR(__xludf.DUMMYFUNCTION("IMPORTRANGE(""https://docs.google.com/spreadsheets/d/1IYY_tgx_IHuhSq3AJ5eI5OnqOPBNLWSHKh2a30DoXe8/edit?usp=sharing"",""พังงา!J79"")"),0)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IFERROR(__xludf.DUMMYFUNCTION("IMPORTRANGE(""https://docs.google.com/spreadsheets/d/1IYY_tgx_IHuhSq3AJ5eI5OnqOPBNLWSHKh2a30DoXe8/edit?usp=sharing"",""พังงา!J80"")"),1)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IFERROR(__xludf.DUMMYFUNCTION("IMPORTRANGE(""https://docs.google.com/spreadsheets/d/1IYY_tgx_IHuhSq3AJ5eI5OnqOPBNLWSHKh2a30DoXe8/edit?usp=sharing"",""พังงา!J81"")"),1)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IFERROR(__xludf.DUMMYFUNCTION("IMPORTRANGE(""https://docs.google.com/spreadsheets/d/1IYY_tgx_IHuhSq3AJ5eI5OnqOPBNLWSHKh2a30DoXe8/edit?usp=sharing"",""พังงา!J82"")"),1)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IFERROR(__xludf.DUMMYFUNCTION("IMPORTRANGE(""https://docs.google.com/spreadsheets/d/1IYY_tgx_IHuhSq3AJ5eI5OnqOPBNLWSHKh2a30DoXe8/edit?usp=sharing"",""พังงา!I83"")"),4)</f>
        <v>4</v>
      </c>
      <c r="J158" s="192">
        <f ca="1">IFERROR(__xludf.DUMMYFUNCTION("IMPORTRANGE(""https://docs.google.com/spreadsheets/d/1IYY_tgx_IHuhSq3AJ5eI5OnqOPBNLWSHKh2a30DoXe8/edit?usp=sharing"",""พังงา!J83"")"),1)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IFERROR(__xludf.DUMMYFUNCTION("IMPORTRANGE(""https://docs.google.com/spreadsheets/d/1IYY_tgx_IHuhSq3AJ5eI5OnqOPBNLWSHKh2a30DoXe8/edit?usp=sharing"",""พังงา!J84"")"),38)</f>
        <v>38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IFERROR(__xludf.DUMMYFUNCTION("IMPORTRANGE(""https://docs.google.com/spreadsheets/d/1IYY_tgx_IHuhSq3AJ5eI5OnqOPBNLWSHKh2a30DoXe8/edit?usp=sharing"",""พังงา!J85"")"),38)</f>
        <v>38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IFERROR(__xludf.DUMMYFUNCTION("IMPORTRANGE(""https://docs.google.com/spreadsheets/d/1IYY_tgx_IHuhSq3AJ5eI5OnqOPBNLWSHKh2a30DoXe8/edit?usp=sharing"",""พังงา!J86"")"),0)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IFERROR(__xludf.DUMMYFUNCTION("IMPORTRANGE(""https://docs.google.com/spreadsheets/d/1IYY_tgx_IHuhSq3AJ5eI5OnqOPBNLWSHKh2a30DoXe8/edit?usp=sharing"",""พังงา!J87"")"),0)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IFERROR(__xludf.DUMMYFUNCTION("IMPORTRANGE(""https://docs.google.com/spreadsheets/d/1IYY_tgx_IHuhSq3AJ5eI5OnqOPBNLWSHKh2a30DoXe8/edit?usp=sharing"",""พังงา!J88"")"),0)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IFERROR(__xludf.DUMMYFUNCTION("IMPORTRANGE(""https://docs.google.com/spreadsheets/d/1IYY_tgx_IHuhSq3AJ5eI5OnqOPBNLWSHKh2a30DoXe8/edit?usp=sharing"",""พังงา!I89"")"),4)</f>
        <v>4</v>
      </c>
      <c r="J164" s="277">
        <f ca="1">IFERROR(__xludf.DUMMYFUNCTION("IMPORTRANGE(""https://docs.google.com/spreadsheets/d/1IYY_tgx_IHuhSq3AJ5eI5OnqOPBNLWSHKh2a30DoXe8/edit?usp=sharing"",""พังงา!J89"")"),2)</f>
        <v>2</v>
      </c>
      <c r="K164" s="278">
        <f ca="1">IF(I164&gt;0,J164*100/I164,0)</f>
        <v>50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IFERROR(__xludf.DUMMYFUNCTION("IMPORTRANGE(""https://docs.google.com/spreadsheets/d/1IYY_tgx_IHuhSq3AJ5eI5OnqOPBNLWSHKh2a30DoXe8/edit?usp=sharing"",""พังงา!J94"")"),0)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IFERROR(__xludf.DUMMYFUNCTION("IMPORTRANGE(""https://docs.google.com/spreadsheets/d/1IYY_tgx_IHuhSq3AJ5eI5OnqOPBNLWSHKh2a30DoXe8/edit?usp=sharing"",""พังงา!J95"")"),1)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IFERROR(__xludf.DUMMYFUNCTION("IMPORTRANGE(""https://docs.google.com/spreadsheets/d/1IYY_tgx_IHuhSq3AJ5eI5OnqOPBNLWSHKh2a30DoXe8/edit?usp=sharing"",""พังงา!J96"")"),1)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IFERROR(__xludf.DUMMYFUNCTION("IMPORTRANGE(""https://docs.google.com/spreadsheets/d/1IYY_tgx_IHuhSq3AJ5eI5OnqOPBNLWSHKh2a30DoXe8/edit?usp=sharing"",""พังงา!J97"")"),1)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IFERROR(__xludf.DUMMYFUNCTION("IMPORTRANGE(""https://docs.google.com/spreadsheets/d/1IYY_tgx_IHuhSq3AJ5eI5OnqOPBNLWSHKh2a30DoXe8/edit?usp=sharing"",""พังงา!I98"")"),4)</f>
        <v>4</v>
      </c>
      <c r="J173" s="192">
        <f ca="1">IFERROR(__xludf.DUMMYFUNCTION("IMPORTRANGE(""https://docs.google.com/spreadsheets/d/1IYY_tgx_IHuhSq3AJ5eI5OnqOPBNLWSHKh2a30DoXe8/edit?usp=sharing"",""พังงา!J98"")"),2)</f>
        <v>2</v>
      </c>
      <c r="K173" s="168">
        <f ca="1">IF(I173&gt;0,J173*100/I173,0)</f>
        <v>50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IFERROR(__xludf.DUMMYFUNCTION("IMPORTRANGE(""https://docs.google.com/spreadsheets/d/1IYY_tgx_IHuhSq3AJ5eI5OnqOPBNLWSHKh2a30DoXe8/edit?usp=sharing"",""พังงา!J99"")"),0)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IFERROR(__xludf.DUMMYFUNCTION("IMPORTRANGE(""https://docs.google.com/spreadsheets/d/1IYY_tgx_IHuhSq3AJ5eI5OnqOPBNLWSHKh2a30DoXe8/edit?usp=sharing"",""พังงา!J100"")"),0)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IFERROR(__xludf.DUMMYFUNCTION("IMPORTRANGE(""https://docs.google.com/spreadsheets/d/1IYY_tgx_IHuhSq3AJ5eI5OnqOPBNLWSHKh2a30DoXe8/edit?usp=sharing"",""พังงา!I101"")"),0)</f>
        <v>0</v>
      </c>
      <c r="J176" s="277">
        <f ca="1">IFERROR(__xludf.DUMMYFUNCTION("IMPORTRANGE(""https://docs.google.com/spreadsheets/d/1IYY_tgx_IHuhSq3AJ5eI5OnqOPBNLWSHKh2a30DoXe8/edit?usp=sharing"",""พังงา!J101"")"),0)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IFERROR(__xludf.DUMMYFUNCTION("IMPORTRANGE(""https://docs.google.com/spreadsheets/d/1IYY_tgx_IHuhSq3AJ5eI5OnqOPBNLWSHKh2a30DoXe8/edit?usp=sharing"",""พังงา!J106"")"),0)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IFERROR(__xludf.DUMMYFUNCTION("IMPORTRANGE(""https://docs.google.com/spreadsheets/d/1IYY_tgx_IHuhSq3AJ5eI5OnqOPBNLWSHKh2a30DoXe8/edit?usp=sharing"",""พังงา!J107"")"),0)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IFERROR(__xludf.DUMMYFUNCTION("IMPORTRANGE(""https://docs.google.com/spreadsheets/d/1IYY_tgx_IHuhSq3AJ5eI5OnqOPBNLWSHKh2a30DoXe8/edit?usp=sharing"",""พังงา!J108"")"),0)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IFERROR(__xludf.DUMMYFUNCTION("IMPORTRANGE(""https://docs.google.com/spreadsheets/d/1IYY_tgx_IHuhSq3AJ5eI5OnqOPBNLWSHKh2a30DoXe8/edit?usp=sharing"",""พังงา!J109"")"),0)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IFERROR(__xludf.DUMMYFUNCTION("IMPORTRANGE(""https://docs.google.com/spreadsheets/d/1IYY_tgx_IHuhSq3AJ5eI5OnqOPBNLWSHKh2a30DoXe8/edit?usp=sharing"",""พังงา!I110"")"),0)</f>
        <v>0</v>
      </c>
      <c r="J185" s="191">
        <f ca="1">IFERROR(__xludf.DUMMYFUNCTION("IMPORTRANGE(""https://docs.google.com/spreadsheets/d/1IYY_tgx_IHuhSq3AJ5eI5OnqOPBNLWSHKh2a30DoXe8/edit?usp=sharing"",""พังงา!J110"")"),0)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IFERROR(__xludf.DUMMYFUNCTION("IMPORTRANGE(""https://docs.google.com/spreadsheets/d/1IYY_tgx_IHuhSq3AJ5eI5OnqOPBNLWSHKh2a30DoXe8/edit?usp=sharing"",""พังงา!I111"")"),0)</f>
        <v>0</v>
      </c>
      <c r="J186" s="191">
        <f ca="1">IFERROR(__xludf.DUMMYFUNCTION("IMPORTRANGE(""https://docs.google.com/spreadsheets/d/1IYY_tgx_IHuhSq3AJ5eI5OnqOPBNLWSHKh2a30DoXe8/edit?usp=sharing"",""พังงา!J111"")"),0)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IFERROR(__xludf.DUMMYFUNCTION("IMPORTRANGE(""https://docs.google.com/spreadsheets/d/1IYY_tgx_IHuhSq3AJ5eI5OnqOPBNLWSHKh2a30DoXe8/edit?usp=sharing"",""พังงา!J112"")"),0)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IFERROR(__xludf.DUMMYFUNCTION("IMPORTRANGE(""https://docs.google.com/spreadsheets/d/1IYY_tgx_IHuhSq3AJ5eI5OnqOPBNLWSHKh2a30DoXe8/edit?usp=sharing"",""พังงา!J113"")"),0)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IFERROR(__xludf.DUMMYFUNCTION("IMPORTRANGE(""https://docs.google.com/spreadsheets/d/1IYY_tgx_IHuhSq3AJ5eI5OnqOPBNLWSHKh2a30DoXe8/edit?usp=sharing"",""พังงา!I114"")"),20000)</f>
        <v>20000</v>
      </c>
      <c r="J189" s="277">
        <f ca="1">IFERROR(__xludf.DUMMYFUNCTION("IMPORTRANGE(""https://docs.google.com/spreadsheets/d/1IYY_tgx_IHuhSq3AJ5eI5OnqOPBNLWSHKh2a30DoXe8/edit?usp=sharing"",""พังงา!J114"")"),0)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IFERROR(__xludf.DUMMYFUNCTION("IMPORTRANGE(""https://docs.google.com/spreadsheets/d/1IYY_tgx_IHuhSq3AJ5eI5OnqOPBNLWSHKh2a30DoXe8/edit?usp=sharing"",""พังงา!J119"")"),1)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IFERROR(__xludf.DUMMYFUNCTION("IMPORTRANGE(""https://docs.google.com/spreadsheets/d/1IYY_tgx_IHuhSq3AJ5eI5OnqOPBNLWSHKh2a30DoXe8/edit?usp=sharing"",""พังงา!J120"")"),0)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IFERROR(__xludf.DUMMYFUNCTION("IMPORTRANGE(""https://docs.google.com/spreadsheets/d/1IYY_tgx_IHuhSq3AJ5eI5OnqOPBNLWSHKh2a30DoXe8/edit?usp=sharing"",""พังงา!J121"")"),0)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IFERROR(__xludf.DUMMYFUNCTION("IMPORTRANGE(""https://docs.google.com/spreadsheets/d/1IYY_tgx_IHuhSq3AJ5eI5OnqOPBNLWSHKh2a30DoXe8/edit?usp=sharing"",""พังงา!J122"")"),0)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IFERROR(__xludf.DUMMYFUNCTION("IMPORTRANGE(""https://docs.google.com/spreadsheets/d/1IYY_tgx_IHuhSq3AJ5eI5OnqOPBNLWSHKh2a30DoXe8/edit?usp=sharing"",""พังงา!I124"")"),20000)</f>
        <v>20000</v>
      </c>
      <c r="J199" s="192">
        <f ca="1">IFERROR(__xludf.DUMMYFUNCTION("IMPORTRANGE(""https://docs.google.com/spreadsheets/d/1IYY_tgx_IHuhSq3AJ5eI5OnqOPBNLWSHKh2a30DoXe8/edit?usp=sharing"",""พังงา!J124"")"),0)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IFERROR(__xludf.DUMMYFUNCTION("IMPORTRANGE(""https://docs.google.com/spreadsheets/d/1IYY_tgx_IHuhSq3AJ5eI5OnqOPBNLWSHKh2a30DoXe8/edit?usp=sharing"",""พังงา!I125"")"),20000)</f>
        <v>20000</v>
      </c>
      <c r="J200" s="192">
        <f ca="1">IFERROR(__xludf.DUMMYFUNCTION("IMPORTRANGE(""https://docs.google.com/spreadsheets/d/1IYY_tgx_IHuhSq3AJ5eI5OnqOPBNLWSHKh2a30DoXe8/edit?usp=sharing"",""พังงา!J125"")"),0)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IFERROR(__xludf.DUMMYFUNCTION("IMPORTRANGE(""https://docs.google.com/spreadsheets/d/1IYY_tgx_IHuhSq3AJ5eI5OnqOPBNLWSHKh2a30DoXe8/edit?usp=sharing"",""พังงา!I126"")"),0)</f>
        <v>0</v>
      </c>
      <c r="J201" s="192">
        <f ca="1">IFERROR(__xludf.DUMMYFUNCTION("IMPORTRANGE(""https://docs.google.com/spreadsheets/d/1IYY_tgx_IHuhSq3AJ5eI5OnqOPBNLWSHKh2a30DoXe8/edit?usp=sharing"",""พังงา!J126"")"),0)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IFERROR(__xludf.DUMMYFUNCTION("IMPORTRANGE(""https://docs.google.com/spreadsheets/d/1IYY_tgx_IHuhSq3AJ5eI5OnqOPBNLWSHKh2a30DoXe8/edit?usp=sharing"",""พังงา!J127"")"),0)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IFERROR(__xludf.DUMMYFUNCTION("IMPORTRANGE(""https://docs.google.com/spreadsheets/d/1IYY_tgx_IHuhSq3AJ5eI5OnqOPBNLWSHKh2a30DoXe8/edit?usp=sharing"",""พังงา!J128"")"),0)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IFERROR(__xludf.DUMMYFUNCTION("IMPORTRANGE(""https://docs.google.com/spreadsheets/d/1IYY_tgx_IHuhSq3AJ5eI5OnqOPBNLWSHKh2a30DoXe8/edit?usp=sharing"",""พังงา!I129"")"),0)</f>
        <v>0</v>
      </c>
      <c r="J204" s="277">
        <f ca="1">IFERROR(__xludf.DUMMYFUNCTION("IMPORTRANGE(""https://docs.google.com/spreadsheets/d/1IYY_tgx_IHuhSq3AJ5eI5OnqOPBNLWSHKh2a30DoXe8/edit?usp=sharing"",""พังงา!J129"")"),0)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IFERROR(__xludf.DUMMYFUNCTION("IMPORTRANGE(""https://docs.google.com/spreadsheets/d/1IYY_tgx_IHuhSq3AJ5eI5OnqOPBNLWSHKh2a30DoXe8/edit?usp=sharing"",""พังงา!J134"")"),0)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IFERROR(__xludf.DUMMYFUNCTION("IMPORTRANGE(""https://docs.google.com/spreadsheets/d/1IYY_tgx_IHuhSq3AJ5eI5OnqOPBNLWSHKh2a30DoXe8/edit?usp=sharing"",""พังงา!J135"")"),0)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IFERROR(__xludf.DUMMYFUNCTION("IMPORTRANGE(""https://docs.google.com/spreadsheets/d/1IYY_tgx_IHuhSq3AJ5eI5OnqOPBNLWSHKh2a30DoXe8/edit?usp=sharing"",""พังงา!J136"")"),0)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IFERROR(__xludf.DUMMYFUNCTION("IMPORTRANGE(""https://docs.google.com/spreadsheets/d/1IYY_tgx_IHuhSq3AJ5eI5OnqOPBNLWSHKh2a30DoXe8/edit?usp=sharing"",""พังงา!J137"")"),0)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IFERROR(__xludf.DUMMYFUNCTION("IMPORTRANGE(""https://docs.google.com/spreadsheets/d/1IYY_tgx_IHuhSq3AJ5eI5OnqOPBNLWSHKh2a30DoXe8/edit?usp=sharing"",""พังงา!I138"")"),0)</f>
        <v>0</v>
      </c>
      <c r="J213" s="191">
        <f ca="1">IFERROR(__xludf.DUMMYFUNCTION("IMPORTRANGE(""https://docs.google.com/spreadsheets/d/1IYY_tgx_IHuhSq3AJ5eI5OnqOPBNLWSHKh2a30DoXe8/edit?usp=sharing"",""พังงา!J138"")"),0)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IFERROR(__xludf.DUMMYFUNCTION("IMPORTRANGE(""https://docs.google.com/spreadsheets/d/1IYY_tgx_IHuhSq3AJ5eI5OnqOPBNLWSHKh2a30DoXe8/edit?usp=sharing"",""พังงา!I140"")"),0)</f>
        <v>0</v>
      </c>
      <c r="J215" s="191">
        <f ca="1">IFERROR(__xludf.DUMMYFUNCTION("IMPORTRANGE(""https://docs.google.com/spreadsheets/d/1IYY_tgx_IHuhSq3AJ5eI5OnqOPBNLWSHKh2a30DoXe8/edit?usp=sharing"",""พังงา!J140"")"),0)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IFERROR(__xludf.DUMMYFUNCTION("IMPORTRANGE(""https://docs.google.com/spreadsheets/d/1IYY_tgx_IHuhSq3AJ5eI5OnqOPBNLWSHKh2a30DoXe8/edit?usp=sharing"",""พังงา!I141"")"),0)</f>
        <v>0</v>
      </c>
      <c r="J216" s="191">
        <f ca="1">IFERROR(__xludf.DUMMYFUNCTION("IMPORTRANGE(""https://docs.google.com/spreadsheets/d/1IYY_tgx_IHuhSq3AJ5eI5OnqOPBNLWSHKh2a30DoXe8/edit?usp=sharing"",""พังงา!J141"")"),0)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IFERROR(__xludf.DUMMYFUNCTION("IMPORTRANGE(""https://docs.google.com/spreadsheets/d/1IYY_tgx_IHuhSq3AJ5eI5OnqOPBNLWSHKh2a30DoXe8/edit?usp=sharing"",""พังงา!J142"")"),0)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IFERROR(__xludf.DUMMYFUNCTION("IMPORTRANGE(""https://docs.google.com/spreadsheets/d/1IYY_tgx_IHuhSq3AJ5eI5OnqOPBNLWSHKh2a30DoXe8/edit?usp=sharing"",""พังงา!J143"")"),0)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IFERROR(__xludf.DUMMYFUNCTION("IMPORTRANGE(""https://docs.google.com/spreadsheets/d/1IYY_tgx_IHuhSq3AJ5eI5OnqOPBNLWSHKh2a30DoXe8/edit?usp=sharing"",""พังงา!I144"")"),15)</f>
        <v>15</v>
      </c>
      <c r="J219" s="264">
        <f ca="1">IFERROR(__xludf.DUMMYFUNCTION("IMPORTRANGE(""https://docs.google.com/spreadsheets/d/1IYY_tgx_IHuhSq3AJ5eI5OnqOPBNLWSHKh2a30DoXe8/edit?usp=sharing"",""พังงา!J144"")"),0)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IFERROR(__xludf.DUMMYFUNCTION("IMPORTRANGE(""https://docs.google.com/spreadsheets/d/1Yj_ptqi66GCucihVvJfMjLAmec39IyEx_6qawtMGysU/edit?usp=sharing"",""สบก!BS87"")"),21125)</f>
        <v>21125</v>
      </c>
      <c r="N224" s="172">
        <f ca="1">IFERROR(__xludf.DUMMYFUNCTION("IMPORTRANGE(""https://docs.google.com/spreadsheets/d/1Yj_ptqi66GCucihVvJfMjLAmec39IyEx_6qawtMGysU/edit?usp=sharing"",""สบก!BT87"")"),0)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IFERROR(__xludf.DUMMYFUNCTION("IMPORTRANGE(""https://docs.google.com/spreadsheets/d/1Yj_ptqi66GCucihVvJfMjLAmec39IyEx_6qawtMGysU/edit?usp=sharing"",""สบก!BO87"")"),0)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IFERROR(__xludf.DUMMYFUNCTION("IMPORTRANGE(""https://docs.google.com/spreadsheets/d/1Yj_ptqi66GCucihVvJfMjLAmec39IyEx_6qawtMGysU/edit?usp=sharing"",""สบก!BP87"")"),21125)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IFERROR(__xludf.DUMMYFUNCTION("IMPORTRANGE(""https://docs.google.com/spreadsheets/d/1IYY_tgx_IHuhSq3AJ5eI5OnqOPBNLWSHKh2a30DoXe8/edit?usp=sharing"",""พังงา!I149"")"),15)</f>
        <v>15</v>
      </c>
      <c r="J229" s="264">
        <f ca="1">IFERROR(__xludf.DUMMYFUNCTION("IMPORTRANGE(""https://docs.google.com/spreadsheets/d/1IYY_tgx_IHuhSq3AJ5eI5OnqOPBNLWSHKh2a30DoXe8/edit?usp=sharing"",""พังงา!J149"")"),0)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IFERROR(__xludf.DUMMYFUNCTION("IMPORTRANGE(""https://docs.google.com/spreadsheets/d/1IYY_tgx_IHuhSq3AJ5eI5OnqOPBNLWSHKh2a30DoXe8/edit?usp=sharing"",""พังงา!J151"")"),0)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IFERROR(__xludf.DUMMYFUNCTION("IMPORTRANGE(""https://docs.google.com/spreadsheets/d/1IYY_tgx_IHuhSq3AJ5eI5OnqOPBNLWSHKh2a30DoXe8/edit?usp=sharing"",""พังงา!J152"")"),1)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IFERROR(__xludf.DUMMYFUNCTION("IMPORTRANGE(""https://docs.google.com/spreadsheets/d/1IYY_tgx_IHuhSq3AJ5eI5OnqOPBNLWSHKh2a30DoXe8/edit?usp=sharing"",""พังงา!J153"")"),0)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IFERROR(__xludf.DUMMYFUNCTION("IMPORTRANGE(""https://docs.google.com/spreadsheets/d/1IYY_tgx_IHuhSq3AJ5eI5OnqOPBNLWSHKh2a30DoXe8/edit?usp=sharing"",""พังงา!J154"")"),0)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IFERROR(__xludf.DUMMYFUNCTION("IMPORTRANGE(""https://docs.google.com/spreadsheets/d/1IYY_tgx_IHuhSq3AJ5eI5OnqOPBNLWSHKh2a30DoXe8/edit?usp=sharing"",""พังงา!I155"")"),15)</f>
        <v>15</v>
      </c>
      <c r="J235" s="192">
        <f ca="1">IFERROR(__xludf.DUMMYFUNCTION("IMPORTRANGE(""https://docs.google.com/spreadsheets/d/1IYY_tgx_IHuhSq3AJ5eI5OnqOPBNLWSHKh2a30DoXe8/edit?usp=sharing"",""พังงา!J155"")"),0)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IFERROR(__xludf.DUMMYFUNCTION("IMPORTRANGE(""https://docs.google.com/spreadsheets/d/1IYY_tgx_IHuhSq3AJ5eI5OnqOPBNLWSHKh2a30DoXe8/edit?usp=sharing"",""พังงา!J156"")"),0)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IFERROR(__xludf.DUMMYFUNCTION("IMPORTRANGE(""https://docs.google.com/spreadsheets/d/1IYY_tgx_IHuhSq3AJ5eI5OnqOPBNLWSHKh2a30DoXe8/edit?usp=sharing"",""พังงา!J157"")"),0)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IFERROR(__xludf.DUMMYFUNCTION("IMPORTRANGE(""https://docs.google.com/spreadsheets/d/1IYY_tgx_IHuhSq3AJ5eI5OnqOPBNLWSHKh2a30DoXe8/edit?usp=sharing"",""พังงา!I158"")"),0)</f>
        <v>0</v>
      </c>
      <c r="J238" s="264">
        <f ca="1">IFERROR(__xludf.DUMMYFUNCTION("IMPORTRANGE(""https://docs.google.com/spreadsheets/d/1IYY_tgx_IHuhSq3AJ5eI5OnqOPBNLWSHKh2a30DoXe8/edit?usp=sharing"",""พังงา!J158"")"),0)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IFERROR(__xludf.DUMMYFUNCTION("IMPORTRANGE(""https://docs.google.com/spreadsheets/d/1IYY_tgx_IHuhSq3AJ5eI5OnqOPBNLWSHKh2a30DoXe8/edit?usp=sharing"",""พังงา!J159"")"),"")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IFERROR(__xludf.DUMMYFUNCTION("IMPORTRANGE(""https://docs.google.com/spreadsheets/d/1IYY_tgx_IHuhSq3AJ5eI5OnqOPBNLWSHKh2a30DoXe8/edit?usp=sharing"",""พังงา!J161"")"),0)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IFERROR(__xludf.DUMMYFUNCTION("IMPORTRANGE(""https://docs.google.com/spreadsheets/d/1IYY_tgx_IHuhSq3AJ5eI5OnqOPBNLWSHKh2a30DoXe8/edit?usp=sharing"",""พังงา!J162"")"),0)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IFERROR(__xludf.DUMMYFUNCTION("IMPORTRANGE(""https://docs.google.com/spreadsheets/d/1IYY_tgx_IHuhSq3AJ5eI5OnqOPBNLWSHKh2a30DoXe8/edit?usp=sharing"",""พังงา!J163"")"),0)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IFERROR(__xludf.DUMMYFUNCTION("IMPORTRANGE(""https://docs.google.com/spreadsheets/d/1IYY_tgx_IHuhSq3AJ5eI5OnqOPBNLWSHKh2a30DoXe8/edit?usp=sharing"",""พังงา!I164"")"),0)</f>
        <v>0</v>
      </c>
      <c r="J244" s="191">
        <f ca="1">IFERROR(__xludf.DUMMYFUNCTION("IMPORTRANGE(""https://docs.google.com/spreadsheets/d/1IYY_tgx_IHuhSq3AJ5eI5OnqOPBNLWSHKh2a30DoXe8/edit?usp=sharing"",""พังงา!J164"")"),0)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IFERROR(__xludf.DUMMYFUNCTION("IMPORTRANGE(""https://docs.google.com/spreadsheets/d/1IYY_tgx_IHuhSq3AJ5eI5OnqOPBNLWSHKh2a30DoXe8/edit?usp=sharing"",""พังงา!J165"")"),0)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IFERROR(__xludf.DUMMYFUNCTION("IMPORTRANGE(""https://docs.google.com/spreadsheets/d/1IYY_tgx_IHuhSq3AJ5eI5OnqOPBNLWSHKh2a30DoXe8/edit?usp=sharing"",""พังงา!J166"")"),0)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IFERROR(__xludf.DUMMYFUNCTION("IMPORTRANGE(""https://docs.google.com/spreadsheets/d/1IYY_tgx_IHuhSq3AJ5eI5OnqOPBNLWSHKh2a30DoXe8/edit?usp=sharing"",""พังงา!I169"")"),0)</f>
        <v>0</v>
      </c>
      <c r="J249" s="308">
        <f ca="1">IFERROR(__xludf.DUMMYFUNCTION("IMPORTRANGE(""https://docs.google.com/spreadsheets/d/1IYY_tgx_IHuhSq3AJ5eI5OnqOPBNLWSHKh2a30DoXe8/edit?usp=sharing"",""พังงา!J169"")"),0)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IFERROR(__xludf.DUMMYFUNCTION("IMPORTRANGE(""https://docs.google.com/spreadsheets/d/1Yj_ptqi66GCucihVvJfMjLAmec39IyEx_6qawtMGysU/edit?usp=sharing"",""สบก!CB87"")"),0)</f>
        <v>0</v>
      </c>
      <c r="N254" s="172">
        <f ca="1">IFERROR(__xludf.DUMMYFUNCTION("IMPORTRANGE(""https://docs.google.com/spreadsheets/d/1Yj_ptqi66GCucihVvJfMjLAmec39IyEx_6qawtMGysU/edit?usp=sharing"",""สบก!CC87"")"),0)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IFERROR(__xludf.DUMMYFUNCTION("IMPORTRANGE(""https://docs.google.com/spreadsheets/d/1Yj_ptqi66GCucihVvJfMjLAmec39IyEx_6qawtMGysU/edit?usp=sharing"",""สบก!BX87"")"),0)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IFERROR(__xludf.DUMMYFUNCTION("IMPORTRANGE(""https://docs.google.com/spreadsheets/d/1Yj_ptqi66GCucihVvJfMjLAmec39IyEx_6qawtMGysU/edit?usp=sharing"",""สบก!BY87"")"),0)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IFERROR(__xludf.DUMMYFUNCTION("IMPORTRANGE(""https://docs.google.com/spreadsheets/d/1IYY_tgx_IHuhSq3AJ5eI5OnqOPBNLWSHKh2a30DoXe8/edit?usp=sharing"",""พังงา!J175"")"),0)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IFERROR(__xludf.DUMMYFUNCTION("IMPORTRANGE(""https://docs.google.com/spreadsheets/d/1IYY_tgx_IHuhSq3AJ5eI5OnqOPBNLWSHKh2a30DoXe8/edit?usp=sharing"",""พังงา!J176"")"),0)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IFERROR(__xludf.DUMMYFUNCTION("IMPORTRANGE(""https://docs.google.com/spreadsheets/d/1IYY_tgx_IHuhSq3AJ5eI5OnqOPBNLWSHKh2a30DoXe8/edit?usp=sharing"",""พังงา!J177"")"),0)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IFERROR(__xludf.DUMMYFUNCTION("IMPORTRANGE(""https://docs.google.com/spreadsheets/d/1IYY_tgx_IHuhSq3AJ5eI5OnqOPBNLWSHKh2a30DoXe8/edit?usp=sharing"",""พังงา!J178"")"),0)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IFERROR(__xludf.DUMMYFUNCTION("IMPORTRANGE(""https://docs.google.com/spreadsheets/d/1IYY_tgx_IHuhSq3AJ5eI5OnqOPBNLWSHKh2a30DoXe8/edit?usp=sharing"",""พังงา!I179"")"),0)</f>
        <v>0</v>
      </c>
      <c r="J264" s="192">
        <f ca="1">IFERROR(__xludf.DUMMYFUNCTION("IMPORTRANGE(""https://docs.google.com/spreadsheets/d/1IYY_tgx_IHuhSq3AJ5eI5OnqOPBNLWSHKh2a30DoXe8/edit?usp=sharing"",""พังงา!J179"")"),0)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IFERROR(__xludf.DUMMYFUNCTION("IMPORTRANGE(""https://docs.google.com/spreadsheets/d/1IYY_tgx_IHuhSq3AJ5eI5OnqOPBNLWSHKh2a30DoXe8/edit?usp=sharing"",""พังงา!I180"")"),0)</f>
        <v>0</v>
      </c>
      <c r="J265" s="192">
        <f ca="1">IFERROR(__xludf.DUMMYFUNCTION("IMPORTRANGE(""https://docs.google.com/spreadsheets/d/1IYY_tgx_IHuhSq3AJ5eI5OnqOPBNLWSHKh2a30DoXe8/edit?usp=sharing"",""พังงา!J180"")"),0)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IFERROR(__xludf.DUMMYFUNCTION("IMPORTRANGE(""https://docs.google.com/spreadsheets/d/1IYY_tgx_IHuhSq3AJ5eI5OnqOPBNLWSHKh2a30DoXe8/edit?usp=sharing"",""พังงา!I181"")"),0)</f>
        <v>0</v>
      </c>
      <c r="J266" s="192">
        <f ca="1">IFERROR(__xludf.DUMMYFUNCTION("IMPORTRANGE(""https://docs.google.com/spreadsheets/d/1IYY_tgx_IHuhSq3AJ5eI5OnqOPBNLWSHKh2a30DoXe8/edit?usp=sharing"",""พังงา!J181"")"),0)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IFERROR(__xludf.DUMMYFUNCTION("IMPORTRANGE(""https://docs.google.com/spreadsheets/d/1IYY_tgx_IHuhSq3AJ5eI5OnqOPBNLWSHKh2a30DoXe8/edit?usp=sharing"",""พังงา!I182"")"),0)</f>
        <v>0</v>
      </c>
      <c r="J267" s="192">
        <f ca="1">IFERROR(__xludf.DUMMYFUNCTION("IMPORTRANGE(""https://docs.google.com/spreadsheets/d/1IYY_tgx_IHuhSq3AJ5eI5OnqOPBNLWSHKh2a30DoXe8/edit?usp=sharing"",""พังงา!J182"")"),0)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IFERROR(__xludf.DUMMYFUNCTION("IMPORTRANGE(""https://docs.google.com/spreadsheets/d/1IYY_tgx_IHuhSq3AJ5eI5OnqOPBNLWSHKh2a30DoXe8/edit?usp=sharing"",""พังงา!J183"")"),0)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IFERROR(__xludf.DUMMYFUNCTION("IMPORTRANGE(""https://docs.google.com/spreadsheets/d/1IYY_tgx_IHuhSq3AJ5eI5OnqOPBNLWSHKh2a30DoXe8/edit?usp=sharing"",""พังงา!J184"")"),0)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IFERROR(__xludf.DUMMYFUNCTION("IMPORTRANGE(""https://docs.google.com/spreadsheets/d/1IYY_tgx_IHuhSq3AJ5eI5OnqOPBNLWSHKh2a30DoXe8/edit?usp=sharing"",""พังงา!I185"")"),15)</f>
        <v>15</v>
      </c>
      <c r="J270" s="308">
        <f ca="1">IFERROR(__xludf.DUMMYFUNCTION("IMPORTRANGE(""https://docs.google.com/spreadsheets/d/1IYY_tgx_IHuhSq3AJ5eI5OnqOPBNLWSHKh2a30DoXe8/edit?usp=sharing"",""พังงา!J185"")"),0)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480</v>
      </c>
      <c r="O271" s="154">
        <f t="shared" ref="O271:O273" ca="1" si="84">IF(L271&gt;0,N271*100/L271,0)</f>
        <v>0.25641025641025639</v>
      </c>
      <c r="P271" s="154">
        <f t="shared" ref="P271:P273" ca="1" si="85">IF(M271&gt;0,N271*100/M271,0)</f>
        <v>0.48854961832061067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480</v>
      </c>
      <c r="O273" s="159">
        <f t="shared" ca="1" si="84"/>
        <v>0.25641025641025639</v>
      </c>
      <c r="P273" s="159">
        <f t="shared" ca="1" si="85"/>
        <v>0.48854961832061067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IFERROR(__xludf.DUMMYFUNCTION("IMPORTRANGE(""https://docs.google.com/spreadsheets/d/1Yj_ptqi66GCucihVvJfMjLAmec39IyEx_6qawtMGysU/edit?usp=sharing"",""สบก!CK87"")"),98250)</f>
        <v>98250</v>
      </c>
      <c r="N275" s="172">
        <f ca="1">IFERROR(__xludf.DUMMYFUNCTION("IMPORTRANGE(""https://docs.google.com/spreadsheets/d/1Yj_ptqi66GCucihVvJfMjLAmec39IyEx_6qawtMGysU/edit?usp=sharing"",""สบก!CL87"")"),480)</f>
        <v>480</v>
      </c>
      <c r="O275" s="171">
        <f ca="1">IF(L275&gt;0,N275*100/L275,0)</f>
        <v>0.25641025641025639</v>
      </c>
      <c r="P275" s="171">
        <f ca="1">IF(M275&gt;0,N275*100/M275,0)</f>
        <v>0.48854961832061067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IFERROR(__xludf.DUMMYFUNCTION("IMPORTRANGE(""https://docs.google.com/spreadsheets/d/1Yj_ptqi66GCucihVvJfMjLAmec39IyEx_6qawtMGysU/edit?usp=sharing"",""สบก!CG87"")"),132000)</f>
        <v>132000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IFERROR(__xludf.DUMMYFUNCTION("IMPORTRANGE(""https://docs.google.com/spreadsheets/d/1Yj_ptqi66GCucihVvJfMjLAmec39IyEx_6qawtMGysU/edit?usp=sharing"",""สบก!CH87"")"),55200)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IFERROR(__xludf.DUMMYFUNCTION("IMPORTRANGE(""https://docs.google.com/spreadsheets/d/1IYY_tgx_IHuhSq3AJ5eI5OnqOPBNLWSHKh2a30DoXe8/edit?usp=sharing"",""พังงา!J191"")"),0)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IFERROR(__xludf.DUMMYFUNCTION("IMPORTRANGE(""https://docs.google.com/spreadsheets/d/1IYY_tgx_IHuhSq3AJ5eI5OnqOPBNLWSHKh2a30DoXe8/edit?usp=sharing"",""พังงา!J192"")"),1)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IFERROR(__xludf.DUMMYFUNCTION("IMPORTRANGE(""https://docs.google.com/spreadsheets/d/1IYY_tgx_IHuhSq3AJ5eI5OnqOPBNLWSHKh2a30DoXe8/edit?usp=sharing"",""พังงา!J193"")"),0)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IFERROR(__xludf.DUMMYFUNCTION("IMPORTRANGE(""https://docs.google.com/spreadsheets/d/1IYY_tgx_IHuhSq3AJ5eI5OnqOPBNLWSHKh2a30DoXe8/edit?usp=sharing"",""พังงา!J194"")"),0)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IFERROR(__xludf.DUMMYFUNCTION("IMPORTRANGE(""https://docs.google.com/spreadsheets/d/1IYY_tgx_IHuhSq3AJ5eI5OnqOPBNLWSHKh2a30DoXe8/edit?usp=sharing"",""พังงา!I195"")"),15)</f>
        <v>15</v>
      </c>
      <c r="J285" s="192">
        <f ca="1">IFERROR(__xludf.DUMMYFUNCTION("IMPORTRANGE(""https://docs.google.com/spreadsheets/d/1IYY_tgx_IHuhSq3AJ5eI5OnqOPBNLWSHKh2a30DoXe8/edit?usp=sharing"",""พังงา!J195"")"),0)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IFERROR(__xludf.DUMMYFUNCTION("IMPORTRANGE(""https://docs.google.com/spreadsheets/d/1IYY_tgx_IHuhSq3AJ5eI5OnqOPBNLWSHKh2a30DoXe8/edit?usp=sharing"",""พังงา!J196"")"),0)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IFERROR(__xludf.DUMMYFUNCTION("IMPORTRANGE(""https://docs.google.com/spreadsheets/d/1IYY_tgx_IHuhSq3AJ5eI5OnqOPBNLWSHKh2a30DoXe8/edit?usp=sharing"",""พังงา!J197"")"),0)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IFERROR(__xludf.DUMMYFUNCTION("IMPORTRANGE(""https://docs.google.com/spreadsheets/d/1IYY_tgx_IHuhSq3AJ5eI5OnqOPBNLWSHKh2a30DoXe8/edit?usp=sharing"",""พังงา!I199"")"),0)</f>
        <v>0</v>
      </c>
      <c r="J289" s="308">
        <f ca="1">IFERROR(__xludf.DUMMYFUNCTION("IMPORTRANGE(""https://docs.google.com/spreadsheets/d/1IYY_tgx_IHuhSq3AJ5eI5OnqOPBNLWSHKh2a30DoXe8/edit?usp=sharing"",""พังงา!J199"")"),0)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IFERROR(__xludf.DUMMYFUNCTION("IMPORTRANGE(""https://docs.google.com/spreadsheets/d/1Yj_ptqi66GCucihVvJfMjLAmec39IyEx_6qawtMGysU/edit?usp=sharing"",""สบก!CT87"")"),0)</f>
        <v>0</v>
      </c>
      <c r="N294" s="172">
        <f ca="1">IFERROR(__xludf.DUMMYFUNCTION("IMPORTRANGE(""https://docs.google.com/spreadsheets/d/1Yj_ptqi66GCucihVvJfMjLAmec39IyEx_6qawtMGysU/edit?usp=sharing"",""สบก!CU87"")"),0)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IFERROR(__xludf.DUMMYFUNCTION("IMPORTRANGE(""https://docs.google.com/spreadsheets/d/1Yj_ptqi66GCucihVvJfMjLAmec39IyEx_6qawtMGysU/edit?usp=sharing"",""สบก!CP87"")"),0)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IFERROR(__xludf.DUMMYFUNCTION("IMPORTRANGE(""https://docs.google.com/spreadsheets/d/1Yj_ptqi66GCucihVvJfMjLAmec39IyEx_6qawtMGysU/edit?usp=sharing"",""สบก!CQ87"")"),0)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IFERROR(__xludf.DUMMYFUNCTION("IMPORTRANGE(""https://docs.google.com/spreadsheets/d/1IYY_tgx_IHuhSq3AJ5eI5OnqOPBNLWSHKh2a30DoXe8/edit?usp=sharing"",""พังงา!J205"")"),0)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IFERROR(__xludf.DUMMYFUNCTION("IMPORTRANGE(""https://docs.google.com/spreadsheets/d/1IYY_tgx_IHuhSq3AJ5eI5OnqOPBNLWSHKh2a30DoXe8/edit?usp=sharing"",""พังงา!J206"")"),0)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IFERROR(__xludf.DUMMYFUNCTION("IMPORTRANGE(""https://docs.google.com/spreadsheets/d/1IYY_tgx_IHuhSq3AJ5eI5OnqOPBNLWSHKh2a30DoXe8/edit?usp=sharing"",""พังงา!J207"")"),0)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IFERROR(__xludf.DUMMYFUNCTION("IMPORTRANGE(""https://docs.google.com/spreadsheets/d/1IYY_tgx_IHuhSq3AJ5eI5OnqOPBNLWSHKh2a30DoXe8/edit?usp=sharing"",""พังงา!J208"")"),0)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IFERROR(__xludf.DUMMYFUNCTION("IMPORTRANGE(""https://docs.google.com/spreadsheets/d/1IYY_tgx_IHuhSq3AJ5eI5OnqOPBNLWSHKh2a30DoXe8/edit?usp=sharing"",""พังงา!I209"")"),0)</f>
        <v>0</v>
      </c>
      <c r="J304" s="191">
        <f ca="1">IFERROR(__xludf.DUMMYFUNCTION("IMPORTRANGE(""https://docs.google.com/spreadsheets/d/1IYY_tgx_IHuhSq3AJ5eI5OnqOPBNLWSHKh2a30DoXe8/edit?usp=sharing"",""พังงา!J209"")"),0)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IFERROR(__xludf.DUMMYFUNCTION("IMPORTRANGE(""https://docs.google.com/spreadsheets/d/1IYY_tgx_IHuhSq3AJ5eI5OnqOPBNLWSHKh2a30DoXe8/edit?usp=sharing"",""พังงา!I211"")"),0)</f>
        <v>0</v>
      </c>
      <c r="J306" s="191">
        <f ca="1">IFERROR(__xludf.DUMMYFUNCTION("IMPORTRANGE(""https://docs.google.com/spreadsheets/d/1IYY_tgx_IHuhSq3AJ5eI5OnqOPBNLWSHKh2a30DoXe8/edit?usp=sharing"",""พังงา!J211"")"),0)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IFERROR(__xludf.DUMMYFUNCTION("IMPORTRANGE(""https://docs.google.com/spreadsheets/d/1IYY_tgx_IHuhSq3AJ5eI5OnqOPBNLWSHKh2a30DoXe8/edit?usp=sharing"",""พังงา!J212"")"),0)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IFERROR(__xludf.DUMMYFUNCTION("IMPORTRANGE(""https://docs.google.com/spreadsheets/d/1IYY_tgx_IHuhSq3AJ5eI5OnqOPBNLWSHKh2a30DoXe8/edit?usp=sharing"",""พังงา!J213"")"),0)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IFERROR(__xludf.DUMMYFUNCTION("IMPORTRANGE(""https://docs.google.com/spreadsheets/d/1IYY_tgx_IHuhSq3AJ5eI5OnqOPBNLWSHKh2a30DoXe8/edit?usp=sharing"",""พังงา!I214"")"),0)</f>
        <v>0</v>
      </c>
      <c r="J309" s="325">
        <f ca="1">IFERROR(__xludf.DUMMYFUNCTION("IMPORTRANGE(""https://docs.google.com/spreadsheets/d/1IYY_tgx_IHuhSq3AJ5eI5OnqOPBNLWSHKh2a30DoXe8/edit?usp=sharing"",""พังงา!J214"")"),0)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IFERROR(__xludf.DUMMYFUNCTION("IMPORTRANGE(""https://docs.google.com/spreadsheets/d/1Yj_ptqi66GCucihVvJfMjLAmec39IyEx_6qawtMGysU/edit?usp=sharing"",""สบก!DC87"")"),0)</f>
        <v>0</v>
      </c>
      <c r="N314" s="172">
        <f ca="1">IFERROR(__xludf.DUMMYFUNCTION("IMPORTRANGE(""https://docs.google.com/spreadsheets/d/1Yj_ptqi66GCucihVvJfMjLAmec39IyEx_6qawtMGysU/edit?usp=sharing"",""สบก!DD87"")"),0)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IFERROR(__xludf.DUMMYFUNCTION("IMPORTRANGE(""https://docs.google.com/spreadsheets/d/1Yj_ptqi66GCucihVvJfMjLAmec39IyEx_6qawtMGysU/edit?usp=sharing"",""สบก!CY87"")"),0)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IFERROR(__xludf.DUMMYFUNCTION("IMPORTRANGE(""https://docs.google.com/spreadsheets/d/1Yj_ptqi66GCucihVvJfMjLAmec39IyEx_6qawtMGysU/edit?usp=sharing"",""สบก!CZ87"")"),0)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IFERROR(__xludf.DUMMYFUNCTION("IMPORTRANGE(""https://docs.google.com/spreadsheets/d/1IYY_tgx_IHuhSq3AJ5eI5OnqOPBNLWSHKh2a30DoXe8/edit?usp=sharing"",""พังงา!J220"")"),0)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IFERROR(__xludf.DUMMYFUNCTION("IMPORTRANGE(""https://docs.google.com/spreadsheets/d/1IYY_tgx_IHuhSq3AJ5eI5OnqOPBNLWSHKh2a30DoXe8/edit?usp=sharing"",""พังงา!J221"")"),0)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IFERROR(__xludf.DUMMYFUNCTION("IMPORTRANGE(""https://docs.google.com/spreadsheets/d/1IYY_tgx_IHuhSq3AJ5eI5OnqOPBNLWSHKh2a30DoXe8/edit?usp=sharing"",""พังงา!J222"")"),0)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IFERROR(__xludf.DUMMYFUNCTION("IMPORTRANGE(""https://docs.google.com/spreadsheets/d/1IYY_tgx_IHuhSq3AJ5eI5OnqOPBNLWSHKh2a30DoXe8/edit?usp=sharing"",""พังงา!J223"")"),0)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IFERROR(__xludf.DUMMYFUNCTION("IMPORTRANGE(""https://docs.google.com/spreadsheets/d/1IYY_tgx_IHuhSq3AJ5eI5OnqOPBNLWSHKh2a30DoXe8/edit?usp=sharing"",""พังงา!I224"")"),0)</f>
        <v>0</v>
      </c>
      <c r="J324" s="191">
        <f ca="1">IFERROR(__xludf.DUMMYFUNCTION("IMPORTRANGE(""https://docs.google.com/spreadsheets/d/1IYY_tgx_IHuhSq3AJ5eI5OnqOPBNLWSHKh2a30DoXe8/edit?usp=sharing"",""พังงา!J224"")"),0)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IFERROR(__xludf.DUMMYFUNCTION("IMPORTRANGE(""https://docs.google.com/spreadsheets/d/1IYY_tgx_IHuhSq3AJ5eI5OnqOPBNLWSHKh2a30DoXe8/edit?usp=sharing"",""พังงา!J225"")"),0)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IFERROR(__xludf.DUMMYFUNCTION("IMPORTRANGE(""https://docs.google.com/spreadsheets/d/1IYY_tgx_IHuhSq3AJ5eI5OnqOPBNLWSHKh2a30DoXe8/edit?usp=sharing"",""พังงา!J226"")"),0)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IFERROR(__xludf.DUMMYFUNCTION("IMPORTRANGE(""https://docs.google.com/spreadsheets/d/1IYY_tgx_IHuhSq3AJ5eI5OnqOPBNLWSHKh2a30DoXe8/edit?usp=sharing"",""พังงา!I228"")"),110)</f>
        <v>110</v>
      </c>
      <c r="J328" s="330">
        <f ca="1">IFERROR(__xludf.DUMMYFUNCTION("IMPORTRANGE(""https://docs.google.com/spreadsheets/d/1IYY_tgx_IHuhSq3AJ5eI5OnqOPBNLWSHKh2a30DoXe8/edit?usp=sharing"",""พังงา!J228"")"),6)</f>
        <v>6</v>
      </c>
      <c r="K328" s="309">
        <f ca="1">IF(I328&gt;0,J328*100/I328,0)</f>
        <v>5.4545454545454541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917210</v>
      </c>
      <c r="M329" s="155">
        <f t="shared" ca="1" si="98"/>
        <v>383020</v>
      </c>
      <c r="N329" s="155">
        <f t="shared" ca="1" si="98"/>
        <v>292302</v>
      </c>
      <c r="O329" s="154">
        <f t="shared" ref="O329:O331" ca="1" si="99">IF(L329&gt;0,N329*100/L329,0)</f>
        <v>31.868601519826431</v>
      </c>
      <c r="P329" s="154">
        <f t="shared" ref="P329:P331" ca="1" si="100">IF(M329&gt;0,N329*100/M329,0)</f>
        <v>76.315074930813012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917210</v>
      </c>
      <c r="M331" s="160">
        <f t="shared" ca="1" si="102"/>
        <v>383020</v>
      </c>
      <c r="N331" s="160">
        <f t="shared" ca="1" si="102"/>
        <v>292302</v>
      </c>
      <c r="O331" s="159">
        <f t="shared" ca="1" si="99"/>
        <v>31.868601519826431</v>
      </c>
      <c r="P331" s="159">
        <f t="shared" ca="1" si="100"/>
        <v>76.315074930813012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743010</v>
      </c>
      <c r="M333" s="172">
        <f ca="1">IFERROR(__xludf.DUMMYFUNCTION("IMPORTRANGE(""https://docs.google.com/spreadsheets/d/1Yj_ptqi66GCucihVvJfMjLAmec39IyEx_6qawtMGysU/edit?usp=sharing"",""สบก!DL87"")"),383020)</f>
        <v>383020</v>
      </c>
      <c r="N333" s="172">
        <f ca="1">IFERROR(__xludf.DUMMYFUNCTION("IMPORTRANGE(""https://docs.google.com/spreadsheets/d/1Yj_ptqi66GCucihVvJfMjLAmec39IyEx_6qawtMGysU/edit?usp=sharing"",""สบก!DM87"")"),118102)</f>
        <v>118102</v>
      </c>
      <c r="O333" s="171">
        <f ca="1">IF(L333&gt;0,N333*100/L333,0)</f>
        <v>15.895075436400587</v>
      </c>
      <c r="P333" s="171">
        <f ca="1">IF(M333&gt;0,N333*100/M333,0)</f>
        <v>30.834421179050704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IFERROR(__xludf.DUMMYFUNCTION("IMPORTRANGE(""https://docs.google.com/spreadsheets/d/1Yj_ptqi66GCucihVvJfMjLAmec39IyEx_6qawtMGysU/edit?usp=sharing"",""สบก!DH87"")"),492000)</f>
        <v>492000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IFERROR(__xludf.DUMMYFUNCTION("IMPORTRANGE(""https://docs.google.com/spreadsheets/d/1Yj_ptqi66GCucihVvJfMjLAmec39IyEx_6qawtMGysU/edit?usp=sharing"",""สบก!DI87"")"),251010)</f>
        <v>251010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/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IFERROR(__xludf.DUMMYFUNCTION("IMPORTRANGE(""https://docs.google.com/spreadsheets/d/1IYY_tgx_IHuhSq3AJ5eI5OnqOPBNLWSHKh2a30DoXe8/edit?usp=sharing"",""พังงา!I234"")"),0)</f>
        <v>0</v>
      </c>
      <c r="J339" s="191">
        <f ca="1">IFERROR(__xludf.DUMMYFUNCTION("IMPORTRANGE(""https://docs.google.com/spreadsheets/d/1IYY_tgx_IHuhSq3AJ5eI5OnqOPBNLWSHKh2a30DoXe8/edit?usp=sharing"",""พังงา!J234"")"),25)</f>
        <v>25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IFERROR(__xludf.DUMMYFUNCTION("IMPORTRANGE(""https://docs.google.com/spreadsheets/d/1IYY_tgx_IHuhSq3AJ5eI5OnqOPBNLWSHKh2a30DoXe8/edit?usp=sharing"",""พังงา!I235"")"),665)</f>
        <v>665</v>
      </c>
      <c r="J340" s="191">
        <f ca="1">IFERROR(__xludf.DUMMYFUNCTION("IMPORTRANGE(""https://docs.google.com/spreadsheets/d/1IYY_tgx_IHuhSq3AJ5eI5OnqOPBNLWSHKh2a30DoXe8/edit?usp=sharing"",""พังงา!J235"")"),191.25)</f>
        <v>191.25</v>
      </c>
      <c r="K340" s="333">
        <f t="shared" ca="1" si="103"/>
        <v>28.7593984962406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IFERROR(__xludf.DUMMYFUNCTION("IMPORTRANGE(""https://docs.google.com/spreadsheets/d/1IYY_tgx_IHuhSq3AJ5eI5OnqOPBNLWSHKh2a30DoXe8/edit?usp=sharing"",""พังงา!I236"")"),110)</f>
        <v>110</v>
      </c>
      <c r="J341" s="191">
        <f ca="1">IFERROR(__xludf.DUMMYFUNCTION("IMPORTRANGE(""https://docs.google.com/spreadsheets/d/1IYY_tgx_IHuhSq3AJ5eI5OnqOPBNLWSHKh2a30DoXe8/edit?usp=sharing"",""พังงา!J236"")"),29)</f>
        <v>29</v>
      </c>
      <c r="K341" s="333">
        <f t="shared" ca="1" si="103"/>
        <v>26.363636363636363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IFERROR(__xludf.DUMMYFUNCTION("IMPORTRANGE(""https://docs.google.com/spreadsheets/d/1IYY_tgx_IHuhSq3AJ5eI5OnqOPBNLWSHKh2a30DoXe8/edit?usp=sharing"",""พังงา!I237"")"),0)</f>
        <v>0</v>
      </c>
      <c r="J342" s="191">
        <f ca="1">IFERROR(__xludf.DUMMYFUNCTION("IMPORTRANGE(""https://docs.google.com/spreadsheets/d/1IYY_tgx_IHuhSq3AJ5eI5OnqOPBNLWSHKh2a30DoXe8/edit?usp=sharing"",""พังงา!J237"")"),247.94)</f>
        <v>247.94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IFERROR(__xludf.DUMMYFUNCTION("IMPORTRANGE(""https://docs.google.com/spreadsheets/d/1IYY_tgx_IHuhSq3AJ5eI5OnqOPBNLWSHKh2a30DoXe8/edit?usp=sharing"",""พังงา!I238"")"),110)</f>
        <v>110</v>
      </c>
      <c r="J343" s="191">
        <f ca="1">IFERROR(__xludf.DUMMYFUNCTION("IMPORTRANGE(""https://docs.google.com/spreadsheets/d/1IYY_tgx_IHuhSq3AJ5eI5OnqOPBNLWSHKh2a30DoXe8/edit?usp=sharing"",""พังงา!J238"")"),0)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IFERROR(__xludf.DUMMYFUNCTION("IMPORTRANGE(""https://docs.google.com/spreadsheets/d/1IYY_tgx_IHuhSq3AJ5eI5OnqOPBNLWSHKh2a30DoXe8/edit?usp=sharing"",""พังงา!I239"")"),0)</f>
        <v>0</v>
      </c>
      <c r="J344" s="191">
        <f ca="1">IFERROR(__xludf.DUMMYFUNCTION("IMPORTRANGE(""https://docs.google.com/spreadsheets/d/1IYY_tgx_IHuhSq3AJ5eI5OnqOPBNLWSHKh2a30DoXe8/edit?usp=sharing"",""พังงา!J239"")"),0)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IFERROR(__xludf.DUMMYFUNCTION("IMPORTRANGE(""https://docs.google.com/spreadsheets/d/1IYY_tgx_IHuhSq3AJ5eI5OnqOPBNLWSHKh2a30DoXe8/edit?usp=sharing"",""พังงา!I240"")"),110)</f>
        <v>110</v>
      </c>
      <c r="J345" s="191">
        <f ca="1">IFERROR(__xludf.DUMMYFUNCTION("IMPORTRANGE(""https://docs.google.com/spreadsheets/d/1IYY_tgx_IHuhSq3AJ5eI5OnqOPBNLWSHKh2a30DoXe8/edit?usp=sharing"",""พังงา!J240"")"),6)</f>
        <v>6</v>
      </c>
      <c r="K345" s="333">
        <f t="shared" ca="1" si="103"/>
        <v>5.4545454545454541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IFERROR(__xludf.DUMMYFUNCTION("IMPORTRANGE(""https://docs.google.com/spreadsheets/d/1IYY_tgx_IHuhSq3AJ5eI5OnqOPBNLWSHKh2a30DoXe8/edit?usp=sharing"",""พังงา!I241"")"),0)</f>
        <v>0</v>
      </c>
      <c r="J346" s="191">
        <f ca="1">IFERROR(__xludf.DUMMYFUNCTION("IMPORTRANGE(""https://docs.google.com/spreadsheets/d/1IYY_tgx_IHuhSq3AJ5eI5OnqOPBNLWSHKh2a30DoXe8/edit?usp=sharing"",""พังงา!J241"")"),64.89)</f>
        <v>64.89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IFERROR(__xludf.DUMMYFUNCTION("IMPORTRANGE(""https://docs.google.com/spreadsheets/d/1IYY_tgx_IHuhSq3AJ5eI5OnqOPBNLWSHKh2a30DoXe8/edit?usp=sharing"",""พังงา!L242"")"),1063772)</f>
        <v>1063772</v>
      </c>
      <c r="M347" s="347"/>
      <c r="N347" s="347">
        <f ca="1">IFERROR(__xludf.DUMMYFUNCTION("IMPORTRANGE(""https://docs.google.com/spreadsheets/d/1IYY_tgx_IHuhSq3AJ5eI5OnqOPBNLWSHKh2a30DoXe8/edit?usp=sharing"",""พังงา!M242"")"),25880)</f>
        <v>25880</v>
      </c>
      <c r="O347" s="347">
        <f ca="1">+IF(L347&gt;0,N347*100/L347,0)</f>
        <v>2.4328521525289255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IFERROR(__xludf.DUMMYFUNCTION("IMPORTRANGE(""https://docs.google.com/spreadsheets/d/1IYY_tgx_IHuhSq3AJ5eI5OnqOPBNLWSHKh2a30DoXe8/edit?usp=sharing"",""พังงา!I244"")"),30)</f>
        <v>30</v>
      </c>
      <c r="J349" s="360">
        <f ca="1">IFERROR(__xludf.DUMMYFUNCTION("IMPORTRANGE(""https://docs.google.com/spreadsheets/d/1IYY_tgx_IHuhSq3AJ5eI5OnqOPBNLWSHKh2a30DoXe8/edit?usp=sharing"",""พังงา!J244"")"),0)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IFERROR(__xludf.DUMMYFUNCTION("IMPORTRANGE(""https://docs.google.com/spreadsheets/d/1IYY_tgx_IHuhSq3AJ5eI5OnqOPBNLWSHKh2a30DoXe8/edit?usp=sharing"",""พังงา!L244"")"),72420)</f>
        <v>72420</v>
      </c>
      <c r="M349" s="362"/>
      <c r="N349" s="362">
        <f ca="1">IFERROR(__xludf.DUMMYFUNCTION("IMPORTRANGE(""https://docs.google.com/spreadsheets/d/1IYY_tgx_IHuhSq3AJ5eI5OnqOPBNLWSHKh2a30DoXe8/edit?usp=sharing"",""พังงา!M244"")"),3560)</f>
        <v>3560</v>
      </c>
      <c r="O349" s="362">
        <f ca="1">+IF(L349&gt;0,N349*100/L349,0)</f>
        <v>4.9157691245512289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IFERROR(__xludf.DUMMYFUNCTION("IMPORTRANGE(""https://docs.google.com/spreadsheets/d/1IYY_tgx_IHuhSq3AJ5eI5OnqOPBNLWSHKh2a30DoXe8/edit?usp=sharing"",""พังงา!I245"")"),15)</f>
        <v>15</v>
      </c>
      <c r="J350" s="360">
        <f ca="1">IFERROR(__xludf.DUMMYFUNCTION("IMPORTRANGE(""https://docs.google.com/spreadsheets/d/1IYY_tgx_IHuhSq3AJ5eI5OnqOPBNLWSHKh2a30DoXe8/edit?usp=sharing"",""พังงา!J245"")"),0)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IFERROR(__xludf.DUMMYFUNCTION("IMPORTRANGE(""https://docs.google.com/spreadsheets/d/1IYY_tgx_IHuhSq3AJ5eI5OnqOPBNLWSHKh2a30DoXe8/edit?usp=sharing"",""พังงา!L246"")"),0)</f>
        <v>0</v>
      </c>
      <c r="M351" s="169"/>
      <c r="N351" s="169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9">
        <f ca="1">IFERROR(__xludf.DUMMYFUNCTION("IMPORTRANGE(""https://docs.google.com/spreadsheets/d/1IYY_tgx_IHuhSq3AJ5eI5OnqOPBNLWSHKh2a30DoXe8/edit?usp=sharing"",""พังงา!M247"")"),3560)</f>
        <v>3560</v>
      </c>
      <c r="O352" s="169">
        <f t="shared" ca="1" si="105"/>
        <v>4.9157691245512289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IFERROR(__xludf.DUMMYFUNCTION("IMPORTRANGE(""https://docs.google.com/spreadsheets/d/1IYY_tgx_IHuhSq3AJ5eI5OnqOPBNLWSHKh2a30DoXe8/edit?usp=sharing"",""พังงา!L248"")"),0)</f>
        <v>0</v>
      </c>
      <c r="M353" s="171"/>
      <c r="N353" s="171">
        <f ca="1">IFERROR(__xludf.DUMMYFUNCTION("IMPORTRANGE(""https://docs.google.com/spreadsheets/d/1IYY_tgx_IHuhSq3AJ5eI5OnqOPBNLWSHKh2a30DoXe8/edit?usp=sharing"",""พังงา!M248"")"),0)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IFERROR(__xludf.DUMMYFUNCTION("IMPORTRANGE(""https://docs.google.com/spreadsheets/d/1IYY_tgx_IHuhSq3AJ5eI5OnqOPBNLWSHKh2a30DoXe8/edit?usp=sharing"",""พังงา!L249"")"),72420)</f>
        <v>72420</v>
      </c>
      <c r="M354" s="171"/>
      <c r="N354" s="171">
        <f ca="1">IFERROR(__xludf.DUMMYFUNCTION("IMPORTRANGE(""https://docs.google.com/spreadsheets/d/1IYY_tgx_IHuhSq3AJ5eI5OnqOPBNLWSHKh2a30DoXe8/edit?usp=sharing"",""พังงา!M249"")"),3560)</f>
        <v>3560</v>
      </c>
      <c r="O354" s="171">
        <f t="shared" ca="1" si="105"/>
        <v>4.9157691245512289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IFERROR(__xludf.DUMMYFUNCTION("IMPORTRANGE(""https://docs.google.com/spreadsheets/d/1IYY_tgx_IHuhSq3AJ5eI5OnqOPBNLWSHKh2a30DoXe8/edit?usp=sharing"",""พังงา!M250"")"),0)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IFERROR(__xludf.DUMMYFUNCTION("IMPORTRANGE(""https://docs.google.com/spreadsheets/d/1IYY_tgx_IHuhSq3AJ5eI5OnqOPBNLWSHKh2a30DoXe8/edit?usp=sharing"",""พังงา!M251"")"),0)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IFERROR(__xludf.DUMMYFUNCTION("IMPORTRANGE(""https://docs.google.com/spreadsheets/d/1IYY_tgx_IHuhSq3AJ5eI5OnqOPBNLWSHKh2a30DoXe8/edit?usp=sharing"",""พังงา!M252"")"),0)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IFERROR(__xludf.DUMMYFUNCTION("IMPORTRANGE(""https://docs.google.com/spreadsheets/d/1IYY_tgx_IHuhSq3AJ5eI5OnqOPBNLWSHKh2a30DoXe8/edit?usp=sharing"",""พังงา!M253"")"),3560)</f>
        <v>3560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IFERROR(__xludf.DUMMYFUNCTION("IMPORTRANGE(""https://docs.google.com/spreadsheets/d/1IYY_tgx_IHuhSq3AJ5eI5OnqOPBNLWSHKh2a30DoXe8/edit?usp=sharing"",""พังงา!J255"")"),0)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IFERROR(__xludf.DUMMYFUNCTION("IMPORTRANGE(""https://docs.google.com/spreadsheets/d/1IYY_tgx_IHuhSq3AJ5eI5OnqOPBNLWSHKh2a30DoXe8/edit?usp=sharing"",""พังงา!J256"")"),1)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IFERROR(__xludf.DUMMYFUNCTION("IMPORTRANGE(""https://docs.google.com/spreadsheets/d/1IYY_tgx_IHuhSq3AJ5eI5OnqOPBNLWSHKh2a30DoXe8/edit?usp=sharing"",""พังงา!J257"")"),0)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IFERROR(__xludf.DUMMYFUNCTION("IMPORTRANGE(""https://docs.google.com/spreadsheets/d/1IYY_tgx_IHuhSq3AJ5eI5OnqOPBNLWSHKh2a30DoXe8/edit?usp=sharing"",""พังงา!J258"")"),0)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IFERROR(__xludf.DUMMYFUNCTION("IMPORTRANGE(""https://docs.google.com/spreadsheets/d/1IYY_tgx_IHuhSq3AJ5eI5OnqOPBNLWSHKh2a30DoXe8/edit?usp=sharing"",""พังงา!J166"")"),0)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IFERROR(__xludf.DUMMYFUNCTION("IMPORTRANGE(""https://docs.google.com/spreadsheets/d/1IYY_tgx_IHuhSq3AJ5eI5OnqOPBNLWSHKh2a30DoXe8/edit?usp=sharing"",""พังงา!J166"")"),0)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IFERROR(__xludf.DUMMYFUNCTION("IMPORTRANGE(""https://docs.google.com/spreadsheets/d/1IYY_tgx_IHuhSq3AJ5eI5OnqOPBNLWSHKh2a30DoXe8/edit?usp=sharing"",""พังงา!J166"")"),0)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IFERROR(__xludf.DUMMYFUNCTION("IMPORTRANGE(""https://docs.google.com/spreadsheets/d/1IYY_tgx_IHuhSq3AJ5eI5OnqOPBNLWSHKh2a30DoXe8/edit?usp=sharing"",""พังงา!J166"")"),0)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IFERROR(__xludf.DUMMYFUNCTION("IMPORTRANGE(""https://docs.google.com/spreadsheets/d/1IYY_tgx_IHuhSq3AJ5eI5OnqOPBNLWSHKh2a30DoXe8/edit?usp=sharing"",""พังงา!I263"")"),15)</f>
        <v>15</v>
      </c>
      <c r="J368" s="191">
        <f ca="1">IFERROR(__xludf.DUMMYFUNCTION("IMPORTRANGE(""https://docs.google.com/spreadsheets/d/1IYY_tgx_IHuhSq3AJ5eI5OnqOPBNLWSHKh2a30DoXe8/edit?usp=sharing"",""พังงา!J263"")"),0)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IFERROR(__xludf.DUMMYFUNCTION("IMPORTRANGE(""https://docs.google.com/spreadsheets/d/1IYY_tgx_IHuhSq3AJ5eI5OnqOPBNLWSHKh2a30DoXe8/edit?usp=sharing"",""พังงา!I164"")"),0)</f>
        <v>0</v>
      </c>
      <c r="J369" s="191">
        <f ca="1">IFERROR(__xludf.DUMMYFUNCTION("IMPORTRANGE(""https://docs.google.com/spreadsheets/d/1IYY_tgx_IHuhSq3AJ5eI5OnqOPBNLWSHKh2a30DoXe8/edit?usp=sharing"",""พังงา!J164"")"),0)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IFERROR(__xludf.DUMMYFUNCTION("IMPORTRANGE(""https://docs.google.com/spreadsheets/d/1IYY_tgx_IHuhSq3AJ5eI5OnqOPBNLWSHKh2a30DoXe8/edit?usp=sharing"",""พังงา!I265"")"),15)</f>
        <v>15</v>
      </c>
      <c r="J370" s="191">
        <f ca="1">IFERROR(__xludf.DUMMYFUNCTION("IMPORTRANGE(""https://docs.google.com/spreadsheets/d/1IYY_tgx_IHuhSq3AJ5eI5OnqOPBNLWSHKh2a30DoXe8/edit?usp=sharing"",""พังงา!J265"")"),0)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IFERROR(__xludf.DUMMYFUNCTION("IMPORTRANGE(""https://docs.google.com/spreadsheets/d/1IYY_tgx_IHuhSq3AJ5eI5OnqOPBNLWSHKh2a30DoXe8/edit?usp=sharing"",""พังงา!I164"")"),0)</f>
        <v>0</v>
      </c>
      <c r="J371" s="192">
        <f ca="1">IFERROR(__xludf.DUMMYFUNCTION("IMPORTRANGE(""https://docs.google.com/spreadsheets/d/1IYY_tgx_IHuhSq3AJ5eI5OnqOPBNLWSHKh2a30DoXe8/edit?usp=sharing"",""พังงา!J164"")"),0)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IFERROR(__xludf.DUMMYFUNCTION("IMPORTRANGE(""https://docs.google.com/spreadsheets/d/1IYY_tgx_IHuhSq3AJ5eI5OnqOPBNLWSHKh2a30DoXe8/edit?usp=sharing"",""พังงา!I267"")"),15)</f>
        <v>15</v>
      </c>
      <c r="J372" s="192">
        <f ca="1">IFERROR(__xludf.DUMMYFUNCTION("IMPORTRANGE(""https://docs.google.com/spreadsheets/d/1IYY_tgx_IHuhSq3AJ5eI5OnqOPBNLWSHKh2a30DoXe8/edit?usp=sharing"",""พังงา!J267"")"),0)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IFERROR(__xludf.DUMMYFUNCTION("IMPORTRANGE(""https://docs.google.com/spreadsheets/d/1IYY_tgx_IHuhSq3AJ5eI5OnqOPBNLWSHKh2a30DoXe8/edit?usp=sharing"",""พังงา!I164"")"),0)</f>
        <v>0</v>
      </c>
      <c r="J373" s="191">
        <f ca="1">IFERROR(__xludf.DUMMYFUNCTION("IMPORTRANGE(""https://docs.google.com/spreadsheets/d/1IYY_tgx_IHuhSq3AJ5eI5OnqOPBNLWSHKh2a30DoXe8/edit?usp=sharing"",""พังงา!J164"")"),0)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IFERROR(__xludf.DUMMYFUNCTION("IMPORTRANGE(""https://docs.google.com/spreadsheets/d/1IYY_tgx_IHuhSq3AJ5eI5OnqOPBNLWSHKh2a30DoXe8/edit?usp=sharing"",""พังงา!I164"")"),0)</f>
        <v>0</v>
      </c>
      <c r="J374" s="191">
        <f ca="1">IFERROR(__xludf.DUMMYFUNCTION("IMPORTRANGE(""https://docs.google.com/spreadsheets/d/1IYY_tgx_IHuhSq3AJ5eI5OnqOPBNLWSHKh2a30DoXe8/edit?usp=sharing"",""พังงา!J164"")"),0)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IFERROR(__xludf.DUMMYFUNCTION("IMPORTRANGE(""https://docs.google.com/spreadsheets/d/1IYY_tgx_IHuhSq3AJ5eI5OnqOPBNLWSHKh2a30DoXe8/edit?usp=sharing"",""พังงา!I270"")"),30)</f>
        <v>30</v>
      </c>
      <c r="J375" s="191">
        <f ca="1">IFERROR(__xludf.DUMMYFUNCTION("IMPORTRANGE(""https://docs.google.com/spreadsheets/d/1IYY_tgx_IHuhSq3AJ5eI5OnqOPBNLWSHKh2a30DoXe8/edit?usp=sharing"",""พังงา!J270"")"),0)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IFERROR(__xludf.DUMMYFUNCTION("IMPORTRANGE(""https://docs.google.com/spreadsheets/d/1IYY_tgx_IHuhSq3AJ5eI5OnqOPBNLWSHKh2a30DoXe8/edit?usp=sharing"",""พังงา!I271"")"),20)</f>
        <v>20</v>
      </c>
      <c r="J376" s="192">
        <f ca="1">IFERROR(__xludf.DUMMYFUNCTION("IMPORTRANGE(""https://docs.google.com/spreadsheets/d/1IYY_tgx_IHuhSq3AJ5eI5OnqOPBNLWSHKh2a30DoXe8/edit?usp=sharing"",""พังงา!J271"")"),0)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IFERROR(__xludf.DUMMYFUNCTION("IMPORTRANGE(""https://docs.google.com/spreadsheets/d/1IYY_tgx_IHuhSq3AJ5eI5OnqOPBNLWSHKh2a30DoXe8/edit?usp=sharing"",""พังงา!I272"")"),10)</f>
        <v>10</v>
      </c>
      <c r="J377" s="191">
        <f ca="1">IFERROR(__xludf.DUMMYFUNCTION("IMPORTRANGE(""https://docs.google.com/spreadsheets/d/1IYY_tgx_IHuhSq3AJ5eI5OnqOPBNLWSHKh2a30DoXe8/edit?usp=sharing"",""พังงา!J272"")"),0)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IFERROR(__xludf.DUMMYFUNCTION("IMPORTRANGE(""https://docs.google.com/spreadsheets/d/1IYY_tgx_IHuhSq3AJ5eI5OnqOPBNLWSHKh2a30DoXe8/edit?usp=sharing"",""พังงา!J273"")"),0)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IFERROR(__xludf.DUMMYFUNCTION("IMPORTRANGE(""https://docs.google.com/spreadsheets/d/1IYY_tgx_IHuhSq3AJ5eI5OnqOPBNLWSHKh2a30DoXe8/edit?usp=sharing"",""พังงา!J274"")"),0)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IFERROR(__xludf.DUMMYFUNCTION("IMPORTRANGE(""https://docs.google.com/spreadsheets/d/1IYY_tgx_IHuhSq3AJ5eI5OnqOPBNLWSHKh2a30DoXe8/edit?usp=sharing"",""พังงา!I275"")"),500)</f>
        <v>500</v>
      </c>
      <c r="J380" s="360">
        <f ca="1">IFERROR(__xludf.DUMMYFUNCTION("IMPORTRANGE(""https://docs.google.com/spreadsheets/d/1IYY_tgx_IHuhSq3AJ5eI5OnqOPBNLWSHKh2a30DoXe8/edit?usp=sharing"",""พังงา!J275"")"),0)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IFERROR(__xludf.DUMMYFUNCTION("IMPORTRANGE(""https://docs.google.com/spreadsheets/d/1IYY_tgx_IHuhSq3AJ5eI5OnqOPBNLWSHKh2a30DoXe8/edit?usp=sharing"",""พังงา!L275"")"),460140)</f>
        <v>460140</v>
      </c>
      <c r="M380" s="362"/>
      <c r="N380" s="362">
        <f ca="1">IFERROR(__xludf.DUMMYFUNCTION("IMPORTRANGE(""https://docs.google.com/spreadsheets/d/1IYY_tgx_IHuhSq3AJ5eI5OnqOPBNLWSHKh2a30DoXe8/edit?usp=sharing"",""พังงา!M275"")"),0)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IFERROR(__xludf.DUMMYFUNCTION("IMPORTRANGE(""https://docs.google.com/spreadsheets/d/1IYY_tgx_IHuhSq3AJ5eI5OnqOPBNLWSHKh2a30DoXe8/edit?usp=sharing"",""พังงา!I276"")"),50)</f>
        <v>50</v>
      </c>
      <c r="J381" s="360">
        <f ca="1">IFERROR(__xludf.DUMMYFUNCTION("IMPORTRANGE(""https://docs.google.com/spreadsheets/d/1IYY_tgx_IHuhSq3AJ5eI5OnqOPBNLWSHKh2a30DoXe8/edit?usp=sharing"",""พังงา!J276"")"),0)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IFERROR(__xludf.DUMMYFUNCTION("IMPORTRANGE(""https://docs.google.com/spreadsheets/d/1IYY_tgx_IHuhSq3AJ5eI5OnqOPBNLWSHKh2a30DoXe8/edit?usp=sharing"",""พังงา!L277"")"),0)</f>
        <v>0</v>
      </c>
      <c r="M382" s="169"/>
      <c r="N382" s="169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IFERROR(__xludf.DUMMYFUNCTION("IMPORTRANGE(""https://docs.google.com/spreadsheets/d/1IYY_tgx_IHuhSq3AJ5eI5OnqOPBNLWSHKh2a30DoXe8/edit?usp=sharing"",""พังงา!L279"")"),0)</f>
        <v>0</v>
      </c>
      <c r="M384" s="171"/>
      <c r="N384" s="171">
        <f ca="1">IFERROR(__xludf.DUMMYFUNCTION("IMPORTRANGE(""https://docs.google.com/spreadsheets/d/1IYY_tgx_IHuhSq3AJ5eI5OnqOPBNLWSHKh2a30DoXe8/edit?usp=sharing"",""พังงา!M279"")"),0)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IFERROR(__xludf.DUMMYFUNCTION("IMPORTRANGE(""https://docs.google.com/spreadsheets/d/1IYY_tgx_IHuhSq3AJ5eI5OnqOPBNLWSHKh2a30DoXe8/edit?usp=sharing"",""พังงา!L280"")"),460140)</f>
        <v>460140</v>
      </c>
      <c r="M385" s="171"/>
      <c r="N385" s="171">
        <f ca="1">IFERROR(__xludf.DUMMYFUNCTION("IMPORTRANGE(""https://docs.google.com/spreadsheets/d/1IYY_tgx_IHuhSq3AJ5eI5OnqOPBNLWSHKh2a30DoXe8/edit?usp=sharing"",""พังงา!M280"")"),0)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IFERROR(__xludf.DUMMYFUNCTION("IMPORTRANGE(""https://docs.google.com/spreadsheets/d/1IYY_tgx_IHuhSq3AJ5eI5OnqOPBNLWSHKh2a30DoXe8/edit?usp=sharing"",""พังงา!M281"")"),0)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IFERROR(__xludf.DUMMYFUNCTION("IMPORTRANGE(""https://docs.google.com/spreadsheets/d/1IYY_tgx_IHuhSq3AJ5eI5OnqOPBNLWSHKh2a30DoXe8/edit?usp=sharing"",""พังงา!M282"")"),0)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IFERROR(__xludf.DUMMYFUNCTION("IMPORTRANGE(""https://docs.google.com/spreadsheets/d/1IYY_tgx_IHuhSq3AJ5eI5OnqOPBNLWSHKh2a30DoXe8/edit?usp=sharing"",""พังงา!M283"")"),0)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IFERROR(__xludf.DUMMYFUNCTION("IMPORTRANGE(""https://docs.google.com/spreadsheets/d/1IYY_tgx_IHuhSq3AJ5eI5OnqOPBNLWSHKh2a30DoXe8/edit?usp=sharing"",""พังงา!M284"")"),0)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IFERROR(__xludf.DUMMYFUNCTION("IMPORTRANGE(""https://docs.google.com/spreadsheets/d/1IYY_tgx_IHuhSq3AJ5eI5OnqOPBNLWSHKh2a30DoXe8/edit?usp=sharing"",""พังงา!J286"")"),0)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IFERROR(__xludf.DUMMYFUNCTION("IMPORTRANGE(""https://docs.google.com/spreadsheets/d/1IYY_tgx_IHuhSq3AJ5eI5OnqOPBNLWSHKh2a30DoXe8/edit?usp=sharing"",""พังงา!J287"")"),1)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IFERROR(__xludf.DUMMYFUNCTION("IMPORTRANGE(""https://docs.google.com/spreadsheets/d/1IYY_tgx_IHuhSq3AJ5eI5OnqOPBNLWSHKh2a30DoXe8/edit?usp=sharing"",""พังงา!J288"")"),0)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IFERROR(__xludf.DUMMYFUNCTION("IMPORTRANGE(""https://docs.google.com/spreadsheets/d/1IYY_tgx_IHuhSq3AJ5eI5OnqOPBNLWSHKh2a30DoXe8/edit?usp=sharing"",""พังงา!J289"")"),0)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IFERROR(__xludf.DUMMYFUNCTION("IMPORTRANGE(""https://docs.google.com/spreadsheets/d/1IYY_tgx_IHuhSq3AJ5eI5OnqOPBNLWSHKh2a30DoXe8/edit?usp=sharing"",""พังงา!I291"")"),50)</f>
        <v>50</v>
      </c>
      <c r="J396" s="192">
        <f ca="1">IFERROR(__xludf.DUMMYFUNCTION("IMPORTRANGE(""https://docs.google.com/spreadsheets/d/1IYY_tgx_IHuhSq3AJ5eI5OnqOPBNLWSHKh2a30DoXe8/edit?usp=sharing"",""พังงา!J291"")"),0)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IFERROR(__xludf.DUMMYFUNCTION("IMPORTRANGE(""https://docs.google.com/spreadsheets/d/1IYY_tgx_IHuhSq3AJ5eI5OnqOPBNLWSHKh2a30DoXe8/edit?usp=sharing"",""พังงา!I292"")"),500)</f>
        <v>500</v>
      </c>
      <c r="J397" s="192">
        <f ca="1">IFERROR(__xludf.DUMMYFUNCTION("IMPORTRANGE(""https://docs.google.com/spreadsheets/d/1IYY_tgx_IHuhSq3AJ5eI5OnqOPBNLWSHKh2a30DoXe8/edit?usp=sharing"",""พังงา!J292"")"),0)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IFERROR(__xludf.DUMMYFUNCTION("IMPORTRANGE(""https://docs.google.com/spreadsheets/d/1IYY_tgx_IHuhSq3AJ5eI5OnqOPBNLWSHKh2a30DoXe8/edit?usp=sharing"",""พังงา!I293"")"),50)</f>
        <v>50</v>
      </c>
      <c r="J398" s="192">
        <f ca="1">IFERROR(__xludf.DUMMYFUNCTION("IMPORTRANGE(""https://docs.google.com/spreadsheets/d/1IYY_tgx_IHuhSq3AJ5eI5OnqOPBNLWSHKh2a30DoXe8/edit?usp=sharing"",""พังงา!J293"")"),0)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IFERROR(__xludf.DUMMYFUNCTION("IMPORTRANGE(""https://docs.google.com/spreadsheets/d/1IYY_tgx_IHuhSq3AJ5eI5OnqOPBNLWSHKh2a30DoXe8/edit?usp=sharing"",""พังงา!J294"")"),0)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IFERROR(__xludf.DUMMYFUNCTION("IMPORTRANGE(""https://docs.google.com/spreadsheets/d/1IYY_tgx_IHuhSq3AJ5eI5OnqOPBNLWSHKh2a30DoXe8/edit?usp=sharing"",""พังงา!J295"")"),0)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IFERROR(__xludf.DUMMYFUNCTION("IMPORTRANGE(""https://docs.google.com/spreadsheets/d/1IYY_tgx_IHuhSq3AJ5eI5OnqOPBNLWSHKh2a30DoXe8/edit?usp=sharing"",""พังงา!I296"")"),90)</f>
        <v>90</v>
      </c>
      <c r="J401" s="360">
        <f ca="1">IFERROR(__xludf.DUMMYFUNCTION("IMPORTRANGE(""https://docs.google.com/spreadsheets/d/1IYY_tgx_IHuhSq3AJ5eI5OnqOPBNLWSHKh2a30DoXe8/edit?usp=sharing"",""พังงา!J296"")"),0)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IFERROR(__xludf.DUMMYFUNCTION("IMPORTRANGE(""https://docs.google.com/spreadsheets/d/1IYY_tgx_IHuhSq3AJ5eI5OnqOPBNLWSHKh2a30DoXe8/edit?usp=sharing"",""พังงา!L296"")"),116320)</f>
        <v>116320</v>
      </c>
      <c r="M401" s="362"/>
      <c r="N401" s="362">
        <f ca="1">IFERROR(__xludf.DUMMYFUNCTION("IMPORTRANGE(""https://docs.google.com/spreadsheets/d/1IYY_tgx_IHuhSq3AJ5eI5OnqOPBNLWSHKh2a30DoXe8/edit?usp=sharing"",""พังงา!M296"")"),0)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IFERROR(__xludf.DUMMYFUNCTION("IMPORTRANGE(""https://docs.google.com/spreadsheets/d/1IYY_tgx_IHuhSq3AJ5eI5OnqOPBNLWSHKh2a30DoXe8/edit?usp=sharing"",""พังงา!I297"")"),30)</f>
        <v>30</v>
      </c>
      <c r="J402" s="360">
        <f ca="1">IFERROR(__xludf.DUMMYFUNCTION("IMPORTRANGE(""https://docs.google.com/spreadsheets/d/1IYY_tgx_IHuhSq3AJ5eI5OnqOPBNLWSHKh2a30DoXe8/edit?usp=sharing"",""พังงา!J297"")"),0)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IFERROR(__xludf.DUMMYFUNCTION("IMPORTRANGE(""https://docs.google.com/spreadsheets/d/1IYY_tgx_IHuhSq3AJ5eI5OnqOPBNLWSHKh2a30DoXe8/edit?usp=sharing"",""พังงา!L298"")"),0)</f>
        <v>0</v>
      </c>
      <c r="M403" s="169"/>
      <c r="N403" s="171">
        <f ca="1">IFERROR(__xludf.DUMMYFUNCTION("IMPORTRANGE(""https://docs.google.com/spreadsheets/d/1IYY_tgx_IHuhSq3AJ5eI5OnqOPBNLWSHKh2a30DoXe8/edit?usp=sharing"",""พังงา!M298"")"),0)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1">
        <f ca="1">IFERROR(__xludf.DUMMYFUNCTION("IMPORTRANGE(""https://docs.google.com/spreadsheets/d/1IYY_tgx_IHuhSq3AJ5eI5OnqOPBNLWSHKh2a30DoXe8/edit?usp=sharing"",""พังงา!M299"")"),0)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IFERROR(__xludf.DUMMYFUNCTION("IMPORTRANGE(""https://docs.google.com/spreadsheets/d/1IYY_tgx_IHuhSq3AJ5eI5OnqOPBNLWSHKh2a30DoXe8/edit?usp=sharing"",""พังงา!L300"")"),0)</f>
        <v>0</v>
      </c>
      <c r="M405" s="171"/>
      <c r="N405" s="171">
        <f ca="1">IFERROR(__xludf.DUMMYFUNCTION("IMPORTRANGE(""https://docs.google.com/spreadsheets/d/1IYY_tgx_IHuhSq3AJ5eI5OnqOPBNLWSHKh2a30DoXe8/edit?usp=sharing"",""พังงา!M300"")"),0)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IFERROR(__xludf.DUMMYFUNCTION("IMPORTRANGE(""https://docs.google.com/spreadsheets/d/1IYY_tgx_IHuhSq3AJ5eI5OnqOPBNLWSHKh2a30DoXe8/edit?usp=sharing"",""พังงา!L301"")"),116320)</f>
        <v>116320</v>
      </c>
      <c r="M406" s="171"/>
      <c r="N406" s="171">
        <f ca="1">IFERROR(__xludf.DUMMYFUNCTION("IMPORTRANGE(""https://docs.google.com/spreadsheets/d/1IYY_tgx_IHuhSq3AJ5eI5OnqOPBNLWSHKh2a30DoXe8/edit?usp=sharing"",""พังงา!M301"")"),0)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IFERROR(__xludf.DUMMYFUNCTION("IMPORTRANGE(""https://docs.google.com/spreadsheets/d/1IYY_tgx_IHuhSq3AJ5eI5OnqOPBNLWSHKh2a30DoXe8/edit?usp=sharing"",""พังงา!M302"")"),0)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IFERROR(__xludf.DUMMYFUNCTION("IMPORTRANGE(""https://docs.google.com/spreadsheets/d/1IYY_tgx_IHuhSq3AJ5eI5OnqOPBNLWSHKh2a30DoXe8/edit?usp=sharing"",""พังงา!M303"")"),0)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IFERROR(__xludf.DUMMYFUNCTION("IMPORTRANGE(""https://docs.google.com/spreadsheets/d/1IYY_tgx_IHuhSq3AJ5eI5OnqOPBNLWSHKh2a30DoXe8/edit?usp=sharing"",""พังงา!M304"")"),0)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IFERROR(__xludf.DUMMYFUNCTION("IMPORTRANGE(""https://docs.google.com/spreadsheets/d/1IYY_tgx_IHuhSq3AJ5eI5OnqOPBNLWSHKh2a30DoXe8/edit?usp=sharing"",""พังงา!M305"")"),0)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IFERROR(__xludf.DUMMYFUNCTION("IMPORTRANGE(""https://docs.google.com/spreadsheets/d/1IYY_tgx_IHuhSq3AJ5eI5OnqOPBNLWSHKh2a30DoXe8/edit?usp=sharing"",""พังงา!J307"")"),0)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IFERROR(__xludf.DUMMYFUNCTION("IMPORTRANGE(""https://docs.google.com/spreadsheets/d/1IYY_tgx_IHuhSq3AJ5eI5OnqOPBNLWSHKh2a30DoXe8/edit?usp=sharing"",""พังงา!J308"")"),1)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IFERROR(__xludf.DUMMYFUNCTION("IMPORTRANGE(""https://docs.google.com/spreadsheets/d/1IYY_tgx_IHuhSq3AJ5eI5OnqOPBNLWSHKh2a30DoXe8/edit?usp=sharing"",""พังงา!J309"")"),0)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IFERROR(__xludf.DUMMYFUNCTION("IMPORTRANGE(""https://docs.google.com/spreadsheets/d/1IYY_tgx_IHuhSq3AJ5eI5OnqOPBNLWSHKh2a30DoXe8/edit?usp=sharing"",""พังงา!J310"")"),0)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IFERROR(__xludf.DUMMYFUNCTION("IMPORTRANGE(""https://docs.google.com/spreadsheets/d/1IYY_tgx_IHuhSq3AJ5eI5OnqOPBNLWSHKh2a30DoXe8/edit?usp=sharing"",""พังงา!I311"")"),30)</f>
        <v>30</v>
      </c>
      <c r="J416" s="203">
        <f ca="1">IFERROR(__xludf.DUMMYFUNCTION("IMPORTRANGE(""https://docs.google.com/spreadsheets/d/1IYY_tgx_IHuhSq3AJ5eI5OnqOPBNLWSHKh2a30DoXe8/edit?usp=sharing"",""พังงา!J311"")"),0)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IFERROR(__xludf.DUMMYFUNCTION("IMPORTRANGE(""https://docs.google.com/spreadsheets/d/1IYY_tgx_IHuhSq3AJ5eI5OnqOPBNLWSHKh2a30DoXe8/edit?usp=sharing"",""พังงา!I312"")"),10)</f>
        <v>10</v>
      </c>
      <c r="J417" s="379">
        <f ca="1">IFERROR(__xludf.DUMMYFUNCTION("IMPORTRANGE(""https://docs.google.com/spreadsheets/d/1IYY_tgx_IHuhSq3AJ5eI5OnqOPBNLWSHKh2a30DoXe8/edit?usp=sharing"",""พังงา!J312"")"),0)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IFERROR(__xludf.DUMMYFUNCTION("IMPORTRANGE(""https://docs.google.com/spreadsheets/d/1IYY_tgx_IHuhSq3AJ5eI5OnqOPBNLWSHKh2a30DoXe8/edit?usp=sharing"",""พังงา!I313"")"),30)</f>
        <v>30</v>
      </c>
      <c r="J418" s="380">
        <f ca="1">IFERROR(__xludf.DUMMYFUNCTION("IMPORTRANGE(""https://docs.google.com/spreadsheets/d/1IYY_tgx_IHuhSq3AJ5eI5OnqOPBNLWSHKh2a30DoXe8/edit?usp=sharing"",""พังงา!J313"")"),0)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IFERROR(__xludf.DUMMYFUNCTION("IMPORTRANGE(""https://docs.google.com/spreadsheets/d/1IYY_tgx_IHuhSq3AJ5eI5OnqOPBNLWSHKh2a30DoXe8/edit?usp=sharing"",""พังงา!I314"")"),10)</f>
        <v>10</v>
      </c>
      <c r="J419" s="275">
        <f ca="1">IFERROR(__xludf.DUMMYFUNCTION("IMPORTRANGE(""https://docs.google.com/spreadsheets/d/1IYY_tgx_IHuhSq3AJ5eI5OnqOPBNLWSHKh2a30DoXe8/edit?usp=sharing"",""พังงา!J314"")"),0)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IFERROR(__xludf.DUMMYFUNCTION("IMPORTRANGE(""https://docs.google.com/spreadsheets/d/1IYY_tgx_IHuhSq3AJ5eI5OnqOPBNLWSHKh2a30DoXe8/edit?usp=sharing"",""พังงา!I315"")"),10)</f>
        <v>10</v>
      </c>
      <c r="J420" s="275">
        <f ca="1">IFERROR(__xludf.DUMMYFUNCTION("IMPORTRANGE(""https://docs.google.com/spreadsheets/d/1IYY_tgx_IHuhSq3AJ5eI5OnqOPBNLWSHKh2a30DoXe8/edit?usp=sharing"",""พังงา!J315"")"),0)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IFERROR(__xludf.DUMMYFUNCTION("IMPORTRANGE(""https://docs.google.com/spreadsheets/d/1IYY_tgx_IHuhSq3AJ5eI5OnqOPBNLWSHKh2a30DoXe8/edit?usp=sharing"",""พังงา!I316"")"),10)</f>
        <v>10</v>
      </c>
      <c r="J421" s="379">
        <f ca="1">IFERROR(__xludf.DUMMYFUNCTION("IMPORTRANGE(""https://docs.google.com/spreadsheets/d/1IYY_tgx_IHuhSq3AJ5eI5OnqOPBNLWSHKh2a30DoXe8/edit?usp=sharing"",""พังงา!J316"")"),0)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IFERROR(__xludf.DUMMYFUNCTION("IMPORTRANGE(""https://docs.google.com/spreadsheets/d/1IYY_tgx_IHuhSq3AJ5eI5OnqOPBNLWSHKh2a30DoXe8/edit?usp=sharing"",""พังงา!I317"")"),30)</f>
        <v>30</v>
      </c>
      <c r="J422" s="380">
        <f ca="1">IFERROR(__xludf.DUMMYFUNCTION("IMPORTRANGE(""https://docs.google.com/spreadsheets/d/1IYY_tgx_IHuhSq3AJ5eI5OnqOPBNLWSHKh2a30DoXe8/edit?usp=sharing"",""พังงา!J317"")"),0)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IFERROR(__xludf.DUMMYFUNCTION("IMPORTRANGE(""https://docs.google.com/spreadsheets/d/1IYY_tgx_IHuhSq3AJ5eI5OnqOPBNLWSHKh2a30DoXe8/edit?usp=sharing"",""พังงา!I318"")"),10)</f>
        <v>10</v>
      </c>
      <c r="J423" s="275">
        <f ca="1">IFERROR(__xludf.DUMMYFUNCTION("IMPORTRANGE(""https://docs.google.com/spreadsheets/d/1IYY_tgx_IHuhSq3AJ5eI5OnqOPBNLWSHKh2a30DoXe8/edit?usp=sharing"",""พังงา!J318"")"),0)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IFERROR(__xludf.DUMMYFUNCTION("IMPORTRANGE(""https://docs.google.com/spreadsheets/d/1IYY_tgx_IHuhSq3AJ5eI5OnqOPBNLWSHKh2a30DoXe8/edit?usp=sharing"",""พังงา!I319"")"),10)</f>
        <v>10</v>
      </c>
      <c r="J424" s="275">
        <f ca="1">IFERROR(__xludf.DUMMYFUNCTION("IMPORTRANGE(""https://docs.google.com/spreadsheets/d/1IYY_tgx_IHuhSq3AJ5eI5OnqOPBNLWSHKh2a30DoXe8/edit?usp=sharing"",""พังงา!J319"")"),0)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IFERROR(__xludf.DUMMYFUNCTION("IMPORTRANGE(""https://docs.google.com/spreadsheets/d/1IYY_tgx_IHuhSq3AJ5eI5OnqOPBNLWSHKh2a30DoXe8/edit?usp=sharing"",""พังงา!I320"")"),10)</f>
        <v>10</v>
      </c>
      <c r="J425" s="275">
        <f ca="1">IFERROR(__xludf.DUMMYFUNCTION("IMPORTRANGE(""https://docs.google.com/spreadsheets/d/1IYY_tgx_IHuhSq3AJ5eI5OnqOPBNLWSHKh2a30DoXe8/edit?usp=sharing"",""พังงา!J320"")"),0)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IFERROR(__xludf.DUMMYFUNCTION("IMPORTRANGE(""https://docs.google.com/spreadsheets/d/1IYY_tgx_IHuhSq3AJ5eI5OnqOPBNLWSHKh2a30DoXe8/edit?usp=sharing"",""พังงา!I321"")"),10)</f>
        <v>10</v>
      </c>
      <c r="J426" s="379">
        <f ca="1">IFERROR(__xludf.DUMMYFUNCTION("IMPORTRANGE(""https://docs.google.com/spreadsheets/d/1IYY_tgx_IHuhSq3AJ5eI5OnqOPBNLWSHKh2a30DoXe8/edit?usp=sharing"",""พังงา!J321"")"),0)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IFERROR(__xludf.DUMMYFUNCTION("IMPORTRANGE(""https://docs.google.com/spreadsheets/d/1IYY_tgx_IHuhSq3AJ5eI5OnqOPBNLWSHKh2a30DoXe8/edit?usp=sharing"",""พังงา!I322"")"),30)</f>
        <v>30</v>
      </c>
      <c r="J427" s="380">
        <f ca="1">IFERROR(__xludf.DUMMYFUNCTION("IMPORTRANGE(""https://docs.google.com/spreadsheets/d/1IYY_tgx_IHuhSq3AJ5eI5OnqOPBNLWSHKh2a30DoXe8/edit?usp=sharing"",""พังงา!J322"")"),0)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IFERROR(__xludf.DUMMYFUNCTION("IMPORTRANGE(""https://docs.google.com/spreadsheets/d/1IYY_tgx_IHuhSq3AJ5eI5OnqOPBNLWSHKh2a30DoXe8/edit?usp=sharing"",""พังงา!I323"")"),10)</f>
        <v>10</v>
      </c>
      <c r="J428" s="275">
        <f ca="1">IFERROR(__xludf.DUMMYFUNCTION("IMPORTRANGE(""https://docs.google.com/spreadsheets/d/1IYY_tgx_IHuhSq3AJ5eI5OnqOPBNLWSHKh2a30DoXe8/edit?usp=sharing"",""พังงา!J323"")"),0)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IFERROR(__xludf.DUMMYFUNCTION("IMPORTRANGE(""https://docs.google.com/spreadsheets/d/1IYY_tgx_IHuhSq3AJ5eI5OnqOPBNLWSHKh2a30DoXe8/edit?usp=sharing"",""พังงา!I324"")"),10)</f>
        <v>10</v>
      </c>
      <c r="J429" s="275">
        <f ca="1">IFERROR(__xludf.DUMMYFUNCTION("IMPORTRANGE(""https://docs.google.com/spreadsheets/d/1IYY_tgx_IHuhSq3AJ5eI5OnqOPBNLWSHKh2a30DoXe8/edit?usp=sharing"",""พังงา!J324"")"),0)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IFERROR(__xludf.DUMMYFUNCTION("IMPORTRANGE(""https://docs.google.com/spreadsheets/d/1IYY_tgx_IHuhSq3AJ5eI5OnqOPBNLWSHKh2a30DoXe8/edit?usp=sharing"",""พังงา!I325"")"),20)</f>
        <v>20</v>
      </c>
      <c r="J430" s="379">
        <f ca="1">IFERROR(__xludf.DUMMYFUNCTION("IMPORTRANGE(""https://docs.google.com/spreadsheets/d/1IYY_tgx_IHuhSq3AJ5eI5OnqOPBNLWSHKh2a30DoXe8/edit?usp=sharing"",""พังงา!J325"")"),0)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IFERROR(__xludf.DUMMYFUNCTION("IMPORTRANGE(""https://docs.google.com/spreadsheets/d/1IYY_tgx_IHuhSq3AJ5eI5OnqOPBNLWSHKh2a30DoXe8/edit?usp=sharing"",""พังงา!I326"")"),10)</f>
        <v>10</v>
      </c>
      <c r="J431" s="275">
        <f ca="1">IFERROR(__xludf.DUMMYFUNCTION("IMPORTRANGE(""https://docs.google.com/spreadsheets/d/1IYY_tgx_IHuhSq3AJ5eI5OnqOPBNLWSHKh2a30DoXe8/edit?usp=sharing"",""พังงา!J326"")"),0)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IFERROR(__xludf.DUMMYFUNCTION("IMPORTRANGE(""https://docs.google.com/spreadsheets/d/1IYY_tgx_IHuhSq3AJ5eI5OnqOPBNLWSHKh2a30DoXe8/edit?usp=sharing"",""พังงา!I327"")"),10)</f>
        <v>10</v>
      </c>
      <c r="J432" s="275">
        <f ca="1">IFERROR(__xludf.DUMMYFUNCTION("IMPORTRANGE(""https://docs.google.com/spreadsheets/d/1IYY_tgx_IHuhSq3AJ5eI5OnqOPBNLWSHKh2a30DoXe8/edit?usp=sharing"",""พังงา!J327"")"),0)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IFERROR(__xludf.DUMMYFUNCTION("IMPORTRANGE(""https://docs.google.com/spreadsheets/d/1IYY_tgx_IHuhSq3AJ5eI5OnqOPBNLWSHKh2a30DoXe8/edit?usp=sharing"",""พังงา!J328"")"),0)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IFERROR(__xludf.DUMMYFUNCTION("IMPORTRANGE(""https://docs.google.com/spreadsheets/d/1IYY_tgx_IHuhSq3AJ5eI5OnqOPBNLWSHKh2a30DoXe8/edit?usp=sharing"",""พังงา!J329"")"),0)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IFERROR(__xludf.DUMMYFUNCTION("IMPORTRANGE(""https://docs.google.com/spreadsheets/d/1IYY_tgx_IHuhSq3AJ5eI5OnqOPBNLWSHKh2a30DoXe8/edit?usp=sharing"",""พังงา!I330"")"),15)</f>
        <v>15</v>
      </c>
      <c r="J435" s="393">
        <f ca="1">IFERROR(__xludf.DUMMYFUNCTION("IMPORTRANGE(""https://docs.google.com/spreadsheets/d/1IYY_tgx_IHuhSq3AJ5eI5OnqOPBNLWSHKh2a30DoXe8/edit?usp=sharing"",""พังงา!J330"")"),0)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IFERROR(__xludf.DUMMYFUNCTION("IMPORTRANGE(""https://docs.google.com/spreadsheets/d/1IYY_tgx_IHuhSq3AJ5eI5OnqOPBNLWSHKh2a30DoXe8/edit?usp=sharing"",""พังงา!L330"")"),83000)</f>
        <v>83000</v>
      </c>
      <c r="M435" s="395"/>
      <c r="N435" s="395">
        <f ca="1">IFERROR(__xludf.DUMMYFUNCTION("IMPORTRANGE(""https://docs.google.com/spreadsheets/d/1IYY_tgx_IHuhSq3AJ5eI5OnqOPBNLWSHKh2a30DoXe8/edit?usp=sharing"",""พังงา!M330"")"),0)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IFERROR(__xludf.DUMMYFUNCTION("IMPORTRANGE(""https://docs.google.com/spreadsheets/d/1IYY_tgx_IHuhSq3AJ5eI5OnqOPBNLWSHKh2a30DoXe8/edit?usp=sharing"",""พังงา!L331"")"),0)</f>
        <v>0</v>
      </c>
      <c r="M436" s="169"/>
      <c r="N436" s="171">
        <f ca="1">IFERROR(__xludf.DUMMYFUNCTION("IMPORTRANGE(""https://docs.google.com/spreadsheets/d/1IYY_tgx_IHuhSq3AJ5eI5OnqOPBNLWSHKh2a30DoXe8/edit?usp=sharing"",""พังงา!M331"")"),0)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IFERROR(__xludf.DUMMYFUNCTION("IMPORTRANGE(""https://docs.google.com/spreadsheets/d/1IYY_tgx_IHuhSq3AJ5eI5OnqOPBNLWSHKh2a30DoXe8/edit?usp=sharing"",""พังงา!L332"")"),83000)</f>
        <v>83000</v>
      </c>
      <c r="M437" s="169"/>
      <c r="N437" s="171">
        <f ca="1">IFERROR(__xludf.DUMMYFUNCTION("IMPORTRANGE(""https://docs.google.com/spreadsheets/d/1IYY_tgx_IHuhSq3AJ5eI5OnqOPBNLWSHKh2a30DoXe8/edit?usp=sharing"",""พังงา!M332"")"),0)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IFERROR(__xludf.DUMMYFUNCTION("IMPORTRANGE(""https://docs.google.com/spreadsheets/d/1IYY_tgx_IHuhSq3AJ5eI5OnqOPBNLWSHKh2a30DoXe8/edit?usp=sharing"",""พังงา!L333"")"),0)</f>
        <v>0</v>
      </c>
      <c r="M438" s="171"/>
      <c r="N438" s="171">
        <f ca="1">IFERROR(__xludf.DUMMYFUNCTION("IMPORTRANGE(""https://docs.google.com/spreadsheets/d/1IYY_tgx_IHuhSq3AJ5eI5OnqOPBNLWSHKh2a30DoXe8/edit?usp=sharing"",""พังงา!M333"")"),0)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IFERROR(__xludf.DUMMYFUNCTION("IMPORTRANGE(""https://docs.google.com/spreadsheets/d/1IYY_tgx_IHuhSq3AJ5eI5OnqOPBNLWSHKh2a30DoXe8/edit?usp=sharing"",""พังงา!L334"")"),83000)</f>
        <v>83000</v>
      </c>
      <c r="M439" s="171"/>
      <c r="N439" s="171">
        <f ca="1">IFERROR(__xludf.DUMMYFUNCTION("IMPORTRANGE(""https://docs.google.com/spreadsheets/d/1IYY_tgx_IHuhSq3AJ5eI5OnqOPBNLWSHKh2a30DoXe8/edit?usp=sharing"",""พังงา!M334"")"),0)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IFERROR(__xludf.DUMMYFUNCTION("IMPORTRANGE(""https://docs.google.com/spreadsheets/d/1IYY_tgx_IHuhSq3AJ5eI5OnqOPBNLWSHKh2a30DoXe8/edit?usp=sharing"",""พังงา!M335"")"),0)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IFERROR(__xludf.DUMMYFUNCTION("IMPORTRANGE(""https://docs.google.com/spreadsheets/d/1IYY_tgx_IHuhSq3AJ5eI5OnqOPBNLWSHKh2a30DoXe8/edit?usp=sharing"",""พังงา!M336"")"),0)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IFERROR(__xludf.DUMMYFUNCTION("IMPORTRANGE(""https://docs.google.com/spreadsheets/d/1IYY_tgx_IHuhSq3AJ5eI5OnqOPBNLWSHKh2a30DoXe8/edit?usp=sharing"",""พังงา!M337"")"),0)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IFERROR(__xludf.DUMMYFUNCTION("IMPORTRANGE(""https://docs.google.com/spreadsheets/d/1IYY_tgx_IHuhSq3AJ5eI5OnqOPBNLWSHKh2a30DoXe8/edit?usp=sharing"",""พังงา!M338"")"),0)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IFERROR(__xludf.DUMMYFUNCTION("IMPORTRANGE(""https://docs.google.com/spreadsheets/d/1IYY_tgx_IHuhSq3AJ5eI5OnqOPBNLWSHKh2a30DoXe8/edit?usp=sharing"",""พังงา!J340"")"),0)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IFERROR(__xludf.DUMMYFUNCTION("IMPORTRANGE(""https://docs.google.com/spreadsheets/d/1IYY_tgx_IHuhSq3AJ5eI5OnqOPBNLWSHKh2a30DoXe8/edit?usp=sharing"",""พังงา!J341"")"),1)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IFERROR(__xludf.DUMMYFUNCTION("IMPORTRANGE(""https://docs.google.com/spreadsheets/d/1IYY_tgx_IHuhSq3AJ5eI5OnqOPBNLWSHKh2a30DoXe8/edit?usp=sharing"",""พังงา!J342"")"),0)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IFERROR(__xludf.DUMMYFUNCTION("IMPORTRANGE(""https://docs.google.com/spreadsheets/d/1IYY_tgx_IHuhSq3AJ5eI5OnqOPBNLWSHKh2a30DoXe8/edit?usp=sharing"",""พังงา!J343"")"),0)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IFERROR(__xludf.DUMMYFUNCTION("IMPORTRANGE(""https://docs.google.com/spreadsheets/d/1IYY_tgx_IHuhSq3AJ5eI5OnqOPBNLWSHKh2a30DoXe8/edit?usp=sharing"",""พังงา!I344"")"),15)</f>
        <v>15</v>
      </c>
      <c r="J449" s="203">
        <f ca="1">IFERROR(__xludf.DUMMYFUNCTION("IMPORTRANGE(""https://docs.google.com/spreadsheets/d/1IYY_tgx_IHuhSq3AJ5eI5OnqOPBNLWSHKh2a30DoXe8/edit?usp=sharing"",""พังงา!J344"")"),0)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IFERROR(__xludf.DUMMYFUNCTION("IMPORTRANGE(""https://docs.google.com/spreadsheets/d/1IYY_tgx_IHuhSq3AJ5eI5OnqOPBNLWSHKh2a30DoXe8/edit?usp=sharing"",""พังงา!I345"")"),15)</f>
        <v>15</v>
      </c>
      <c r="J450" s="192">
        <f ca="1">IFERROR(__xludf.DUMMYFUNCTION("IMPORTRANGE(""https://docs.google.com/spreadsheets/d/1IYY_tgx_IHuhSq3AJ5eI5OnqOPBNLWSHKh2a30DoXe8/edit?usp=sharing"",""พังงา!J345"")"),0)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IFERROR(__xludf.DUMMYFUNCTION("IMPORTRANGE(""https://docs.google.com/spreadsheets/d/1IYY_tgx_IHuhSq3AJ5eI5OnqOPBNLWSHKh2a30DoXe8/edit?usp=sharing"",""พังงา!I346"")"),0)</f>
        <v>0</v>
      </c>
      <c r="J451" s="191">
        <f ca="1">IFERROR(__xludf.DUMMYFUNCTION("IMPORTRANGE(""https://docs.google.com/spreadsheets/d/1IYY_tgx_IHuhSq3AJ5eI5OnqOPBNLWSHKh2a30DoXe8/edit?usp=sharing"",""พังงา!J346"")"),0)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IFERROR(__xludf.DUMMYFUNCTION("IMPORTRANGE(""https://docs.google.com/spreadsheets/d/1IYY_tgx_IHuhSq3AJ5eI5OnqOPBNLWSHKh2a30DoXe8/edit?usp=sharing"",""พังงา!I347"")"),0)</f>
        <v>0</v>
      </c>
      <c r="J452" s="191">
        <f ca="1">IFERROR(__xludf.DUMMYFUNCTION("IMPORTRANGE(""https://docs.google.com/spreadsheets/d/1IYY_tgx_IHuhSq3AJ5eI5OnqOPBNLWSHKh2a30DoXe8/edit?usp=sharing"",""พังงา!J347"")"),0)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IFERROR(__xludf.DUMMYFUNCTION("IMPORTRANGE(""https://docs.google.com/spreadsheets/d/1IYY_tgx_IHuhSq3AJ5eI5OnqOPBNLWSHKh2a30DoXe8/edit?usp=sharing"",""พังงา!J348"")"),0)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IFERROR(__xludf.DUMMYFUNCTION("IMPORTRANGE(""https://docs.google.com/spreadsheets/d/1IYY_tgx_IHuhSq3AJ5eI5OnqOPBNLWSHKh2a30DoXe8/edit?usp=sharing"",""พังงา!J349"")"),0)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IFERROR(__xludf.DUMMYFUNCTION("IMPORTRANGE(""https://docs.google.com/spreadsheets/d/1IYY_tgx_IHuhSq3AJ5eI5OnqOPBNLWSHKh2a30DoXe8/edit?usp=sharing"",""พังงา!I350"")"),19922)</f>
        <v>19922</v>
      </c>
      <c r="J455" s="360">
        <f ca="1">IFERROR(__xludf.DUMMYFUNCTION("IMPORTRANGE(""https://docs.google.com/spreadsheets/d/1IYY_tgx_IHuhSq3AJ5eI5OnqOPBNLWSHKh2a30DoXe8/edit?usp=sharing"",""พังงา!J350"")"),0)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IFERROR(__xludf.DUMMYFUNCTION("IMPORTRANGE(""https://docs.google.com/spreadsheets/d/1IYY_tgx_IHuhSq3AJ5eI5OnqOPBNLWSHKh2a30DoXe8/edit?usp=sharing"",""พังงา!L350"")"),163622)</f>
        <v>163622</v>
      </c>
      <c r="M455" s="362"/>
      <c r="N455" s="362">
        <f ca="1">IFERROR(__xludf.DUMMYFUNCTION("IMPORTRANGE(""https://docs.google.com/spreadsheets/d/1IYY_tgx_IHuhSq3AJ5eI5OnqOPBNLWSHKh2a30DoXe8/edit?usp=sharing"",""พังงา!M350"")"),0)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IFERROR(__xludf.DUMMYFUNCTION("IMPORTRANGE(""https://docs.google.com/spreadsheets/d/1IYY_tgx_IHuhSq3AJ5eI5OnqOPBNLWSHKh2a30DoXe8/edit?usp=sharing"",""พังงา!L351"")"),0)</f>
        <v>0</v>
      </c>
      <c r="M456" s="169"/>
      <c r="N456" s="171">
        <f ca="1">IFERROR(__xludf.DUMMYFUNCTION("IMPORTRANGE(""https://docs.google.com/spreadsheets/d/1IYY_tgx_IHuhSq3AJ5eI5OnqOPBNLWSHKh2a30DoXe8/edit?usp=sharing"",""พังงา!M351"")"),0)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IFERROR(__xludf.DUMMYFUNCTION("IMPORTRANGE(""https://docs.google.com/spreadsheets/d/1IYY_tgx_IHuhSq3AJ5eI5OnqOPBNLWSHKh2a30DoXe8/edit?usp=sharing"",""พังงา!L352"")"),163622)</f>
        <v>163622</v>
      </c>
      <c r="M457" s="169"/>
      <c r="N457" s="171">
        <f ca="1">IFERROR(__xludf.DUMMYFUNCTION("IMPORTRANGE(""https://docs.google.com/spreadsheets/d/1IYY_tgx_IHuhSq3AJ5eI5OnqOPBNLWSHKh2a30DoXe8/edit?usp=sharing"",""พังงา!M352"")"),0)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IFERROR(__xludf.DUMMYFUNCTION("IMPORTRANGE(""https://docs.google.com/spreadsheets/d/1IYY_tgx_IHuhSq3AJ5eI5OnqOPBNLWSHKh2a30DoXe8/edit?usp=sharing"",""พังงา!L353"")"),0)</f>
        <v>0</v>
      </c>
      <c r="M458" s="171"/>
      <c r="N458" s="171">
        <f ca="1">IFERROR(__xludf.DUMMYFUNCTION("IMPORTRANGE(""https://docs.google.com/spreadsheets/d/1IYY_tgx_IHuhSq3AJ5eI5OnqOPBNLWSHKh2a30DoXe8/edit?usp=sharing"",""พังงา!M353"")"),0)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IFERROR(__xludf.DUMMYFUNCTION("IMPORTRANGE(""https://docs.google.com/spreadsheets/d/1IYY_tgx_IHuhSq3AJ5eI5OnqOPBNLWSHKh2a30DoXe8/edit?usp=sharing"",""พังงา!L354"")"),163622)</f>
        <v>163622</v>
      </c>
      <c r="M459" s="171"/>
      <c r="N459" s="171">
        <f ca="1">IFERROR(__xludf.DUMMYFUNCTION("IMPORTRANGE(""https://docs.google.com/spreadsheets/d/1IYY_tgx_IHuhSq3AJ5eI5OnqOPBNLWSHKh2a30DoXe8/edit?usp=sharing"",""พังงา!M354"")"),0)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IFERROR(__xludf.DUMMYFUNCTION("IMPORTRANGE(""https://docs.google.com/spreadsheets/d/1IYY_tgx_IHuhSq3AJ5eI5OnqOPBNLWSHKh2a30DoXe8/edit?usp=sharing"",""พังงา!M355"")"),0)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IFERROR(__xludf.DUMMYFUNCTION("IMPORTRANGE(""https://docs.google.com/spreadsheets/d/1IYY_tgx_IHuhSq3AJ5eI5OnqOPBNLWSHKh2a30DoXe8/edit?usp=sharing"",""พังงา!M356"")"),0)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IFERROR(__xludf.DUMMYFUNCTION("IMPORTRANGE(""https://docs.google.com/spreadsheets/d/1IYY_tgx_IHuhSq3AJ5eI5OnqOPBNLWSHKh2a30DoXe8/edit?usp=sharing"",""พังงา!M357"")"),0)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IFERROR(__xludf.DUMMYFUNCTION("IMPORTRANGE(""https://docs.google.com/spreadsheets/d/1IYY_tgx_IHuhSq3AJ5eI5OnqOPBNLWSHKh2a30DoXe8/edit?usp=sharing"",""พังงา!M358"")"),0)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IFERROR(__xludf.DUMMYFUNCTION("IMPORTRANGE(""https://docs.google.com/spreadsheets/d/1IYY_tgx_IHuhSq3AJ5eI5OnqOPBNLWSHKh2a30DoXe8/edit?usp=sharing"",""พังงา!I359"")"),19922)</f>
        <v>19922</v>
      </c>
      <c r="J464" s="264">
        <f ca="1">IFERROR(__xludf.DUMMYFUNCTION("IMPORTRANGE(""https://docs.google.com/spreadsheets/d/1IYY_tgx_IHuhSq3AJ5eI5OnqOPBNLWSHKh2a30DoXe8/edit?usp=sharing"",""พังงา!J359"")"),0)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IFERROR(__xludf.DUMMYFUNCTION("IMPORTRANGE(""https://docs.google.com/spreadsheets/d/1IYY_tgx_IHuhSq3AJ5eI5OnqOPBNLWSHKh2a30DoXe8/edit?usp=sharing"",""พังงา!I360"")"),19922)</f>
        <v>19922</v>
      </c>
      <c r="J465" s="401">
        <f ca="1">IFERROR(__xludf.DUMMYFUNCTION("IMPORTRANGE(""https://docs.google.com/spreadsheets/d/1IYY_tgx_IHuhSq3AJ5eI5OnqOPBNLWSHKh2a30DoXe8/edit?usp=sharing"",""พังงา!J360"")"),0)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IFERROR(__xludf.DUMMYFUNCTION("IMPORTRANGE(""https://docs.google.com/spreadsheets/d/1IYY_tgx_IHuhSq3AJ5eI5OnqOPBNLWSHKh2a30DoXe8/edit?usp=sharing"",""พังงา!I361"")"),2094)</f>
        <v>2094</v>
      </c>
      <c r="J466" s="401">
        <f ca="1">IFERROR(__xludf.DUMMYFUNCTION("IMPORTRANGE(""https://docs.google.com/spreadsheets/d/1IYY_tgx_IHuhSq3AJ5eI5OnqOPBNLWSHKh2a30DoXe8/edit?usp=sharing"",""พังงา!J361"")"),0)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IFERROR(__xludf.DUMMYFUNCTION("IMPORTRANGE(""https://docs.google.com/spreadsheets/d/1IYY_tgx_IHuhSq3AJ5eI5OnqOPBNLWSHKh2a30DoXe8/edit?usp=sharing"",""พังงา!I362"")"),0)</f>
        <v>0</v>
      </c>
      <c r="J467" s="192">
        <f ca="1">IFERROR(__xludf.DUMMYFUNCTION("IMPORTRANGE(""https://docs.google.com/spreadsheets/d/1IYY_tgx_IHuhSq3AJ5eI5OnqOPBNLWSHKh2a30DoXe8/edit?usp=sharing"",""พังงา!J362"")"),0)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IFERROR(__xludf.DUMMYFUNCTION("IMPORTRANGE(""https://docs.google.com/spreadsheets/d/1IYY_tgx_IHuhSq3AJ5eI5OnqOPBNLWSHKh2a30DoXe8/edit?usp=sharing"",""พังงา!I363"")"),0)</f>
        <v>0</v>
      </c>
      <c r="J468" s="192">
        <f ca="1">IFERROR(__xludf.DUMMYFUNCTION("IMPORTRANGE(""https://docs.google.com/spreadsheets/d/1IYY_tgx_IHuhSq3AJ5eI5OnqOPBNLWSHKh2a30DoXe8/edit?usp=sharing"",""พังงา!J363"")"),0)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IFERROR(__xludf.DUMMYFUNCTION("IMPORTRANGE(""https://docs.google.com/spreadsheets/d/1IYY_tgx_IHuhSq3AJ5eI5OnqOPBNLWSHKh2a30DoXe8/edit?usp=sharing"",""พังงา!I364"")"),0)</f>
        <v>0</v>
      </c>
      <c r="J469" s="192">
        <f ca="1">IFERROR(__xludf.DUMMYFUNCTION("IMPORTRANGE(""https://docs.google.com/spreadsheets/d/1IYY_tgx_IHuhSq3AJ5eI5OnqOPBNLWSHKh2a30DoXe8/edit?usp=sharing"",""พังงา!J364"")"),0)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IFERROR(__xludf.DUMMYFUNCTION("IMPORTRANGE(""https://docs.google.com/spreadsheets/d/1IYY_tgx_IHuhSq3AJ5eI5OnqOPBNLWSHKh2a30DoXe8/edit?usp=sharing"",""พังงา!I365"")"),0)</f>
        <v>0</v>
      </c>
      <c r="J470" s="192">
        <f ca="1">IFERROR(__xludf.DUMMYFUNCTION("IMPORTRANGE(""https://docs.google.com/spreadsheets/d/1IYY_tgx_IHuhSq3AJ5eI5OnqOPBNLWSHKh2a30DoXe8/edit?usp=sharing"",""พังงา!J365"")"),0)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IFERROR(__xludf.DUMMYFUNCTION("IMPORTRANGE(""https://docs.google.com/spreadsheets/d/1IYY_tgx_IHuhSq3AJ5eI5OnqOPBNLWSHKh2a30DoXe8/edit?usp=sharing"",""พังงา!I366"")"),0)</f>
        <v>0</v>
      </c>
      <c r="J471" s="192">
        <f ca="1">IFERROR(__xludf.DUMMYFUNCTION("IMPORTRANGE(""https://docs.google.com/spreadsheets/d/1IYY_tgx_IHuhSq3AJ5eI5OnqOPBNLWSHKh2a30DoXe8/edit?usp=sharing"",""พังงา!J366"")"),0)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IFERROR(__xludf.DUMMYFUNCTION("IMPORTRANGE(""https://docs.google.com/spreadsheets/d/1IYY_tgx_IHuhSq3AJ5eI5OnqOPBNLWSHKh2a30DoXe8/edit?usp=sharing"",""พังงา!I367"")"),0)</f>
        <v>0</v>
      </c>
      <c r="J472" s="192">
        <f ca="1">IFERROR(__xludf.DUMMYFUNCTION("IMPORTRANGE(""https://docs.google.com/spreadsheets/d/1IYY_tgx_IHuhSq3AJ5eI5OnqOPBNLWSHKh2a30DoXe8/edit?usp=sharing"",""พังงา!J367"")"),0)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IFERROR(__xludf.DUMMYFUNCTION("IMPORTRANGE(""https://docs.google.com/spreadsheets/d/1IYY_tgx_IHuhSq3AJ5eI5OnqOPBNLWSHKh2a30DoXe8/edit?usp=sharing"",""พังงา!I368"")"),19922)</f>
        <v>19922</v>
      </c>
      <c r="J473" s="401">
        <f ca="1">IFERROR(__xludf.DUMMYFUNCTION("IMPORTRANGE(""https://docs.google.com/spreadsheets/d/1IYY_tgx_IHuhSq3AJ5eI5OnqOPBNLWSHKh2a30DoXe8/edit?usp=sharing"",""พังงา!J368"")"),0)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IFERROR(__xludf.DUMMYFUNCTION("IMPORTRANGE(""https://docs.google.com/spreadsheets/d/1IYY_tgx_IHuhSq3AJ5eI5OnqOPBNLWSHKh2a30DoXe8/edit?usp=sharing"",""พังงา!I369"")"),2094)</f>
        <v>2094</v>
      </c>
      <c r="J474" s="401">
        <f ca="1">IFERROR(__xludf.DUMMYFUNCTION("IMPORTRANGE(""https://docs.google.com/spreadsheets/d/1IYY_tgx_IHuhSq3AJ5eI5OnqOPBNLWSHKh2a30DoXe8/edit?usp=sharing"",""พังงา!J369"")"),0)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IFERROR(__xludf.DUMMYFUNCTION("IMPORTRANGE(""https://docs.google.com/spreadsheets/d/1IYY_tgx_IHuhSq3AJ5eI5OnqOPBNLWSHKh2a30DoXe8/edit?usp=sharing"",""พังงา!I370"")"),0)</f>
        <v>0</v>
      </c>
      <c r="J475" s="192">
        <f ca="1">IFERROR(__xludf.DUMMYFUNCTION("IMPORTRANGE(""https://docs.google.com/spreadsheets/d/1IYY_tgx_IHuhSq3AJ5eI5OnqOPBNLWSHKh2a30DoXe8/edit?usp=sharing"",""พังงา!J370"")"),0)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IFERROR(__xludf.DUMMYFUNCTION("IMPORTRANGE(""https://docs.google.com/spreadsheets/d/1IYY_tgx_IHuhSq3AJ5eI5OnqOPBNLWSHKh2a30DoXe8/edit?usp=sharing"",""พังงา!I371"")"),0)</f>
        <v>0</v>
      </c>
      <c r="J476" s="192">
        <f ca="1">IFERROR(__xludf.DUMMYFUNCTION("IMPORTRANGE(""https://docs.google.com/spreadsheets/d/1IYY_tgx_IHuhSq3AJ5eI5OnqOPBNLWSHKh2a30DoXe8/edit?usp=sharing"",""พังงา!J371"")"),0)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IFERROR(__xludf.DUMMYFUNCTION("IMPORTRANGE(""https://docs.google.com/spreadsheets/d/1IYY_tgx_IHuhSq3AJ5eI5OnqOPBNLWSHKh2a30DoXe8/edit?usp=sharing"",""พังงา!I372"")"),0)</f>
        <v>0</v>
      </c>
      <c r="J477" s="192">
        <f ca="1">IFERROR(__xludf.DUMMYFUNCTION("IMPORTRANGE(""https://docs.google.com/spreadsheets/d/1IYY_tgx_IHuhSq3AJ5eI5OnqOPBNLWSHKh2a30DoXe8/edit?usp=sharing"",""พังงา!J372"")"),0)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IFERROR(__xludf.DUMMYFUNCTION("IMPORTRANGE(""https://docs.google.com/spreadsheets/d/1IYY_tgx_IHuhSq3AJ5eI5OnqOPBNLWSHKh2a30DoXe8/edit?usp=sharing"",""พังงา!I373"")"),0)</f>
        <v>0</v>
      </c>
      <c r="J478" s="192">
        <f ca="1">IFERROR(__xludf.DUMMYFUNCTION("IMPORTRANGE(""https://docs.google.com/spreadsheets/d/1IYY_tgx_IHuhSq3AJ5eI5OnqOPBNLWSHKh2a30DoXe8/edit?usp=sharing"",""พังงา!J373"")"),0)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IFERROR(__xludf.DUMMYFUNCTION("IMPORTRANGE(""https://docs.google.com/spreadsheets/d/1IYY_tgx_IHuhSq3AJ5eI5OnqOPBNLWSHKh2a30DoXe8/edit?usp=sharing"",""พังงา!I374"")"),0)</f>
        <v>0</v>
      </c>
      <c r="J479" s="192">
        <f ca="1">IFERROR(__xludf.DUMMYFUNCTION("IMPORTRANGE(""https://docs.google.com/spreadsheets/d/1IYY_tgx_IHuhSq3AJ5eI5OnqOPBNLWSHKh2a30DoXe8/edit?usp=sharing"",""พังงา!J374"")"),0)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IFERROR(__xludf.DUMMYFUNCTION("IMPORTRANGE(""https://docs.google.com/spreadsheets/d/1IYY_tgx_IHuhSq3AJ5eI5OnqOPBNLWSHKh2a30DoXe8/edit?usp=sharing"",""พังงา!I375"")"),0)</f>
        <v>0</v>
      </c>
      <c r="J480" s="192">
        <f ca="1">IFERROR(__xludf.DUMMYFUNCTION("IMPORTRANGE(""https://docs.google.com/spreadsheets/d/1IYY_tgx_IHuhSq3AJ5eI5OnqOPBNLWSHKh2a30DoXe8/edit?usp=sharing"",""พังงา!J375"")"),0)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IFERROR(__xludf.DUMMYFUNCTION("IMPORTRANGE(""https://docs.google.com/spreadsheets/d/1IYY_tgx_IHuhSq3AJ5eI5OnqOPBNLWSHKh2a30DoXe8/edit?usp=sharing"",""พังงา!I376"")"),19922)</f>
        <v>19922</v>
      </c>
      <c r="J481" s="401">
        <f ca="1">IFERROR(__xludf.DUMMYFUNCTION("IMPORTRANGE(""https://docs.google.com/spreadsheets/d/1IYY_tgx_IHuhSq3AJ5eI5OnqOPBNLWSHKh2a30DoXe8/edit?usp=sharing"",""พังงา!J376"")"),0)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IFERROR(__xludf.DUMMYFUNCTION("IMPORTRANGE(""https://docs.google.com/spreadsheets/d/1IYY_tgx_IHuhSq3AJ5eI5OnqOPBNLWSHKh2a30DoXe8/edit?usp=sharing"",""พังงา!I377"")"),2094)</f>
        <v>2094</v>
      </c>
      <c r="J482" s="401">
        <f ca="1">IFERROR(__xludf.DUMMYFUNCTION("IMPORTRANGE(""https://docs.google.com/spreadsheets/d/1IYY_tgx_IHuhSq3AJ5eI5OnqOPBNLWSHKh2a30DoXe8/edit?usp=sharing"",""พังงา!J377"")"),0)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IFERROR(__xludf.DUMMYFUNCTION("IMPORTRANGE(""https://docs.google.com/spreadsheets/d/1IYY_tgx_IHuhSq3AJ5eI5OnqOPBNLWSHKh2a30DoXe8/edit?usp=sharing"",""พังงา!I378"")"),0)</f>
        <v>0</v>
      </c>
      <c r="J483" s="192">
        <f ca="1">IFERROR(__xludf.DUMMYFUNCTION("IMPORTRANGE(""https://docs.google.com/spreadsheets/d/1IYY_tgx_IHuhSq3AJ5eI5OnqOPBNLWSHKh2a30DoXe8/edit?usp=sharing"",""พังงา!J378"")"),0)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IFERROR(__xludf.DUMMYFUNCTION("IMPORTRANGE(""https://docs.google.com/spreadsheets/d/1IYY_tgx_IHuhSq3AJ5eI5OnqOPBNLWSHKh2a30DoXe8/edit?usp=sharing"",""พังงา!I379"")"),0)</f>
        <v>0</v>
      </c>
      <c r="J484" s="192">
        <f ca="1">IFERROR(__xludf.DUMMYFUNCTION("IMPORTRANGE(""https://docs.google.com/spreadsheets/d/1IYY_tgx_IHuhSq3AJ5eI5OnqOPBNLWSHKh2a30DoXe8/edit?usp=sharing"",""พังงา!J379"")"),0)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IFERROR(__xludf.DUMMYFUNCTION("IMPORTRANGE(""https://docs.google.com/spreadsheets/d/1IYY_tgx_IHuhSq3AJ5eI5OnqOPBNLWSHKh2a30DoXe8/edit?usp=sharing"",""พังงา!I380"")"),0)</f>
        <v>0</v>
      </c>
      <c r="J485" s="192">
        <f ca="1">IFERROR(__xludf.DUMMYFUNCTION("IMPORTRANGE(""https://docs.google.com/spreadsheets/d/1IYY_tgx_IHuhSq3AJ5eI5OnqOPBNLWSHKh2a30DoXe8/edit?usp=sharing"",""พังงา!J380"")"),0)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IFERROR(__xludf.DUMMYFUNCTION("IMPORTRANGE(""https://docs.google.com/spreadsheets/d/1IYY_tgx_IHuhSq3AJ5eI5OnqOPBNLWSHKh2a30DoXe8/edit?usp=sharing"",""พังงา!I381"")"),0)</f>
        <v>0</v>
      </c>
      <c r="J486" s="192">
        <f ca="1">IFERROR(__xludf.DUMMYFUNCTION("IMPORTRANGE(""https://docs.google.com/spreadsheets/d/1IYY_tgx_IHuhSq3AJ5eI5OnqOPBNLWSHKh2a30DoXe8/edit?usp=sharing"",""พังงา!J381"")"),0)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IFERROR(__xludf.DUMMYFUNCTION("IMPORTRANGE(""https://docs.google.com/spreadsheets/d/1IYY_tgx_IHuhSq3AJ5eI5OnqOPBNLWSHKh2a30DoXe8/edit?usp=sharing"",""พังงา!I382"")"),0)</f>
        <v>0</v>
      </c>
      <c r="J487" s="401">
        <f ca="1">IFERROR(__xludf.DUMMYFUNCTION("IMPORTRANGE(""https://docs.google.com/spreadsheets/d/1IYY_tgx_IHuhSq3AJ5eI5OnqOPBNLWSHKh2a30DoXe8/edit?usp=sharing"",""พังงา!J382"")"),0)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IFERROR(__xludf.DUMMYFUNCTION("IMPORTRANGE(""https://docs.google.com/spreadsheets/d/1IYY_tgx_IHuhSq3AJ5eI5OnqOPBNLWSHKh2a30DoXe8/edit?usp=sharing"",""พังงา!I383"")"),0)</f>
        <v>0</v>
      </c>
      <c r="J488" s="401">
        <f ca="1">IFERROR(__xludf.DUMMYFUNCTION("IMPORTRANGE(""https://docs.google.com/spreadsheets/d/1IYY_tgx_IHuhSq3AJ5eI5OnqOPBNLWSHKh2a30DoXe8/edit?usp=sharing"",""พังงา!J383"")"),0)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IFERROR(__xludf.DUMMYFUNCTION("IMPORTRANGE(""https://docs.google.com/spreadsheets/d/1IYY_tgx_IHuhSq3AJ5eI5OnqOPBNLWSHKh2a30DoXe8/edit?usp=sharing"",""พังงา!I384"")"),0)</f>
        <v>0</v>
      </c>
      <c r="J489" s="192">
        <f ca="1">IFERROR(__xludf.DUMMYFUNCTION("IMPORTRANGE(""https://docs.google.com/spreadsheets/d/1IYY_tgx_IHuhSq3AJ5eI5OnqOPBNLWSHKh2a30DoXe8/edit?usp=sharing"",""พังงา!J384"")"),0)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IFERROR(__xludf.DUMMYFUNCTION("IMPORTRANGE(""https://docs.google.com/spreadsheets/d/1IYY_tgx_IHuhSq3AJ5eI5OnqOPBNLWSHKh2a30DoXe8/edit?usp=sharing"",""พังงา!I385"")"),0)</f>
        <v>0</v>
      </c>
      <c r="J490" s="192">
        <f ca="1">IFERROR(__xludf.DUMMYFUNCTION("IMPORTRANGE(""https://docs.google.com/spreadsheets/d/1IYY_tgx_IHuhSq3AJ5eI5OnqOPBNLWSHKh2a30DoXe8/edit?usp=sharing"",""พังงา!J385"")"),0)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IFERROR(__xludf.DUMMYFUNCTION("IMPORTRANGE(""https://docs.google.com/spreadsheets/d/1IYY_tgx_IHuhSq3AJ5eI5OnqOPBNLWSHKh2a30DoXe8/edit?usp=sharing"",""พังงา!I386"")"),0)</f>
        <v>0</v>
      </c>
      <c r="J491" s="192">
        <f ca="1">IFERROR(__xludf.DUMMYFUNCTION("IMPORTRANGE(""https://docs.google.com/spreadsheets/d/1IYY_tgx_IHuhSq3AJ5eI5OnqOPBNLWSHKh2a30DoXe8/edit?usp=sharing"",""พังงา!J386"")"),0)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IFERROR(__xludf.DUMMYFUNCTION("IMPORTRANGE(""https://docs.google.com/spreadsheets/d/1IYY_tgx_IHuhSq3AJ5eI5OnqOPBNLWSHKh2a30DoXe8/edit?usp=sharing"",""พังงา!I387"")"),0)</f>
        <v>0</v>
      </c>
      <c r="J492" s="192">
        <f ca="1">IFERROR(__xludf.DUMMYFUNCTION("IMPORTRANGE(""https://docs.google.com/spreadsheets/d/1IYY_tgx_IHuhSq3AJ5eI5OnqOPBNLWSHKh2a30DoXe8/edit?usp=sharing"",""พังงา!J387"")"),0)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IFERROR(__xludf.DUMMYFUNCTION("IMPORTRANGE(""https://docs.google.com/spreadsheets/d/1IYY_tgx_IHuhSq3AJ5eI5OnqOPBNLWSHKh2a30DoXe8/edit?usp=sharing"",""พังงา!I388"")"),0)</f>
        <v>0</v>
      </c>
      <c r="J493" s="192">
        <f ca="1">IFERROR(__xludf.DUMMYFUNCTION("IMPORTRANGE(""https://docs.google.com/spreadsheets/d/1IYY_tgx_IHuhSq3AJ5eI5OnqOPBNLWSHKh2a30DoXe8/edit?usp=sharing"",""พังงา!J388"")"),0)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IFERROR(__xludf.DUMMYFUNCTION("IMPORTRANGE(""https://docs.google.com/spreadsheets/d/1IYY_tgx_IHuhSq3AJ5eI5OnqOPBNLWSHKh2a30DoXe8/edit?usp=sharing"",""พังงา!I389"")"),0)</f>
        <v>0</v>
      </c>
      <c r="J494" s="417">
        <f ca="1">IFERROR(__xludf.DUMMYFUNCTION("IMPORTRANGE(""https://docs.google.com/spreadsheets/d/1IYY_tgx_IHuhSq3AJ5eI5OnqOPBNLWSHKh2a30DoXe8/edit?usp=sharing"",""พังงา!J389"")"),0)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IFERROR(__xludf.DUMMYFUNCTION("IMPORTRANGE(""https://docs.google.com/spreadsheets/d/1IYY_tgx_IHuhSq3AJ5eI5OnqOPBNLWSHKh2a30DoXe8/edit?usp=sharing"",""พังงา!I390"")"),0)</f>
        <v>0</v>
      </c>
      <c r="J495" s="417">
        <f ca="1">IFERROR(__xludf.DUMMYFUNCTION("IMPORTRANGE(""https://docs.google.com/spreadsheets/d/1IYY_tgx_IHuhSq3AJ5eI5OnqOPBNLWSHKh2a30DoXe8/edit?usp=sharing"",""พังงา!J390"")"),0)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IFERROR(__xludf.DUMMYFUNCTION("IMPORTRANGE(""https://docs.google.com/spreadsheets/d/1IYY_tgx_IHuhSq3AJ5eI5OnqOPBNLWSHKh2a30DoXe8/edit?usp=sharing"",""พังงา!I391"")"),0)</f>
        <v>0</v>
      </c>
      <c r="J496" s="417">
        <f ca="1">IFERROR(__xludf.DUMMYFUNCTION("IMPORTRANGE(""https://docs.google.com/spreadsheets/d/1IYY_tgx_IHuhSq3AJ5eI5OnqOPBNLWSHKh2a30DoXe8/edit?usp=sharing"",""พังงา!J391"")"),0)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IFERROR(__xludf.DUMMYFUNCTION("IMPORTRANGE(""https://docs.google.com/spreadsheets/d/1IYY_tgx_IHuhSq3AJ5eI5OnqOPBNLWSHKh2a30DoXe8/edit?usp=sharing"",""พังงา!I392"")"),71)</f>
        <v>71</v>
      </c>
      <c r="J497" s="424">
        <f ca="1">IFERROR(__xludf.DUMMYFUNCTION("IMPORTRANGE(""https://docs.google.com/spreadsheets/d/1IYY_tgx_IHuhSq3AJ5eI5OnqOPBNLWSHKh2a30DoXe8/edit?usp=sharing"",""พังงา!J392"")"),0)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IFERROR(__xludf.DUMMYFUNCTION("IMPORTRANGE(""https://docs.google.com/spreadsheets/d/1IYY_tgx_IHuhSq3AJ5eI5OnqOPBNLWSHKh2a30DoXe8/edit?usp=sharing"",""พังงา!I393"")"),71)</f>
        <v>71</v>
      </c>
      <c r="J498" s="401">
        <f ca="1">IFERROR(__xludf.DUMMYFUNCTION("IMPORTRANGE(""https://docs.google.com/spreadsheets/d/1IYY_tgx_IHuhSq3AJ5eI5OnqOPBNLWSHKh2a30DoXe8/edit?usp=sharing"",""พังงา!J393"")"),0)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IFERROR(__xludf.DUMMYFUNCTION("IMPORTRANGE(""https://docs.google.com/spreadsheets/d/1IYY_tgx_IHuhSq3AJ5eI5OnqOPBNLWSHKh2a30DoXe8/edit?usp=sharing"",""พังงา!I394"")"),8)</f>
        <v>8</v>
      </c>
      <c r="J499" s="401">
        <f ca="1">IFERROR(__xludf.DUMMYFUNCTION("IMPORTRANGE(""https://docs.google.com/spreadsheets/d/1IYY_tgx_IHuhSq3AJ5eI5OnqOPBNLWSHKh2a30DoXe8/edit?usp=sharing"",""พังงา!J394"")"),0)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IFERROR(__xludf.DUMMYFUNCTION("IMPORTRANGE(""https://docs.google.com/spreadsheets/d/1IYY_tgx_IHuhSq3AJ5eI5OnqOPBNLWSHKh2a30DoXe8/edit?usp=sharing"",""พังงา!I395"")"),0)</f>
        <v>0</v>
      </c>
      <c r="J500" s="167">
        <f ca="1">IFERROR(__xludf.DUMMYFUNCTION("IMPORTRANGE(""https://docs.google.com/spreadsheets/d/1IYY_tgx_IHuhSq3AJ5eI5OnqOPBNLWSHKh2a30DoXe8/edit?usp=sharing"",""พังงา!J395"")"),0)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IFERROR(__xludf.DUMMYFUNCTION("IMPORTRANGE(""https://docs.google.com/spreadsheets/d/1IYY_tgx_IHuhSq3AJ5eI5OnqOPBNLWSHKh2a30DoXe8/edit?usp=sharing"",""พังงา!I396"")"),0)</f>
        <v>0</v>
      </c>
      <c r="J501" s="167">
        <f ca="1">IFERROR(__xludf.DUMMYFUNCTION("IMPORTRANGE(""https://docs.google.com/spreadsheets/d/1IYY_tgx_IHuhSq3AJ5eI5OnqOPBNLWSHKh2a30DoXe8/edit?usp=sharing"",""พังงา!J396"")"),0)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IFERROR(__xludf.DUMMYFUNCTION("IMPORTRANGE(""https://docs.google.com/spreadsheets/d/1IYY_tgx_IHuhSq3AJ5eI5OnqOPBNLWSHKh2a30DoXe8/edit?usp=sharing"",""พังงา!I397"")"),0)</f>
        <v>0</v>
      </c>
      <c r="J502" s="192">
        <f ca="1">IFERROR(__xludf.DUMMYFUNCTION("IMPORTRANGE(""https://docs.google.com/spreadsheets/d/1IYY_tgx_IHuhSq3AJ5eI5OnqOPBNLWSHKh2a30DoXe8/edit?usp=sharing"",""พังงา!J397"")"),0)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IFERROR(__xludf.DUMMYFUNCTION("IMPORTRANGE(""https://docs.google.com/spreadsheets/d/1IYY_tgx_IHuhSq3AJ5eI5OnqOPBNLWSHKh2a30DoXe8/edit?usp=sharing"",""พังงา!I398"")"),0)</f>
        <v>0</v>
      </c>
      <c r="J503" s="192">
        <f ca="1">IFERROR(__xludf.DUMMYFUNCTION("IMPORTRANGE(""https://docs.google.com/spreadsheets/d/1IYY_tgx_IHuhSq3AJ5eI5OnqOPBNLWSHKh2a30DoXe8/edit?usp=sharing"",""พังงา!J398"")"),0)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IFERROR(__xludf.DUMMYFUNCTION("IMPORTRANGE(""https://docs.google.com/spreadsheets/d/1IYY_tgx_IHuhSq3AJ5eI5OnqOPBNLWSHKh2a30DoXe8/edit?usp=sharing"",""พังงา!I399"")"),0)</f>
        <v>0</v>
      </c>
      <c r="J504" s="192">
        <f ca="1">IFERROR(__xludf.DUMMYFUNCTION("IMPORTRANGE(""https://docs.google.com/spreadsheets/d/1IYY_tgx_IHuhSq3AJ5eI5OnqOPBNLWSHKh2a30DoXe8/edit?usp=sharing"",""พังงา!J399"")"),0)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IFERROR(__xludf.DUMMYFUNCTION("IMPORTRANGE(""https://docs.google.com/spreadsheets/d/1IYY_tgx_IHuhSq3AJ5eI5OnqOPBNLWSHKh2a30DoXe8/edit?usp=sharing"",""พังงา!I400"")"),0)</f>
        <v>0</v>
      </c>
      <c r="J505" s="192">
        <f ca="1">IFERROR(__xludf.DUMMYFUNCTION("IMPORTRANGE(""https://docs.google.com/spreadsheets/d/1IYY_tgx_IHuhSq3AJ5eI5OnqOPBNLWSHKh2a30DoXe8/edit?usp=sharing"",""พังงา!J400"")"),0)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IFERROR(__xludf.DUMMYFUNCTION("IMPORTRANGE(""https://docs.google.com/spreadsheets/d/1IYY_tgx_IHuhSq3AJ5eI5OnqOPBNLWSHKh2a30DoXe8/edit?usp=sharing"",""พังงา!I401"")"),0)</f>
        <v>0</v>
      </c>
      <c r="J506" s="192">
        <f ca="1">IFERROR(__xludf.DUMMYFUNCTION("IMPORTRANGE(""https://docs.google.com/spreadsheets/d/1IYY_tgx_IHuhSq3AJ5eI5OnqOPBNLWSHKh2a30DoXe8/edit?usp=sharing"",""พังงา!J401"")"),0)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IFERROR(__xludf.DUMMYFUNCTION("IMPORTRANGE(""https://docs.google.com/spreadsheets/d/1IYY_tgx_IHuhSq3AJ5eI5OnqOPBNLWSHKh2a30DoXe8/edit?usp=sharing"",""พังงา!I402"")"),0)</f>
        <v>0</v>
      </c>
      <c r="J507" s="192">
        <f ca="1">IFERROR(__xludf.DUMMYFUNCTION("IMPORTRANGE(""https://docs.google.com/spreadsheets/d/1IYY_tgx_IHuhSq3AJ5eI5OnqOPBNLWSHKh2a30DoXe8/edit?usp=sharing"",""พังงา!J402"")"),0)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IFERROR(__xludf.DUMMYFUNCTION("IMPORTRANGE(""https://docs.google.com/spreadsheets/d/1IYY_tgx_IHuhSq3AJ5eI5OnqOPBNLWSHKh2a30DoXe8/edit?usp=sharing"",""พังงา!I403"")"),0)</f>
        <v>0</v>
      </c>
      <c r="J508" s="167">
        <f ca="1">IFERROR(__xludf.DUMMYFUNCTION("IMPORTRANGE(""https://docs.google.com/spreadsheets/d/1IYY_tgx_IHuhSq3AJ5eI5OnqOPBNLWSHKh2a30DoXe8/edit?usp=sharing"",""พังงา!J403"")"),0)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IFERROR(__xludf.DUMMYFUNCTION("IMPORTRANGE(""https://docs.google.com/spreadsheets/d/1IYY_tgx_IHuhSq3AJ5eI5OnqOPBNLWSHKh2a30DoXe8/edit?usp=sharing"",""พังงา!I404"")"),0)</f>
        <v>0</v>
      </c>
      <c r="J509" s="167">
        <f ca="1">IFERROR(__xludf.DUMMYFUNCTION("IMPORTRANGE(""https://docs.google.com/spreadsheets/d/1IYY_tgx_IHuhSq3AJ5eI5OnqOPBNLWSHKh2a30DoXe8/edit?usp=sharing"",""พังงา!J404"")"),0)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IFERROR(__xludf.DUMMYFUNCTION("IMPORTRANGE(""https://docs.google.com/spreadsheets/d/1IYY_tgx_IHuhSq3AJ5eI5OnqOPBNLWSHKh2a30DoXe8/edit?usp=sharing"",""พังงา!I405"")"),0)</f>
        <v>0</v>
      </c>
      <c r="J510" s="192">
        <f ca="1">IFERROR(__xludf.DUMMYFUNCTION("IMPORTRANGE(""https://docs.google.com/spreadsheets/d/1IYY_tgx_IHuhSq3AJ5eI5OnqOPBNLWSHKh2a30DoXe8/edit?usp=sharing"",""พังงา!J405"")"),0)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IFERROR(__xludf.DUMMYFUNCTION("IMPORTRANGE(""https://docs.google.com/spreadsheets/d/1IYY_tgx_IHuhSq3AJ5eI5OnqOPBNLWSHKh2a30DoXe8/edit?usp=sharing"",""พังงา!I406"")"),0)</f>
        <v>0</v>
      </c>
      <c r="J511" s="192">
        <f ca="1">IFERROR(__xludf.DUMMYFUNCTION("IMPORTRANGE(""https://docs.google.com/spreadsheets/d/1IYY_tgx_IHuhSq3AJ5eI5OnqOPBNLWSHKh2a30DoXe8/edit?usp=sharing"",""พังงา!J406"")"),0)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IFERROR(__xludf.DUMMYFUNCTION("IMPORTRANGE(""https://docs.google.com/spreadsheets/d/1IYY_tgx_IHuhSq3AJ5eI5OnqOPBNLWSHKh2a30DoXe8/edit?usp=sharing"",""พังงา!I407"")"),0)</f>
        <v>0</v>
      </c>
      <c r="J512" s="192">
        <f ca="1">IFERROR(__xludf.DUMMYFUNCTION("IMPORTRANGE(""https://docs.google.com/spreadsheets/d/1IYY_tgx_IHuhSq3AJ5eI5OnqOPBNLWSHKh2a30DoXe8/edit?usp=sharing"",""พังงา!J407"")"),0)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IFERROR(__xludf.DUMMYFUNCTION("IMPORTRANGE(""https://docs.google.com/spreadsheets/d/1IYY_tgx_IHuhSq3AJ5eI5OnqOPBNLWSHKh2a30DoXe8/edit?usp=sharing"",""พังงา!I408"")"),0)</f>
        <v>0</v>
      </c>
      <c r="J513" s="192">
        <f ca="1">IFERROR(__xludf.DUMMYFUNCTION("IMPORTRANGE(""https://docs.google.com/spreadsheets/d/1IYY_tgx_IHuhSq3AJ5eI5OnqOPBNLWSHKh2a30DoXe8/edit?usp=sharing"",""พังงา!J408"")"),0)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IFERROR(__xludf.DUMMYFUNCTION("IMPORTRANGE(""https://docs.google.com/spreadsheets/d/1IYY_tgx_IHuhSq3AJ5eI5OnqOPBNLWSHKh2a30DoXe8/edit?usp=sharing"",""พังงา!I409"")"),0)</f>
        <v>0</v>
      </c>
      <c r="J514" s="192">
        <f ca="1">IFERROR(__xludf.DUMMYFUNCTION("IMPORTRANGE(""https://docs.google.com/spreadsheets/d/1IYY_tgx_IHuhSq3AJ5eI5OnqOPBNLWSHKh2a30DoXe8/edit?usp=sharing"",""พังงา!J409"")"),0)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IFERROR(__xludf.DUMMYFUNCTION("IMPORTRANGE(""https://docs.google.com/spreadsheets/d/1IYY_tgx_IHuhSq3AJ5eI5OnqOPBNLWSHKh2a30DoXe8/edit?usp=sharing"",""พังงา!I410"")"),0)</f>
        <v>0</v>
      </c>
      <c r="J515" s="192">
        <f ca="1">IFERROR(__xludf.DUMMYFUNCTION("IMPORTRANGE(""https://docs.google.com/spreadsheets/d/1IYY_tgx_IHuhSq3AJ5eI5OnqOPBNLWSHKh2a30DoXe8/edit?usp=sharing"",""พังงา!J410"")"),0)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IFERROR(__xludf.DUMMYFUNCTION("IMPORTRANGE(""https://docs.google.com/spreadsheets/d/1IYY_tgx_IHuhSq3AJ5eI5OnqOPBNLWSHKh2a30DoXe8/edit?usp=sharing"",""พังงา!I411"")"),0)</f>
        <v>0</v>
      </c>
      <c r="J516" s="264">
        <f ca="1">IFERROR(__xludf.DUMMYFUNCTION("IMPORTRANGE(""https://docs.google.com/spreadsheets/d/1IYY_tgx_IHuhSq3AJ5eI5OnqOPBNLWSHKh2a30DoXe8/edit?usp=sharing"",""พังงา!J411"")"),0)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IFERROR(__xludf.DUMMYFUNCTION("IMPORTRANGE(""https://docs.google.com/spreadsheets/d/1IYY_tgx_IHuhSq3AJ5eI5OnqOPBNLWSHKh2a30DoXe8/edit?usp=sharing"",""พังงา!I412"")"),0)</f>
        <v>0</v>
      </c>
      <c r="J517" s="277">
        <f ca="1">IFERROR(__xludf.DUMMYFUNCTION("IMPORTRANGE(""https://docs.google.com/spreadsheets/d/1IYY_tgx_IHuhSq3AJ5eI5OnqOPBNLWSHKh2a30DoXe8/edit?usp=sharing"",""พังงา!J412"")"),0)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IFERROR(__xludf.DUMMYFUNCTION("IMPORTRANGE(""https://docs.google.com/spreadsheets/d/1IYY_tgx_IHuhSq3AJ5eI5OnqOPBNLWSHKh2a30DoXe8/edit?usp=sharing"",""พังงา!I413"")"),0)</f>
        <v>0</v>
      </c>
      <c r="J518" s="277">
        <f ca="1">IFERROR(__xludf.DUMMYFUNCTION("IMPORTRANGE(""https://docs.google.com/spreadsheets/d/1IYY_tgx_IHuhSq3AJ5eI5OnqOPBNLWSHKh2a30DoXe8/edit?usp=sharing"",""พังงา!J413"")"),0)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IFERROR(__xludf.DUMMYFUNCTION("IMPORTRANGE(""https://docs.google.com/spreadsheets/d/1IYY_tgx_IHuhSq3AJ5eI5OnqOPBNLWSHKh2a30DoXe8/edit?usp=sharing"",""พังงา!I414"")"),0)</f>
        <v>0</v>
      </c>
      <c r="J519" s="191">
        <f ca="1">IFERROR(__xludf.DUMMYFUNCTION("IMPORTRANGE(""https://docs.google.com/spreadsheets/d/1IYY_tgx_IHuhSq3AJ5eI5OnqOPBNLWSHKh2a30DoXe8/edit?usp=sharing"",""พังงา!J414"")"),0)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IFERROR(__xludf.DUMMYFUNCTION("IMPORTRANGE(""https://docs.google.com/spreadsheets/d/1IYY_tgx_IHuhSq3AJ5eI5OnqOPBNLWSHKh2a30DoXe8/edit?usp=sharing"",""พังงา!I415"")"),0)</f>
        <v>0</v>
      </c>
      <c r="J520" s="191">
        <f ca="1">IFERROR(__xludf.DUMMYFUNCTION("IMPORTRANGE(""https://docs.google.com/spreadsheets/d/1IYY_tgx_IHuhSq3AJ5eI5OnqOPBNLWSHKh2a30DoXe8/edit?usp=sharing"",""พังงา!J415"")"),0)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IFERROR(__xludf.DUMMYFUNCTION("IMPORTRANGE(""https://docs.google.com/spreadsheets/d/1IYY_tgx_IHuhSq3AJ5eI5OnqOPBNLWSHKh2a30DoXe8/edit?usp=sharing"",""พังงา!I416"")"),0)</f>
        <v>0</v>
      </c>
      <c r="J521" s="191">
        <f ca="1">IFERROR(__xludf.DUMMYFUNCTION("IMPORTRANGE(""https://docs.google.com/spreadsheets/d/1IYY_tgx_IHuhSq3AJ5eI5OnqOPBNLWSHKh2a30DoXe8/edit?usp=sharing"",""พังงา!J416"")"),0)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IFERROR(__xludf.DUMMYFUNCTION("IMPORTRANGE(""https://docs.google.com/spreadsheets/d/1IYY_tgx_IHuhSq3AJ5eI5OnqOPBNLWSHKh2a30DoXe8/edit?usp=sharing"",""พังงา!I417"")"),0)</f>
        <v>0</v>
      </c>
      <c r="J522" s="191">
        <f ca="1">IFERROR(__xludf.DUMMYFUNCTION("IMPORTRANGE(""https://docs.google.com/spreadsheets/d/1IYY_tgx_IHuhSq3AJ5eI5OnqOPBNLWSHKh2a30DoXe8/edit?usp=sharing"",""พังงา!J417"")"),0)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IFERROR(__xludf.DUMMYFUNCTION("IMPORTRANGE(""https://docs.google.com/spreadsheets/d/1IYY_tgx_IHuhSq3AJ5eI5OnqOPBNLWSHKh2a30DoXe8/edit?usp=sharing"",""พังงา!I418"")"),0)</f>
        <v>0</v>
      </c>
      <c r="J523" s="191">
        <f ca="1">IFERROR(__xludf.DUMMYFUNCTION("IMPORTRANGE(""https://docs.google.com/spreadsheets/d/1IYY_tgx_IHuhSq3AJ5eI5OnqOPBNLWSHKh2a30DoXe8/edit?usp=sharing"",""พังงา!J418"")"),36)</f>
        <v>36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IFERROR(__xludf.DUMMYFUNCTION("IMPORTRANGE(""https://docs.google.com/spreadsheets/d/1IYY_tgx_IHuhSq3AJ5eI5OnqOPBNLWSHKh2a30DoXe8/edit?usp=sharing"",""พังงา!I419"")"),0)</f>
        <v>0</v>
      </c>
      <c r="J524" s="191">
        <f ca="1">IFERROR(__xludf.DUMMYFUNCTION("IMPORTRANGE(""https://docs.google.com/spreadsheets/d/1IYY_tgx_IHuhSq3AJ5eI5OnqOPBNLWSHKh2a30DoXe8/edit?usp=sharing"",""พังงา!J419"")"),4)</f>
        <v>4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IFERROR(__xludf.DUMMYFUNCTION("IMPORTRANGE(""https://docs.google.com/spreadsheets/d/1IYY_tgx_IHuhSq3AJ5eI5OnqOPBNLWSHKh2a30DoXe8/edit?usp=sharing"",""พังงา!I420"")"),36)</f>
        <v>36</v>
      </c>
      <c r="J525" s="277">
        <f ca="1">IFERROR(__xludf.DUMMYFUNCTION("IMPORTRANGE(""https://docs.google.com/spreadsheets/d/1IYY_tgx_IHuhSq3AJ5eI5OnqOPBNLWSHKh2a30DoXe8/edit?usp=sharing"",""พังงา!J420"")"),0)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IFERROR(__xludf.DUMMYFUNCTION("IMPORTRANGE(""https://docs.google.com/spreadsheets/d/1IYY_tgx_IHuhSq3AJ5eI5OnqOPBNLWSHKh2a30DoXe8/edit?usp=sharing"",""พังงา!I421"")"),4)</f>
        <v>4</v>
      </c>
      <c r="J526" s="277">
        <f ca="1">IFERROR(__xludf.DUMMYFUNCTION("IMPORTRANGE(""https://docs.google.com/spreadsheets/d/1IYY_tgx_IHuhSq3AJ5eI5OnqOPBNLWSHKh2a30DoXe8/edit?usp=sharing"",""พังงา!J421"")"),0)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IFERROR(__xludf.DUMMYFUNCTION("IMPORTRANGE(""https://docs.google.com/spreadsheets/d/1IYY_tgx_IHuhSq3AJ5eI5OnqOPBNLWSHKh2a30DoXe8/edit?usp=sharing"",""พังงา!I422"")"),0)</f>
        <v>0</v>
      </c>
      <c r="J527" s="192">
        <f ca="1">IFERROR(__xludf.DUMMYFUNCTION("IMPORTRANGE(""https://docs.google.com/spreadsheets/d/1IYY_tgx_IHuhSq3AJ5eI5OnqOPBNLWSHKh2a30DoXe8/edit?usp=sharing"",""พังงา!J422"")"),0)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IFERROR(__xludf.DUMMYFUNCTION("IMPORTRANGE(""https://docs.google.com/spreadsheets/d/1IYY_tgx_IHuhSq3AJ5eI5OnqOPBNLWSHKh2a30DoXe8/edit?usp=sharing"",""พังงา!I423"")"),0)</f>
        <v>0</v>
      </c>
      <c r="J528" s="192">
        <f ca="1">IFERROR(__xludf.DUMMYFUNCTION("IMPORTRANGE(""https://docs.google.com/spreadsheets/d/1IYY_tgx_IHuhSq3AJ5eI5OnqOPBNLWSHKh2a30DoXe8/edit?usp=sharing"",""พังงา!J423"")"),0)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IFERROR(__xludf.DUMMYFUNCTION("IMPORTRANGE(""https://docs.google.com/spreadsheets/d/1IYY_tgx_IHuhSq3AJ5eI5OnqOPBNLWSHKh2a30DoXe8/edit?usp=sharing"",""พังงา!I424"")"),0)</f>
        <v>0</v>
      </c>
      <c r="J529" s="192">
        <f ca="1">IFERROR(__xludf.DUMMYFUNCTION("IMPORTRANGE(""https://docs.google.com/spreadsheets/d/1IYY_tgx_IHuhSq3AJ5eI5OnqOPBNLWSHKh2a30DoXe8/edit?usp=sharing"",""พังงา!J424"")"),0)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IFERROR(__xludf.DUMMYFUNCTION("IMPORTRANGE(""https://docs.google.com/spreadsheets/d/1IYY_tgx_IHuhSq3AJ5eI5OnqOPBNLWSHKh2a30DoXe8/edit?usp=sharing"",""พังงา!I425"")"),0)</f>
        <v>0</v>
      </c>
      <c r="J530" s="192">
        <f ca="1">IFERROR(__xludf.DUMMYFUNCTION("IMPORTRANGE(""https://docs.google.com/spreadsheets/d/1IYY_tgx_IHuhSq3AJ5eI5OnqOPBNLWSHKh2a30DoXe8/edit?usp=sharing"",""พังงา!J425"")"),0)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IFERROR(__xludf.DUMMYFUNCTION("IMPORTRANGE(""https://docs.google.com/spreadsheets/d/1IYY_tgx_IHuhSq3AJ5eI5OnqOPBNLWSHKh2a30DoXe8/edit?usp=sharing"",""พังงา!I426"")"),0)</f>
        <v>0</v>
      </c>
      <c r="J531" s="192">
        <f ca="1">IFERROR(__xludf.DUMMYFUNCTION("IMPORTRANGE(""https://docs.google.com/spreadsheets/d/1IYY_tgx_IHuhSq3AJ5eI5OnqOPBNLWSHKh2a30DoXe8/edit?usp=sharing"",""พังงา!J426"")"),0)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IFERROR(__xludf.DUMMYFUNCTION("IMPORTRANGE(""https://docs.google.com/spreadsheets/d/1IYY_tgx_IHuhSq3AJ5eI5OnqOPBNLWSHKh2a30DoXe8/edit?usp=sharing"",""พังงา!I427"")"),0)</f>
        <v>0</v>
      </c>
      <c r="J532" s="445">
        <f ca="1">IFERROR(__xludf.DUMMYFUNCTION("IMPORTRANGE(""https://docs.google.com/spreadsheets/d/1IYY_tgx_IHuhSq3AJ5eI5OnqOPBNLWSHKh2a30DoXe8/edit?usp=sharing"",""พังงา!J427"")"),0)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IFERROR(__xludf.DUMMYFUNCTION("IMPORTRANGE(""https://docs.google.com/spreadsheets/d/1IYY_tgx_IHuhSq3AJ5eI5OnqOPBNLWSHKh2a30DoXe8/edit?usp=sharing"",""พังงา!I428"")"),24)</f>
        <v>24</v>
      </c>
      <c r="J533" s="393">
        <f ca="1">IFERROR(__xludf.DUMMYFUNCTION("IMPORTRANGE(""https://docs.google.com/spreadsheets/d/1IYY_tgx_IHuhSq3AJ5eI5OnqOPBNLWSHKh2a30DoXe8/edit?usp=sharing"",""พังงา!J428"")"),24)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IFERROR(__xludf.DUMMYFUNCTION("IMPORTRANGE(""https://docs.google.com/spreadsheets/d/1IYY_tgx_IHuhSq3AJ5eI5OnqOPBNLWSHKh2a30DoXe8/edit?usp=sharing"",""พังงา!L428"")"),36040)</f>
        <v>36040</v>
      </c>
      <c r="M533" s="395"/>
      <c r="N533" s="395">
        <f ca="1">IFERROR(__xludf.DUMMYFUNCTION("IMPORTRANGE(""https://docs.google.com/spreadsheets/d/1IYY_tgx_IHuhSq3AJ5eI5OnqOPBNLWSHKh2a30DoXe8/edit?usp=sharing"",""พังงา!M428"")"),19200)</f>
        <v>19200</v>
      </c>
      <c r="O533" s="395">
        <f t="shared" ref="O533:O537" ca="1" si="118">+IF(L533&gt;0,N533*100/L533,0)</f>
        <v>53.274139844617089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IFERROR(__xludf.DUMMYFUNCTION("IMPORTRANGE(""https://docs.google.com/spreadsheets/d/1IYY_tgx_IHuhSq3AJ5eI5OnqOPBNLWSHKh2a30DoXe8/edit?usp=sharing"",""พังงา!L429"")"),0)</f>
        <v>0</v>
      </c>
      <c r="M534" s="169"/>
      <c r="N534" s="171">
        <f ca="1">IFERROR(__xludf.DUMMYFUNCTION("IMPORTRANGE(""https://docs.google.com/spreadsheets/d/1IYY_tgx_IHuhSq3AJ5eI5OnqOPBNLWSHKh2a30DoXe8/edit?usp=sharing"",""พังงา!M429"")"),0)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1">
        <f ca="1">IFERROR(__xludf.DUMMYFUNCTION("IMPORTRANGE(""https://docs.google.com/spreadsheets/d/1IYY_tgx_IHuhSq3AJ5eI5OnqOPBNLWSHKh2a30DoXe8/edit?usp=sharing"",""พังงา!M430"")"),19200)</f>
        <v>19200</v>
      </c>
      <c r="O535" s="171">
        <f t="shared" ca="1" si="118"/>
        <v>53.274139844617089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IFERROR(__xludf.DUMMYFUNCTION("IMPORTRANGE(""https://docs.google.com/spreadsheets/d/1IYY_tgx_IHuhSq3AJ5eI5OnqOPBNLWSHKh2a30DoXe8/edit?usp=sharing"",""พังงา!L431"")"),0)</f>
        <v>0</v>
      </c>
      <c r="M536" s="171"/>
      <c r="N536" s="171">
        <f ca="1">IFERROR(__xludf.DUMMYFUNCTION("IMPORTRANGE(""https://docs.google.com/spreadsheets/d/1IYY_tgx_IHuhSq3AJ5eI5OnqOPBNLWSHKh2a30DoXe8/edit?usp=sharing"",""พังงา!M431"")"),0)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IFERROR(__xludf.DUMMYFUNCTION("IMPORTRANGE(""https://docs.google.com/spreadsheets/d/1IYY_tgx_IHuhSq3AJ5eI5OnqOPBNLWSHKh2a30DoXe8/edit?usp=sharing"",""พังงา!L432"")"),36040)</f>
        <v>36040</v>
      </c>
      <c r="M537" s="171"/>
      <c r="N537" s="171">
        <f ca="1">IFERROR(__xludf.DUMMYFUNCTION("IMPORTRANGE(""https://docs.google.com/spreadsheets/d/1IYY_tgx_IHuhSq3AJ5eI5OnqOPBNLWSHKh2a30DoXe8/edit?usp=sharing"",""พังงา!M432"")"),19200)</f>
        <v>19200</v>
      </c>
      <c r="O537" s="171">
        <f t="shared" ca="1" si="118"/>
        <v>53.274139844617089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IFERROR(__xludf.DUMMYFUNCTION("IMPORTRANGE(""https://docs.google.com/spreadsheets/d/1IYY_tgx_IHuhSq3AJ5eI5OnqOPBNLWSHKh2a30DoXe8/edit?usp=sharing"",""พังงา!M433"")"),17360)</f>
        <v>17360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IFERROR(__xludf.DUMMYFUNCTION("IMPORTRANGE(""https://docs.google.com/spreadsheets/d/1IYY_tgx_IHuhSq3AJ5eI5OnqOPBNLWSHKh2a30DoXe8/edit?usp=sharing"",""พังงา!M434"")"),0)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IFERROR(__xludf.DUMMYFUNCTION("IMPORTRANGE(""https://docs.google.com/spreadsheets/d/1IYY_tgx_IHuhSq3AJ5eI5OnqOPBNLWSHKh2a30DoXe8/edit?usp=sharing"",""พังงา!M435"")"),0)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IFERROR(__xludf.DUMMYFUNCTION("IMPORTRANGE(""https://docs.google.com/spreadsheets/d/1IYY_tgx_IHuhSq3AJ5eI5OnqOPBNLWSHKh2a30DoXe8/edit?usp=sharing"",""พังงา!M436"")"),1840)</f>
        <v>1840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IFERROR(__xludf.DUMMYFUNCTION("IMPORTRANGE(""https://docs.google.com/spreadsheets/d/1IYY_tgx_IHuhSq3AJ5eI5OnqOPBNLWSHKh2a30DoXe8/edit?usp=sharing"",""พังงา!J438"")"),0)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IFERROR(__xludf.DUMMYFUNCTION("IMPORTRANGE(""https://docs.google.com/spreadsheets/d/1IYY_tgx_IHuhSq3AJ5eI5OnqOPBNLWSHKh2a30DoXe8/edit?usp=sharing"",""พังงา!J439"")"),1)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IFERROR(__xludf.DUMMYFUNCTION("IMPORTRANGE(""https://docs.google.com/spreadsheets/d/1IYY_tgx_IHuhSq3AJ5eI5OnqOPBNLWSHKh2a30DoXe8/edit?usp=sharing"",""พังงา!J440"")"),1)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IFERROR(__xludf.DUMMYFUNCTION("IMPORTRANGE(""https://docs.google.com/spreadsheets/d/1IYY_tgx_IHuhSq3AJ5eI5OnqOPBNLWSHKh2a30DoXe8/edit?usp=sharing"",""พังงา!J441"")"),1)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IFERROR(__xludf.DUMMYFUNCTION("IMPORTRANGE(""https://docs.google.com/spreadsheets/d/1IYY_tgx_IHuhSq3AJ5eI5OnqOPBNLWSHKh2a30DoXe8/edit?usp=sharing"",""พังงา!I442"")"),24)</f>
        <v>24</v>
      </c>
      <c r="J547" s="192">
        <f ca="1">IFERROR(__xludf.DUMMYFUNCTION("IMPORTRANGE(""https://docs.google.com/spreadsheets/d/1IYY_tgx_IHuhSq3AJ5eI5OnqOPBNLWSHKh2a30DoXe8/edit?usp=sharing"",""พังงา!J442"")"),24)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IFERROR(__xludf.DUMMYFUNCTION("IMPORTRANGE(""https://docs.google.com/spreadsheets/d/1IYY_tgx_IHuhSq3AJ5eI5OnqOPBNLWSHKh2a30DoXe8/edit?usp=sharing"",""พังงา!J166"")"),0)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IFERROR(__xludf.DUMMYFUNCTION("IMPORTRANGE(""https://docs.google.com/spreadsheets/d/1IYY_tgx_IHuhSq3AJ5eI5OnqOPBNLWSHKh2a30DoXe8/edit?usp=sharing"",""พังงา!J444"")"),0)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IFERROR(__xludf.DUMMYFUNCTION("IMPORTRANGE(""https://docs.google.com/spreadsheets/d/1IYY_tgx_IHuhSq3AJ5eI5OnqOPBNLWSHKh2a30DoXe8/edit?usp=sharing"",""พังงา!J445"")"),0)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IFERROR(__xludf.DUMMYFUNCTION("IMPORTRANGE(""https://docs.google.com/spreadsheets/d/1IYY_tgx_IHuhSq3AJ5eI5OnqOPBNLWSHKh2a30DoXe8/edit?usp=sharing"",""พังงา!I446"")"),0)</f>
        <v>0</v>
      </c>
      <c r="J551" s="393">
        <f ca="1">IFERROR(__xludf.DUMMYFUNCTION("IMPORTRANGE(""https://docs.google.com/spreadsheets/d/1IYY_tgx_IHuhSq3AJ5eI5OnqOPBNLWSHKh2a30DoXe8/edit?usp=sharing"",""พังงา!J446"")"),0)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IFERROR(__xludf.DUMMYFUNCTION("IMPORTRANGE(""https://docs.google.com/spreadsheets/d/1IYY_tgx_IHuhSq3AJ5eI5OnqOPBNLWSHKh2a30DoXe8/edit?usp=sharing"",""พังงา!L446"")"),0)</f>
        <v>0</v>
      </c>
      <c r="M551" s="395"/>
      <c r="N551" s="395">
        <f ca="1">IFERROR(__xludf.DUMMYFUNCTION("IMPORTRANGE(""https://docs.google.com/spreadsheets/d/1IYY_tgx_IHuhSq3AJ5eI5OnqOPBNLWSHKh2a30DoXe8/edit?usp=sharing"",""พังงา!M446"")"),0)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IFERROR(__xludf.DUMMYFUNCTION("IMPORTRANGE(""https://docs.google.com/spreadsheets/d/1IYY_tgx_IHuhSq3AJ5eI5OnqOPBNLWSHKh2a30DoXe8/edit?usp=sharing"",""พังงา!L447"")"),0)</f>
        <v>0</v>
      </c>
      <c r="M552" s="169"/>
      <c r="N552" s="171">
        <f ca="1">IFERROR(__xludf.DUMMYFUNCTION("IMPORTRANGE(""https://docs.google.com/spreadsheets/d/1IYY_tgx_IHuhSq3AJ5eI5OnqOPBNLWSHKh2a30DoXe8/edit?usp=sharing"",""พังงา!M447"")"),0)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1">
        <f ca="1">IFERROR(__xludf.DUMMYFUNCTION("IMPORTRANGE(""https://docs.google.com/spreadsheets/d/1IYY_tgx_IHuhSq3AJ5eI5OnqOPBNLWSHKh2a30DoXe8/edit?usp=sharing"",""พังงา!M448"")"),0)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IFERROR(__xludf.DUMMYFUNCTION("IMPORTRANGE(""https://docs.google.com/spreadsheets/d/1IYY_tgx_IHuhSq3AJ5eI5OnqOPBNLWSHKh2a30DoXe8/edit?usp=sharing"",""พังงา!L449"")"),0)</f>
        <v>0</v>
      </c>
      <c r="M554" s="171"/>
      <c r="N554" s="171">
        <f ca="1">IFERROR(__xludf.DUMMYFUNCTION("IMPORTRANGE(""https://docs.google.com/spreadsheets/d/1IYY_tgx_IHuhSq3AJ5eI5OnqOPBNLWSHKh2a30DoXe8/edit?usp=sharing"",""พังงา!M449"")"),0)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IFERROR(__xludf.DUMMYFUNCTION("IMPORTRANGE(""https://docs.google.com/spreadsheets/d/1IYY_tgx_IHuhSq3AJ5eI5OnqOPBNLWSHKh2a30DoXe8/edit?usp=sharing"",""พังงา!L450"")"),0)</f>
        <v>0</v>
      </c>
      <c r="M555" s="171"/>
      <c r="N555" s="171">
        <f ca="1">IFERROR(__xludf.DUMMYFUNCTION("IMPORTRANGE(""https://docs.google.com/spreadsheets/d/1IYY_tgx_IHuhSq3AJ5eI5OnqOPBNLWSHKh2a30DoXe8/edit?usp=sharing"",""พังงา!M450"")"),0)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IFERROR(__xludf.DUMMYFUNCTION("IMPORTRANGE(""https://docs.google.com/spreadsheets/d/1IYY_tgx_IHuhSq3AJ5eI5OnqOPBNLWSHKh2a30DoXe8/edit?usp=sharing"",""พังงา!M451"")"),0)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IFERROR(__xludf.DUMMYFUNCTION("IMPORTRANGE(""https://docs.google.com/spreadsheets/d/1IYY_tgx_IHuhSq3AJ5eI5OnqOPBNLWSHKh2a30DoXe8/edit?usp=sharing"",""พังงา!M452"")"),0)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IFERROR(__xludf.DUMMYFUNCTION("IMPORTRANGE(""https://docs.google.com/spreadsheets/d/1IYY_tgx_IHuhSq3AJ5eI5OnqOPBNLWSHKh2a30DoXe8/edit?usp=sharing"",""พังงา!M453"")"),0)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IFERROR(__xludf.DUMMYFUNCTION("IMPORTRANGE(""https://docs.google.com/spreadsheets/d/1IYY_tgx_IHuhSq3AJ5eI5OnqOPBNLWSHKh2a30DoXe8/edit?usp=sharing"",""พังงา!M454"")"),0)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IFERROR(__xludf.DUMMYFUNCTION("IMPORTRANGE(""https://docs.google.com/spreadsheets/d/1IYY_tgx_IHuhSq3AJ5eI5OnqOPBNLWSHKh2a30DoXe8/edit?usp=sharing"",""พังงา!I455"")"),0)</f>
        <v>0</v>
      </c>
      <c r="J560" s="167">
        <f ca="1">IFERROR(__xludf.DUMMYFUNCTION("IMPORTRANGE(""https://docs.google.com/spreadsheets/d/1IYY_tgx_IHuhSq3AJ5eI5OnqOPBNLWSHKh2a30DoXe8/edit?usp=sharing"",""พังงา!J455"")"),0)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IFERROR(__xludf.DUMMYFUNCTION("IMPORTRANGE(""https://docs.google.com/spreadsheets/d/1IYY_tgx_IHuhSq3AJ5eI5OnqOPBNLWSHKh2a30DoXe8/edit?usp=sharing"",""พังงา!I456"")"),0)</f>
        <v>0</v>
      </c>
      <c r="J561" s="191">
        <f ca="1">IFERROR(__xludf.DUMMYFUNCTION("IMPORTRANGE(""https://docs.google.com/spreadsheets/d/1IYY_tgx_IHuhSq3AJ5eI5OnqOPBNLWSHKh2a30DoXe8/edit?usp=sharing"",""พังงา!J456"")"),0)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IFERROR(__xludf.DUMMYFUNCTION("IMPORTRANGE(""https://docs.google.com/spreadsheets/d/1IYY_tgx_IHuhSq3AJ5eI5OnqOPBNLWSHKh2a30DoXe8/edit?usp=sharing"",""พังงา!I457"")"),"")</f>
        <v/>
      </c>
      <c r="J562" s="191" t="str">
        <f ca="1">IFERROR(__xludf.DUMMYFUNCTION("IMPORTRANGE(""https://docs.google.com/spreadsheets/d/1IYY_tgx_IHuhSq3AJ5eI5OnqOPBNLWSHKh2a30DoXe8/edit?usp=sharing"",""พังงา!J457"")"),"")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IFERROR(__xludf.DUMMYFUNCTION("IMPORTRANGE(""https://docs.google.com/spreadsheets/d/1IYY_tgx_IHuhSq3AJ5eI5OnqOPBNLWSHKh2a30DoXe8/edit?usp=sharing"",""พังงา!I458"")"),"")</f>
        <v/>
      </c>
      <c r="J563" s="191" t="str">
        <f ca="1">IFERROR(__xludf.DUMMYFUNCTION("IMPORTRANGE(""https://docs.google.com/spreadsheets/d/1IYY_tgx_IHuhSq3AJ5eI5OnqOPBNLWSHKh2a30DoXe8/edit?usp=sharing"",""พังงา!J458"")"),"")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IFERROR(__xludf.DUMMYFUNCTION("IMPORTRANGE(""https://docs.google.com/spreadsheets/d/1IYY_tgx_IHuhSq3AJ5eI5OnqOPBNLWSHKh2a30DoXe8/edit?usp=sharing"",""พังงา!I459"")"),400)</f>
        <v>400</v>
      </c>
      <c r="J564" s="360">
        <f ca="1">IFERROR(__xludf.DUMMYFUNCTION("IMPORTRANGE(""https://docs.google.com/spreadsheets/d/1IYY_tgx_IHuhSq3AJ5eI5OnqOPBNLWSHKh2a30DoXe8/edit?usp=sharing"",""พังงา!J459"")"),0)</f>
        <v>0</v>
      </c>
      <c r="K564" s="361">
        <f t="shared" ca="1" si="121"/>
        <v>0</v>
      </c>
      <c r="L564" s="362">
        <f ca="1">IFERROR(__xludf.DUMMYFUNCTION("IMPORTRANGE(""https://docs.google.com/spreadsheets/d/1IYY_tgx_IHuhSq3AJ5eI5OnqOPBNLWSHKh2a30DoXe8/edit?usp=sharing"",""พังงา!L459"")"),126880)</f>
        <v>126880</v>
      </c>
      <c r="M564" s="362"/>
      <c r="N564" s="362">
        <f ca="1">IFERROR(__xludf.DUMMYFUNCTION("IMPORTRANGE(""https://docs.google.com/spreadsheets/d/1IYY_tgx_IHuhSq3AJ5eI5OnqOPBNLWSHKh2a30DoXe8/edit?usp=sharing"",""พังงา!M459"")"),1200)</f>
        <v>1200</v>
      </c>
      <c r="O564" s="362">
        <f t="shared" ref="O564:O568" ca="1" si="122">+IF(L564&gt;0,N564*100/L564,0)</f>
        <v>0.94577553593947039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IFERROR(__xludf.DUMMYFUNCTION("IMPORTRANGE(""https://docs.google.com/spreadsheets/d/1IYY_tgx_IHuhSq3AJ5eI5OnqOPBNLWSHKh2a30DoXe8/edit?usp=sharing"",""พังงา!L460"")"),0)</f>
        <v>0</v>
      </c>
      <c r="M565" s="169"/>
      <c r="N565" s="171">
        <f ca="1">IFERROR(__xludf.DUMMYFUNCTION("IMPORTRANGE(""https://docs.google.com/spreadsheets/d/1IYY_tgx_IHuhSq3AJ5eI5OnqOPBNLWSHKh2a30DoXe8/edit?usp=sharing"",""พังงา!M460"")"),0)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1">
        <f ca="1">IFERROR(__xludf.DUMMYFUNCTION("IMPORTRANGE(""https://docs.google.com/spreadsheets/d/1IYY_tgx_IHuhSq3AJ5eI5OnqOPBNLWSHKh2a30DoXe8/edit?usp=sharing"",""พังงา!M461"")"),1200)</f>
        <v>1200</v>
      </c>
      <c r="O566" s="171">
        <f t="shared" ca="1" si="122"/>
        <v>0.94577553593947039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IFERROR(__xludf.DUMMYFUNCTION("IMPORTRANGE(""https://docs.google.com/spreadsheets/d/1IYY_tgx_IHuhSq3AJ5eI5OnqOPBNLWSHKh2a30DoXe8/edit?usp=sharing"",""พังงา!L462"")"),0)</f>
        <v>0</v>
      </c>
      <c r="M567" s="171"/>
      <c r="N567" s="171">
        <f ca="1">IFERROR(__xludf.DUMMYFUNCTION("IMPORTRANGE(""https://docs.google.com/spreadsheets/d/1IYY_tgx_IHuhSq3AJ5eI5OnqOPBNLWSHKh2a30DoXe8/edit?usp=sharing"",""พังงา!M462"")"),0)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IFERROR(__xludf.DUMMYFUNCTION("IMPORTRANGE(""https://docs.google.com/spreadsheets/d/1IYY_tgx_IHuhSq3AJ5eI5OnqOPBNLWSHKh2a30DoXe8/edit?usp=sharing"",""พังงา!L463"")"),126880)</f>
        <v>126880</v>
      </c>
      <c r="M568" s="171"/>
      <c r="N568" s="171">
        <f ca="1">IFERROR(__xludf.DUMMYFUNCTION("IMPORTRANGE(""https://docs.google.com/spreadsheets/d/1IYY_tgx_IHuhSq3AJ5eI5OnqOPBNLWSHKh2a30DoXe8/edit?usp=sharing"",""พังงา!M463"")"),1200)</f>
        <v>1200</v>
      </c>
      <c r="O568" s="171">
        <f t="shared" ca="1" si="122"/>
        <v>0.94577553593947039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IFERROR(__xludf.DUMMYFUNCTION("IMPORTRANGE(""https://docs.google.com/spreadsheets/d/1IYY_tgx_IHuhSq3AJ5eI5OnqOPBNLWSHKh2a30DoXe8/edit?usp=sharing"",""พังงา!M464"")"),0)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IFERROR(__xludf.DUMMYFUNCTION("IMPORTRANGE(""https://docs.google.com/spreadsheets/d/1IYY_tgx_IHuhSq3AJ5eI5OnqOPBNLWSHKh2a30DoXe8/edit?usp=sharing"",""พังงา!M465"")"),0)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IFERROR(__xludf.DUMMYFUNCTION("IMPORTRANGE(""https://docs.google.com/spreadsheets/d/1IYY_tgx_IHuhSq3AJ5eI5OnqOPBNLWSHKh2a30DoXe8/edit?usp=sharing"",""พังงา!M466"")"),0)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IFERROR(__xludf.DUMMYFUNCTION("IMPORTRANGE(""https://docs.google.com/spreadsheets/d/1IYY_tgx_IHuhSq3AJ5eI5OnqOPBNLWSHKh2a30DoXe8/edit?usp=sharing"",""พังงา!M467"")"),1200)</f>
        <v>1200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IFERROR(__xludf.DUMMYFUNCTION("IMPORTRANGE(""https://docs.google.com/spreadsheets/d/1IYY_tgx_IHuhSq3AJ5eI5OnqOPBNLWSHKh2a30DoXe8/edit?usp=sharing"",""พังงา!I468"")"),400)</f>
        <v>400</v>
      </c>
      <c r="J573" s="401">
        <f ca="1">IFERROR(__xludf.DUMMYFUNCTION("IMPORTRANGE(""https://docs.google.com/spreadsheets/d/1IYY_tgx_IHuhSq3AJ5eI5OnqOPBNLWSHKh2a30DoXe8/edit?usp=sharing"",""พังงา!J468"")"),0)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IFERROR(__xludf.DUMMYFUNCTION("IMPORTRANGE(""https://docs.google.com/spreadsheets/d/1IYY_tgx_IHuhSq3AJ5eI5OnqOPBNLWSHKh2a30DoXe8/edit?usp=sharing"",""พังงา!I470"")"),0)</f>
        <v>0</v>
      </c>
      <c r="J575" s="192">
        <f ca="1">IFERROR(__xludf.DUMMYFUNCTION("IMPORTRANGE(""https://docs.google.com/spreadsheets/d/1IYY_tgx_IHuhSq3AJ5eI5OnqOPBNLWSHKh2a30DoXe8/edit?usp=sharing"",""พังงา!J470"")"),0)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IFERROR(__xludf.DUMMYFUNCTION("IMPORTRANGE(""https://docs.google.com/spreadsheets/d/1IYY_tgx_IHuhSq3AJ5eI5OnqOPBNLWSHKh2a30DoXe8/edit?usp=sharing"",""พังงา!I471"")"),0)</f>
        <v>0</v>
      </c>
      <c r="J576" s="192">
        <f ca="1">IFERROR(__xludf.DUMMYFUNCTION("IMPORTRANGE(""https://docs.google.com/spreadsheets/d/1IYY_tgx_IHuhSq3AJ5eI5OnqOPBNLWSHKh2a30DoXe8/edit?usp=sharing"",""พังงา!J471"")"),0)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IFERROR(__xludf.DUMMYFUNCTION("IMPORTRANGE(""https://docs.google.com/spreadsheets/d/1IYY_tgx_IHuhSq3AJ5eI5OnqOPBNLWSHKh2a30DoXe8/edit?usp=sharing"",""พังงา!I472"")"),0)</f>
        <v>0</v>
      </c>
      <c r="J577" s="192">
        <f ca="1">IFERROR(__xludf.DUMMYFUNCTION("IMPORTRANGE(""https://docs.google.com/spreadsheets/d/1IYY_tgx_IHuhSq3AJ5eI5OnqOPBNLWSHKh2a30DoXe8/edit?usp=sharing"",""พังงา!J472"")"),0)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IFERROR(__xludf.DUMMYFUNCTION("IMPORTRANGE(""https://docs.google.com/spreadsheets/d/1IYY_tgx_IHuhSq3AJ5eI5OnqOPBNLWSHKh2a30DoXe8/edit?usp=sharing"",""พังงา!I473"")"),0)</f>
        <v>0</v>
      </c>
      <c r="J578" s="192">
        <f ca="1">IFERROR(__xludf.DUMMYFUNCTION("IMPORTRANGE(""https://docs.google.com/spreadsheets/d/1IYY_tgx_IHuhSq3AJ5eI5OnqOPBNLWSHKh2a30DoXe8/edit?usp=sharing"",""พังงา!J473"")"),0)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IFERROR(__xludf.DUMMYFUNCTION("IMPORTRANGE(""https://docs.google.com/spreadsheets/d/1IYY_tgx_IHuhSq3AJ5eI5OnqOPBNLWSHKh2a30DoXe8/edit?usp=sharing"",""พังงา!I474"")"),0)</f>
        <v>0</v>
      </c>
      <c r="J579" s="192">
        <f ca="1">IFERROR(__xludf.DUMMYFUNCTION("IMPORTRANGE(""https://docs.google.com/spreadsheets/d/1IYY_tgx_IHuhSq3AJ5eI5OnqOPBNLWSHKh2a30DoXe8/edit?usp=sharing"",""พังงา!J474"")"),0)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IFERROR(__xludf.DUMMYFUNCTION("IMPORTRANGE(""https://docs.google.com/spreadsheets/d/1IYY_tgx_IHuhSq3AJ5eI5OnqOPBNLWSHKh2a30DoXe8/edit?usp=sharing"",""พังงา!I475"")"),0)</f>
        <v>0</v>
      </c>
      <c r="J580" s="360">
        <f ca="1">IFERROR(__xludf.DUMMYFUNCTION("IMPORTRANGE(""https://docs.google.com/spreadsheets/d/1IYY_tgx_IHuhSq3AJ5eI5OnqOPBNLWSHKh2a30DoXe8/edit?usp=sharing"",""พังงา!J475"")"),0)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IFERROR(__xludf.DUMMYFUNCTION("IMPORTRANGE(""https://docs.google.com/spreadsheets/d/1IYY_tgx_IHuhSq3AJ5eI5OnqOPBNLWSHKh2a30DoXe8/edit?usp=sharing"",""พังงา!L475"")"),0)</f>
        <v>0</v>
      </c>
      <c r="M580" s="362"/>
      <c r="N580" s="362">
        <f ca="1">IFERROR(__xludf.DUMMYFUNCTION("IMPORTRANGE(""https://docs.google.com/spreadsheets/d/1IYY_tgx_IHuhSq3AJ5eI5OnqOPBNLWSHKh2a30DoXe8/edit?usp=sharing"",""พังงา!M475"")"),0)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IFERROR(__xludf.DUMMYFUNCTION("IMPORTRANGE(""https://docs.google.com/spreadsheets/d/1IYY_tgx_IHuhSq3AJ5eI5OnqOPBNLWSHKh2a30DoXe8/edit?usp=sharing"",""พังงา!L476"")"),0)</f>
        <v>0</v>
      </c>
      <c r="M581" s="169"/>
      <c r="N581" s="171">
        <f ca="1">IFERROR(__xludf.DUMMYFUNCTION("IMPORTRANGE(""https://docs.google.com/spreadsheets/d/1IYY_tgx_IHuhSq3AJ5eI5OnqOPBNLWSHKh2a30DoXe8/edit?usp=sharing"",""พังงา!M476"")"),0)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1">
        <f ca="1">IFERROR(__xludf.DUMMYFUNCTION("IMPORTRANGE(""https://docs.google.com/spreadsheets/d/1IYY_tgx_IHuhSq3AJ5eI5OnqOPBNLWSHKh2a30DoXe8/edit?usp=sharing"",""พังงา!M477"")"),0)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IFERROR(__xludf.DUMMYFUNCTION("IMPORTRANGE(""https://docs.google.com/spreadsheets/d/1IYY_tgx_IHuhSq3AJ5eI5OnqOPBNLWSHKh2a30DoXe8/edit?usp=sharing"",""พังงา!L478"")"),0)</f>
        <v>0</v>
      </c>
      <c r="M583" s="171"/>
      <c r="N583" s="171">
        <f ca="1">IFERROR(__xludf.DUMMYFUNCTION("IMPORTRANGE(""https://docs.google.com/spreadsheets/d/1IYY_tgx_IHuhSq3AJ5eI5OnqOPBNLWSHKh2a30DoXe8/edit?usp=sharing"",""พังงา!M478"")"),0)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IFERROR(__xludf.DUMMYFUNCTION("IMPORTRANGE(""https://docs.google.com/spreadsheets/d/1IYY_tgx_IHuhSq3AJ5eI5OnqOPBNLWSHKh2a30DoXe8/edit?usp=sharing"",""พังงา!L479"")"),0)</f>
        <v>0</v>
      </c>
      <c r="M584" s="171"/>
      <c r="N584" s="171">
        <f ca="1">IFERROR(__xludf.DUMMYFUNCTION("IMPORTRANGE(""https://docs.google.com/spreadsheets/d/1IYY_tgx_IHuhSq3AJ5eI5OnqOPBNLWSHKh2a30DoXe8/edit?usp=sharing"",""พังงา!M479"")"),0)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IFERROR(__xludf.DUMMYFUNCTION("IMPORTRANGE(""https://docs.google.com/spreadsheets/d/1IYY_tgx_IHuhSq3AJ5eI5OnqOPBNLWSHKh2a30DoXe8/edit?usp=sharing"",""พังงา!M480"")"),0)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IFERROR(__xludf.DUMMYFUNCTION("IMPORTRANGE(""https://docs.google.com/spreadsheets/d/1IYY_tgx_IHuhSq3AJ5eI5OnqOPBNLWSHKh2a30DoXe8/edit?usp=sharing"",""พังงา!M481"")"),0)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IFERROR(__xludf.DUMMYFUNCTION("IMPORTRANGE(""https://docs.google.com/spreadsheets/d/1IYY_tgx_IHuhSq3AJ5eI5OnqOPBNLWSHKh2a30DoXe8/edit?usp=sharing"",""พังงา!M482"")"),0)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IFERROR(__xludf.DUMMYFUNCTION("IMPORTRANGE(""https://docs.google.com/spreadsheets/d/1IYY_tgx_IHuhSq3AJ5eI5OnqOPBNLWSHKh2a30DoXe8/edit?usp=sharing"",""พังงา!M483"")"),0)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IFERROR(__xludf.DUMMYFUNCTION("IMPORTRANGE(""https://docs.google.com/spreadsheets/d/1IYY_tgx_IHuhSq3AJ5eI5OnqOPBNLWSHKh2a30DoXe8/edit?usp=sharing"",""พังงา!I484"")"),0)</f>
        <v>0</v>
      </c>
      <c r="J589" s="191">
        <f ca="1">IFERROR(__xludf.DUMMYFUNCTION("IMPORTRANGE(""https://docs.google.com/spreadsheets/d/1IYY_tgx_IHuhSq3AJ5eI5OnqOPBNLWSHKh2a30DoXe8/edit?usp=sharing"",""พังงา!J484"")"),0)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IFERROR(__xludf.DUMMYFUNCTION("IMPORTRANGE(""https://docs.google.com/spreadsheets/d/1IYY_tgx_IHuhSq3AJ5eI5OnqOPBNLWSHKh2a30DoXe8/edit?usp=sharing"",""พังงา!I485"")"),0)</f>
        <v>0</v>
      </c>
      <c r="J590" s="191">
        <f ca="1">IFERROR(__xludf.DUMMYFUNCTION("IMPORTRANGE(""https://docs.google.com/spreadsheets/d/1IYY_tgx_IHuhSq3AJ5eI5OnqOPBNLWSHKh2a30DoXe8/edit?usp=sharing"",""พังงา!J485"")"),0)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IFERROR(__xludf.DUMMYFUNCTION("IMPORTRANGE(""https://docs.google.com/spreadsheets/d/1IYY_tgx_IHuhSq3AJ5eI5OnqOPBNLWSHKh2a30DoXe8/edit?usp=sharing"",""พังงา!I486"")"),0)</f>
        <v>0</v>
      </c>
      <c r="J591" s="191">
        <f ca="1">IFERROR(__xludf.DUMMYFUNCTION("IMPORTRANGE(""https://docs.google.com/spreadsheets/d/1IYY_tgx_IHuhSq3AJ5eI5OnqOPBNLWSHKh2a30DoXe8/edit?usp=sharing"",""พังงา!J486"")"),0)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IFERROR(__xludf.DUMMYFUNCTION("IMPORTRANGE(""https://docs.google.com/spreadsheets/d/1IYY_tgx_IHuhSq3AJ5eI5OnqOPBNLWSHKh2a30DoXe8/edit?usp=sharing"",""พังงา!I487"")"),0)</f>
        <v>0</v>
      </c>
      <c r="J592" s="191">
        <f ca="1">IFERROR(__xludf.DUMMYFUNCTION("IMPORTRANGE(""https://docs.google.com/spreadsheets/d/1IYY_tgx_IHuhSq3AJ5eI5OnqOPBNLWSHKh2a30DoXe8/edit?usp=sharing"",""พังงา!J487"")"),0)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IFERROR(__xludf.DUMMYFUNCTION("IMPORTRANGE(""https://docs.google.com/spreadsheets/d/1IYY_tgx_IHuhSq3AJ5eI5OnqOPBNLWSHKh2a30DoXe8/edit?usp=sharing"",""พังงา!I488"")"),0)</f>
        <v>0</v>
      </c>
      <c r="J593" s="191">
        <f ca="1">IFERROR(__xludf.DUMMYFUNCTION("IMPORTRANGE(""https://docs.google.com/spreadsheets/d/1IYY_tgx_IHuhSq3AJ5eI5OnqOPBNLWSHKh2a30DoXe8/edit?usp=sharing"",""พังงา!J488"")"),0)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IFERROR(__xludf.DUMMYFUNCTION("IMPORTRANGE(""https://docs.google.com/spreadsheets/d/1IYY_tgx_IHuhSq3AJ5eI5OnqOPBNLWSHKh2a30DoXe8/edit?usp=sharing"",""พังงา!I489"")"),0)</f>
        <v>0</v>
      </c>
      <c r="J594" s="191">
        <f ca="1">IFERROR(__xludf.DUMMYFUNCTION("IMPORTRANGE(""https://docs.google.com/spreadsheets/d/1IYY_tgx_IHuhSq3AJ5eI5OnqOPBNLWSHKh2a30DoXe8/edit?usp=sharing"",""พังงา!J489"")"),0)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IFERROR(__xludf.DUMMYFUNCTION("IMPORTRANGE(""https://docs.google.com/spreadsheets/d/1IYY_tgx_IHuhSq3AJ5eI5OnqOPBNLWSHKh2a30DoXe8/edit?usp=sharing"",""พังงา!I490"")"),0)</f>
        <v>0</v>
      </c>
      <c r="J595" s="191">
        <f ca="1">IFERROR(__xludf.DUMMYFUNCTION("IMPORTRANGE(""https://docs.google.com/spreadsheets/d/1IYY_tgx_IHuhSq3AJ5eI5OnqOPBNLWSHKh2a30DoXe8/edit?usp=sharing"",""พังงา!J490"")"),0)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IFERROR(__xludf.DUMMYFUNCTION("IMPORTRANGE(""https://docs.google.com/spreadsheets/d/1IYY_tgx_IHuhSq3AJ5eI5OnqOPBNLWSHKh2a30DoXe8/edit?usp=sharing"",""พังงา!I491"")"),0)</f>
        <v>0</v>
      </c>
      <c r="J596" s="238">
        <f ca="1">IFERROR(__xludf.DUMMYFUNCTION("IMPORTRANGE(""https://docs.google.com/spreadsheets/d/1IYY_tgx_IHuhSq3AJ5eI5OnqOPBNLWSHKh2a30DoXe8/edit?usp=sharing"",""พังงา!J491"")"),0)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IFERROR(__xludf.DUMMYFUNCTION("IMPORTRANGE(""https://docs.google.com/spreadsheets/d/1IYY_tgx_IHuhSq3AJ5eI5OnqOPBNLWSHKh2a30DoXe8/edit?usp=sharing"",""พังงา!I492"")"),50)</f>
        <v>50</v>
      </c>
      <c r="J597" s="464">
        <f ca="1">IFERROR(__xludf.DUMMYFUNCTION("IMPORTRANGE(""https://docs.google.com/spreadsheets/d/1IYY_tgx_IHuhSq3AJ5eI5OnqOPBNLWSHKh2a30DoXe8/edit?usp=sharing"",""พังงา!J492"")"),0)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IFERROR(__xludf.DUMMYFUNCTION("IMPORTRANGE(""https://docs.google.com/spreadsheets/d/1IYY_tgx_IHuhSq3AJ5eI5OnqOPBNLWSHKh2a30DoXe8/edit?usp=sharing"",""พังงา!L492"")"),5350)</f>
        <v>5350</v>
      </c>
      <c r="M597" s="395"/>
      <c r="N597" s="395">
        <f ca="1">IFERROR(__xludf.DUMMYFUNCTION("IMPORTRANGE(""https://docs.google.com/spreadsheets/d/1IYY_tgx_IHuhSq3AJ5eI5OnqOPBNLWSHKh2a30DoXe8/edit?usp=sharing"",""พังงา!M492"")"),1920)</f>
        <v>1920</v>
      </c>
      <c r="O597" s="395">
        <f t="shared" ref="O597:O601" ca="1" si="126">+IF(L597&gt;0,N597*100/L597,0)</f>
        <v>35.887850467289717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IFERROR(__xludf.DUMMYFUNCTION("IMPORTRANGE(""https://docs.google.com/spreadsheets/d/1IYY_tgx_IHuhSq3AJ5eI5OnqOPBNLWSHKh2a30DoXe8/edit?usp=sharing"",""พังงา!L493"")"),0)</f>
        <v>0</v>
      </c>
      <c r="M598" s="169"/>
      <c r="N598" s="171">
        <f ca="1">IFERROR(__xludf.DUMMYFUNCTION("IMPORTRANGE(""https://docs.google.com/spreadsheets/d/1IYY_tgx_IHuhSq3AJ5eI5OnqOPBNLWSHKh2a30DoXe8/edit?usp=sharing"",""พังงา!M493"")"),0)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1">
        <f ca="1">IFERROR(__xludf.DUMMYFUNCTION("IMPORTRANGE(""https://docs.google.com/spreadsheets/d/1IYY_tgx_IHuhSq3AJ5eI5OnqOPBNLWSHKh2a30DoXe8/edit?usp=sharing"",""พังงา!M494"")"),1920)</f>
        <v>1920</v>
      </c>
      <c r="O599" s="171">
        <f t="shared" ca="1" si="126"/>
        <v>35.887850467289717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IFERROR(__xludf.DUMMYFUNCTION("IMPORTRANGE(""https://docs.google.com/spreadsheets/d/1IYY_tgx_IHuhSq3AJ5eI5OnqOPBNLWSHKh2a30DoXe8/edit?usp=sharing"",""พังงา!L495"")"),0)</f>
        <v>0</v>
      </c>
      <c r="M600" s="171"/>
      <c r="N600" s="171">
        <f ca="1">IFERROR(__xludf.DUMMYFUNCTION("IMPORTRANGE(""https://docs.google.com/spreadsheets/d/1IYY_tgx_IHuhSq3AJ5eI5OnqOPBNLWSHKh2a30DoXe8/edit?usp=sharing"",""พังงา!M495"")"),0)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IFERROR(__xludf.DUMMYFUNCTION("IMPORTRANGE(""https://docs.google.com/spreadsheets/d/1IYY_tgx_IHuhSq3AJ5eI5OnqOPBNLWSHKh2a30DoXe8/edit?usp=sharing"",""พังงา!L496"")"),5350)</f>
        <v>5350</v>
      </c>
      <c r="M601" s="171"/>
      <c r="N601" s="171">
        <f ca="1">IFERROR(__xludf.DUMMYFUNCTION("IMPORTRANGE(""https://docs.google.com/spreadsheets/d/1IYY_tgx_IHuhSq3AJ5eI5OnqOPBNLWSHKh2a30DoXe8/edit?usp=sharing"",""พังงา!M496"")"),1920)</f>
        <v>1920</v>
      </c>
      <c r="O601" s="171">
        <f t="shared" ca="1" si="126"/>
        <v>35.887850467289717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IFERROR(__xludf.DUMMYFUNCTION("IMPORTRANGE(""https://docs.google.com/spreadsheets/d/1IYY_tgx_IHuhSq3AJ5eI5OnqOPBNLWSHKh2a30DoXe8/edit?usp=sharing"",""พังงา!M497"")"),0)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IFERROR(__xludf.DUMMYFUNCTION("IMPORTRANGE(""https://docs.google.com/spreadsheets/d/1IYY_tgx_IHuhSq3AJ5eI5OnqOPBNLWSHKh2a30DoXe8/edit?usp=sharing"",""พังงา!M498"")"),0)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IFERROR(__xludf.DUMMYFUNCTION("IMPORTRANGE(""https://docs.google.com/spreadsheets/d/1IYY_tgx_IHuhSq3AJ5eI5OnqOPBNLWSHKh2a30DoXe8/edit?usp=sharing"",""พังงา!M499"")"),0)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IFERROR(__xludf.DUMMYFUNCTION("IMPORTRANGE(""https://docs.google.com/spreadsheets/d/1IYY_tgx_IHuhSq3AJ5eI5OnqOPBNLWSHKh2a30DoXe8/edit?usp=sharing"",""พังงา!M500"")"),1920)</f>
        <v>1920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IFERROR(__xludf.DUMMYFUNCTION("IMPORTRANGE(""https://docs.google.com/spreadsheets/d/1IYY_tgx_IHuhSq3AJ5eI5OnqOPBNLWSHKh2a30DoXe8/edit?usp=sharing"",""พังงา!J502"")"),0)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IFERROR(__xludf.DUMMYFUNCTION("IMPORTRANGE(""https://docs.google.com/spreadsheets/d/1IYY_tgx_IHuhSq3AJ5eI5OnqOPBNLWSHKh2a30DoXe8/edit?usp=sharing"",""พังงา!J503"")"),1)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IFERROR(__xludf.DUMMYFUNCTION("IMPORTRANGE(""https://docs.google.com/spreadsheets/d/1IYY_tgx_IHuhSq3AJ5eI5OnqOPBNLWSHKh2a30DoXe8/edit?usp=sharing"",""พังงา!J166"")"),0)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IFERROR(__xludf.DUMMYFUNCTION("IMPORTRANGE(""https://docs.google.com/spreadsheets/d/1IYY_tgx_IHuhSq3AJ5eI5OnqOPBNLWSHKh2a30DoXe8/edit?usp=sharing"",""พังงา!J166"")"),0)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IFERROR(__xludf.DUMMYFUNCTION("IMPORTRANGE(""https://docs.google.com/spreadsheets/d/1IYY_tgx_IHuhSq3AJ5eI5OnqOPBNLWSHKh2a30DoXe8/edit?usp=sharing"",""พังงา!I506"")"),50)</f>
        <v>50</v>
      </c>
      <c r="J611" s="167">
        <f ca="1">IFERROR(__xludf.DUMMYFUNCTION("IMPORTRANGE(""https://docs.google.com/spreadsheets/d/1IYY_tgx_IHuhSq3AJ5eI5OnqOPBNLWSHKh2a30DoXe8/edit?usp=sharing"",""พังงา!J506"")"),0)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IFERROR(__xludf.DUMMYFUNCTION("IMPORTRANGE(""https://docs.google.com/spreadsheets/d/1IYY_tgx_IHuhSq3AJ5eI5OnqOPBNLWSHKh2a30DoXe8/edit?usp=sharing"",""พังงา!I507"")"),0)</f>
        <v>0</v>
      </c>
      <c r="J612" s="192">
        <f ca="1">IFERROR(__xludf.DUMMYFUNCTION("IMPORTRANGE(""https://docs.google.com/spreadsheets/d/1IYY_tgx_IHuhSq3AJ5eI5OnqOPBNLWSHKh2a30DoXe8/edit?usp=sharing"",""พังงา!J507"")"),0)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IFERROR(__xludf.DUMMYFUNCTION("IMPORTRANGE(""https://docs.google.com/spreadsheets/d/1IYY_tgx_IHuhSq3AJ5eI5OnqOPBNLWSHKh2a30DoXe8/edit?usp=sharing"",""พังงา!I508"")"),0)</f>
        <v>0</v>
      </c>
      <c r="J613" s="192">
        <f ca="1">IFERROR(__xludf.DUMMYFUNCTION("IMPORTRANGE(""https://docs.google.com/spreadsheets/d/1IYY_tgx_IHuhSq3AJ5eI5OnqOPBNLWSHKh2a30DoXe8/edit?usp=sharing"",""พังงา!J508"")"),0)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IFERROR(__xludf.DUMMYFUNCTION("IMPORTRANGE(""https://docs.google.com/spreadsheets/d/1IYY_tgx_IHuhSq3AJ5eI5OnqOPBNLWSHKh2a30DoXe8/edit?usp=sharing"",""พังงา!I509"")"),0)</f>
        <v>0</v>
      </c>
      <c r="J614" s="192">
        <f ca="1">IFERROR(__xludf.DUMMYFUNCTION("IMPORTRANGE(""https://docs.google.com/spreadsheets/d/1IYY_tgx_IHuhSq3AJ5eI5OnqOPBNLWSHKh2a30DoXe8/edit?usp=sharing"",""พังงา!J509"")"),0)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IFERROR(__xludf.DUMMYFUNCTION("IMPORTRANGE(""https://docs.google.com/spreadsheets/d/1IYY_tgx_IHuhSq3AJ5eI5OnqOPBNLWSHKh2a30DoXe8/edit?usp=sharing"",""พังงา!I510"")"),0)</f>
        <v>0</v>
      </c>
      <c r="J615" s="192">
        <f ca="1">IFERROR(__xludf.DUMMYFUNCTION("IMPORTRANGE(""https://docs.google.com/spreadsheets/d/1IYY_tgx_IHuhSq3AJ5eI5OnqOPBNLWSHKh2a30DoXe8/edit?usp=sharing"",""พังงา!J510"")"),0)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IFERROR(__xludf.DUMMYFUNCTION("IMPORTRANGE(""https://docs.google.com/spreadsheets/d/1IYY_tgx_IHuhSq3AJ5eI5OnqOPBNLWSHKh2a30DoXe8/edit?usp=sharing"",""พังงา!I511"")"),0)</f>
        <v>0</v>
      </c>
      <c r="J616" s="192">
        <f ca="1">IFERROR(__xludf.DUMMYFUNCTION("IMPORTRANGE(""https://docs.google.com/spreadsheets/d/1IYY_tgx_IHuhSq3AJ5eI5OnqOPBNLWSHKh2a30DoXe8/edit?usp=sharing"",""พังงา!J511"")"),0)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IFERROR(__xludf.DUMMYFUNCTION("IMPORTRANGE(""https://docs.google.com/spreadsheets/d/1IYY_tgx_IHuhSq3AJ5eI5OnqOPBNLWSHKh2a30DoXe8/edit?usp=sharing"",""พังงา!I512"")"),0)</f>
        <v>0</v>
      </c>
      <c r="J617" s="191">
        <f ca="1">IFERROR(__xludf.DUMMYFUNCTION("IMPORTRANGE(""https://docs.google.com/spreadsheets/d/1IYY_tgx_IHuhSq3AJ5eI5OnqOPBNLWSHKh2a30DoXe8/edit?usp=sharing"",""พังงา!J512"")"),0)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IFERROR(__xludf.DUMMYFUNCTION("IMPORTRANGE(""https://docs.google.com/spreadsheets/d/1IYY_tgx_IHuhSq3AJ5eI5OnqOPBNLWSHKh2a30DoXe8/edit?usp=sharing"",""พังงา!I513"")"),0)</f>
        <v>0</v>
      </c>
      <c r="J618" s="192">
        <f ca="1">IFERROR(__xludf.DUMMYFUNCTION("IMPORTRANGE(""https://docs.google.com/spreadsheets/d/1IYY_tgx_IHuhSq3AJ5eI5OnqOPBNLWSHKh2a30DoXe8/edit?usp=sharing"",""พังงา!J513"")"),0)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IFERROR(__xludf.DUMMYFUNCTION("IMPORTRANGE(""https://docs.google.com/spreadsheets/d/1IYY_tgx_IHuhSq3AJ5eI5OnqOPBNLWSHKh2a30DoXe8/edit?usp=sharing"",""พังงา!I514"")"),0)</f>
        <v>0</v>
      </c>
      <c r="J619" s="192">
        <f ca="1">IFERROR(__xludf.DUMMYFUNCTION("IMPORTRANGE(""https://docs.google.com/spreadsheets/d/1IYY_tgx_IHuhSq3AJ5eI5OnqOPBNLWSHKh2a30DoXe8/edit?usp=sharing"",""พังงา!J514"")"),0)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IFERROR(__xludf.DUMMYFUNCTION("IMPORTRANGE(""https://docs.google.com/spreadsheets/d/1IYY_tgx_IHuhSq3AJ5eI5OnqOPBNLWSHKh2a30DoXe8/edit?usp=sharing"",""พังงา!I515"")"),0)</f>
        <v>0</v>
      </c>
      <c r="J620" s="167">
        <f ca="1">IFERROR(__xludf.DUMMYFUNCTION("IMPORTRANGE(""https://docs.google.com/spreadsheets/d/1IYY_tgx_IHuhSq3AJ5eI5OnqOPBNLWSHKh2a30DoXe8/edit?usp=sharing"",""พังงา!J515"")"),0)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IFERROR(__xludf.DUMMYFUNCTION("IMPORTRANGE(""https://docs.google.com/spreadsheets/d/1IYY_tgx_IHuhSq3AJ5eI5OnqOPBNLWSHKh2a30DoXe8/edit?usp=sharing"",""พังงา!I516"")"),0)</f>
        <v>0</v>
      </c>
      <c r="J621" s="167">
        <f ca="1">IFERROR(__xludf.DUMMYFUNCTION("IMPORTRANGE(""https://docs.google.com/spreadsheets/d/1IYY_tgx_IHuhSq3AJ5eI5OnqOPBNLWSHKh2a30DoXe8/edit?usp=sharing"",""พังงา!J516"")"),0)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IFERROR(__xludf.DUMMYFUNCTION("IMPORTRANGE(""https://docs.google.com/spreadsheets/d/1IYY_tgx_IHuhSq3AJ5eI5OnqOPBNLWSHKh2a30DoXe8/edit?usp=sharing"",""พังงา!I517"")"),0)</f>
        <v>0</v>
      </c>
      <c r="J622" s="192">
        <f ca="1">IFERROR(__xludf.DUMMYFUNCTION("IMPORTRANGE(""https://docs.google.com/spreadsheets/d/1IYY_tgx_IHuhSq3AJ5eI5OnqOPBNLWSHKh2a30DoXe8/edit?usp=sharing"",""พังงา!J517"")"),0)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IFERROR(__xludf.DUMMYFUNCTION("IMPORTRANGE(""https://docs.google.com/spreadsheets/d/1IYY_tgx_IHuhSq3AJ5eI5OnqOPBNLWSHKh2a30DoXe8/edit?usp=sharing"",""พังงา!I518"")"),0)</f>
        <v>0</v>
      </c>
      <c r="J623" s="192">
        <f ca="1">IFERROR(__xludf.DUMMYFUNCTION("IMPORTRANGE(""https://docs.google.com/spreadsheets/d/1IYY_tgx_IHuhSq3AJ5eI5OnqOPBNLWSHKh2a30DoXe8/edit?usp=sharing"",""พังงา!J518"")"),0)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IFERROR(__xludf.DUMMYFUNCTION("IMPORTRANGE(""https://docs.google.com/spreadsheets/d/1IYY_tgx_IHuhSq3AJ5eI5OnqOPBNLWSHKh2a30DoXe8/edit?usp=sharing"",""พังงา!I519"")"),0)</f>
        <v>0</v>
      </c>
      <c r="J624" s="191">
        <f ca="1">IFERROR(__xludf.DUMMYFUNCTION("IMPORTRANGE(""https://docs.google.com/spreadsheets/d/1IYY_tgx_IHuhSq3AJ5eI5OnqOPBNLWSHKh2a30DoXe8/edit?usp=sharing"",""พังงา!J519"")"),0)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IFERROR(__xludf.DUMMYFUNCTION("IMPORTRANGE(""https://docs.google.com/spreadsheets/d/1IYY_tgx_IHuhSq3AJ5eI5OnqOPBNLWSHKh2a30DoXe8/edit?usp=sharing"",""พังงา!I520"")"),0)</f>
        <v>0</v>
      </c>
      <c r="J625" s="192">
        <f ca="1">IFERROR(__xludf.DUMMYFUNCTION("IMPORTRANGE(""https://docs.google.com/spreadsheets/d/1IYY_tgx_IHuhSq3AJ5eI5OnqOPBNLWSHKh2a30DoXe8/edit?usp=sharing"",""พังงา!J520"")"),0)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IFERROR(__xludf.DUMMYFUNCTION("IMPORTRANGE(""https://docs.google.com/spreadsheets/d/1IYY_tgx_IHuhSq3AJ5eI5OnqOPBNLWSHKh2a30DoXe8/edit?usp=sharing"",""พังงา!I521"")"),0)</f>
        <v>0</v>
      </c>
      <c r="J626" s="192">
        <f ca="1">IFERROR(__xludf.DUMMYFUNCTION("IMPORTRANGE(""https://docs.google.com/spreadsheets/d/1IYY_tgx_IHuhSq3AJ5eI5OnqOPBNLWSHKh2a30DoXe8/edit?usp=sharing"",""พังงา!J521"")"),0)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IFERROR(__xludf.DUMMYFUNCTION("IMPORTRANGE(""https://docs.google.com/spreadsheets/d/1IYY_tgx_IHuhSq3AJ5eI5OnqOPBNLWSHKh2a30DoXe8/edit?usp=sharing"",""พังงา!I523"")"),1201269.01)</f>
        <v>1201269.01</v>
      </c>
      <c r="J628" s="332">
        <f ca="1">IFERROR(__xludf.DUMMYFUNCTION("IMPORTRANGE(""https://docs.google.com/spreadsheets/d/1IYY_tgx_IHuhSq3AJ5eI5OnqOPBNLWSHKh2a30DoXe8/edit?usp=sharing"",""พังงา!J523"")"),268418.78)</f>
        <v>268418.78000000003</v>
      </c>
      <c r="K628" s="333">
        <f t="shared" ref="K628:K635" ca="1" si="129">IF(I628&gt;0,J628*100/I628,0)</f>
        <v>22.344602063779206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IFERROR(__xludf.DUMMYFUNCTION("IMPORTRANGE(""https://docs.google.com/spreadsheets/d/1IYY_tgx_IHuhSq3AJ5eI5OnqOPBNLWSHKh2a30DoXe8/edit?usp=sharing"",""พังงา!I524"")"),91)</f>
        <v>91</v>
      </c>
      <c r="J629" s="332">
        <f ca="1">IFERROR(__xludf.DUMMYFUNCTION("IMPORTRANGE(""https://docs.google.com/spreadsheets/d/1IYY_tgx_IHuhSq3AJ5eI5OnqOPBNLWSHKh2a30DoXe8/edit?usp=sharing"",""พังงา!J524"")"),20)</f>
        <v>20</v>
      </c>
      <c r="K629" s="333">
        <f t="shared" ca="1" si="129"/>
        <v>21.978021978021978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IFERROR(__xludf.DUMMYFUNCTION("IMPORTRANGE(""https://docs.google.com/spreadsheets/d/1IYY_tgx_IHuhSq3AJ5eI5OnqOPBNLWSHKh2a30DoXe8/edit?usp=sharing"",""พังงา!I525"")"),363408.27)</f>
        <v>363408.27</v>
      </c>
      <c r="J630" s="332">
        <f ca="1">IFERROR(__xludf.DUMMYFUNCTION("IMPORTRANGE(""https://docs.google.com/spreadsheets/d/1IYY_tgx_IHuhSq3AJ5eI5OnqOPBNLWSHKh2a30DoXe8/edit?usp=sharing"",""พังงา!J525"")"),36487.35)</f>
        <v>36487.35</v>
      </c>
      <c r="K630" s="333">
        <f t="shared" ca="1" si="129"/>
        <v>10.04031911546757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IFERROR(__xludf.DUMMYFUNCTION("IMPORTRANGE(""https://docs.google.com/spreadsheets/d/1IYY_tgx_IHuhSq3AJ5eI5OnqOPBNLWSHKh2a30DoXe8/edit?usp=sharing"",""พังงา!I526"")"),15)</f>
        <v>15</v>
      </c>
      <c r="J631" s="332">
        <f ca="1">IFERROR(__xludf.DUMMYFUNCTION("IMPORTRANGE(""https://docs.google.com/spreadsheets/d/1IYY_tgx_IHuhSq3AJ5eI5OnqOPBNLWSHKh2a30DoXe8/edit?usp=sharing"",""พังงา!J526"")"),10)</f>
        <v>10</v>
      </c>
      <c r="K631" s="333">
        <f t="shared" ca="1" si="129"/>
        <v>66.666666666666671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IFERROR(__xludf.DUMMYFUNCTION("IMPORTRANGE(""https://docs.google.com/spreadsheets/d/1IYY_tgx_IHuhSq3AJ5eI5OnqOPBNLWSHKh2a30DoXe8/edit?usp=sharing"",""พังงา!I527"")"),17992.36)</f>
        <v>17992.36</v>
      </c>
      <c r="J632" s="332">
        <f ca="1">IFERROR(__xludf.DUMMYFUNCTION("IMPORTRANGE(""https://docs.google.com/spreadsheets/d/1IYY_tgx_IHuhSq3AJ5eI5OnqOPBNLWSHKh2a30DoXe8/edit?usp=sharing"",""พังงา!J527"")"),0)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IFERROR(__xludf.DUMMYFUNCTION("IMPORTRANGE(""https://docs.google.com/spreadsheets/d/1IYY_tgx_IHuhSq3AJ5eI5OnqOPBNLWSHKh2a30DoXe8/edit?usp=sharing"",""พังงา!I528"")"),49)</f>
        <v>49</v>
      </c>
      <c r="J633" s="332">
        <f ca="1">IFERROR(__xludf.DUMMYFUNCTION("IMPORTRANGE(""https://docs.google.com/spreadsheets/d/1IYY_tgx_IHuhSq3AJ5eI5OnqOPBNLWSHKh2a30DoXe8/edit?usp=sharing"",""พังงา!J528"")"),0)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IFERROR(__xludf.DUMMYFUNCTION("IMPORTRANGE(""https://docs.google.com/spreadsheets/d/1IYY_tgx_IHuhSq3AJ5eI5OnqOPBNLWSHKh2a30DoXe8/edit?usp=sharing"",""พังงา!I529"")"),600000)</f>
        <v>600000</v>
      </c>
      <c r="J634" s="332">
        <f ca="1">IFERROR(__xludf.DUMMYFUNCTION("IMPORTRANGE(""https://docs.google.com/spreadsheets/d/1IYY_tgx_IHuhSq3AJ5eI5OnqOPBNLWSHKh2a30DoXe8/edit?usp=sharing"",""พังงา!J529"")"),0)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IFERROR(__xludf.DUMMYFUNCTION("IMPORTRANGE(""https://docs.google.com/spreadsheets/d/1IYY_tgx_IHuhSq3AJ5eI5OnqOPBNLWSHKh2a30DoXe8/edit?usp=sharing"",""พังงา!I530"")"),15)</f>
        <v>15</v>
      </c>
      <c r="J635" s="462">
        <f ca="1">IFERROR(__xludf.DUMMYFUNCTION("IMPORTRANGE(""https://docs.google.com/spreadsheets/d/1IYY_tgx_IHuhSq3AJ5eI5OnqOPBNLWSHKh2a30DoXe8/edit?usp=sharing"",""พังงา!J530"")"),0)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412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1"/>
    </row>
    <row r="2" spans="1:16" ht="18" customHeight="1" x14ac:dyDescent="0.55000000000000004">
      <c r="A2" s="510" t="s">
        <v>245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1"/>
    </row>
    <row r="3" spans="1:16" ht="18" customHeight="1" x14ac:dyDescent="0.55000000000000004">
      <c r="A3" s="510" t="s">
        <v>254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7" t="s">
        <v>2</v>
      </c>
      <c r="B5" s="518"/>
      <c r="C5" s="518"/>
      <c r="D5" s="518"/>
      <c r="E5" s="518"/>
      <c r="F5" s="518"/>
      <c r="G5" s="519"/>
      <c r="H5" s="512" t="s">
        <v>3</v>
      </c>
      <c r="I5" s="514" t="s">
        <v>4</v>
      </c>
      <c r="J5" s="504"/>
      <c r="K5" s="505"/>
      <c r="L5" s="515" t="s">
        <v>5</v>
      </c>
      <c r="M5" s="505"/>
      <c r="N5" s="516" t="s">
        <v>6</v>
      </c>
      <c r="O5" s="504"/>
      <c r="P5" s="505"/>
    </row>
    <row r="6" spans="1:16" ht="21.75" customHeight="1" x14ac:dyDescent="0.55000000000000004">
      <c r="A6" s="520"/>
      <c r="B6" s="521"/>
      <c r="C6" s="521"/>
      <c r="D6" s="521"/>
      <c r="E6" s="521"/>
      <c r="F6" s="521"/>
      <c r="G6" s="522"/>
      <c r="H6" s="513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9" t="s">
        <v>15</v>
      </c>
      <c r="B7" s="504"/>
      <c r="C7" s="504"/>
      <c r="D7" s="504"/>
      <c r="E7" s="504"/>
      <c r="F7" s="504"/>
      <c r="G7" s="505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8" t="s">
        <v>17</v>
      </c>
      <c r="E8" s="497"/>
      <c r="F8" s="497"/>
      <c r="G8" s="497"/>
      <c r="H8" s="22" t="s">
        <v>12</v>
      </c>
      <c r="I8" s="23"/>
      <c r="J8" s="23"/>
      <c r="K8" s="24"/>
      <c r="L8" s="25">
        <f t="shared" ref="L8:N8" ca="1" si="0">L9+L10</f>
        <v>4564662</v>
      </c>
      <c r="M8" s="25">
        <f t="shared" ca="1" si="0"/>
        <v>1420215</v>
      </c>
      <c r="N8" s="25">
        <f t="shared" ca="1" si="0"/>
        <v>1258455.27</v>
      </c>
      <c r="O8" s="24">
        <f t="shared" ref="O8:O16" ca="1" si="1">IF(L8&gt;0,N8*100/L8,0)</f>
        <v>27.56951708582147</v>
      </c>
      <c r="P8" s="24">
        <f t="shared" ref="P8:P16" ca="1" si="2">IF(M8&gt;0,N8*100/M8,0)</f>
        <v>88.610194231155148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4564662</v>
      </c>
      <c r="M10" s="32">
        <f t="shared" ca="1" si="4"/>
        <v>1420215</v>
      </c>
      <c r="N10" s="32">
        <f t="shared" ca="1" si="4"/>
        <v>1258455.27</v>
      </c>
      <c r="O10" s="31">
        <f t="shared" ca="1" si="1"/>
        <v>27.56951708582147</v>
      </c>
      <c r="P10" s="31">
        <f t="shared" ca="1" si="2"/>
        <v>88.610194231155148</v>
      </c>
    </row>
    <row r="11" spans="1:16" ht="21.75" customHeight="1" x14ac:dyDescent="0.55000000000000004">
      <c r="A11" s="33"/>
      <c r="B11" s="34"/>
      <c r="C11" s="35" t="s">
        <v>16</v>
      </c>
      <c r="D11" s="502" t="s">
        <v>20</v>
      </c>
      <c r="E11" s="499"/>
      <c r="F11" s="499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4325262</v>
      </c>
      <c r="M12" s="40">
        <f t="shared" ca="1" si="6"/>
        <v>1420215</v>
      </c>
      <c r="N12" s="40">
        <f t="shared" ca="1" si="6"/>
        <v>1027055.27</v>
      </c>
      <c r="O12" s="40">
        <f t="shared" ca="1" si="1"/>
        <v>23.745504202982385</v>
      </c>
      <c r="P12" s="40">
        <f t="shared" ca="1" si="2"/>
        <v>72.316886527744032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2479362</v>
      </c>
      <c r="M14" s="40">
        <f t="shared" si="8"/>
        <v>0</v>
      </c>
      <c r="N14" s="40">
        <f t="shared" ca="1" si="8"/>
        <v>198062.27000000002</v>
      </c>
      <c r="O14" s="43">
        <f t="shared" ca="1" si="1"/>
        <v>7.9884369446656036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2" t="s">
        <v>23</v>
      </c>
      <c r="E15" s="499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231400</v>
      </c>
      <c r="O16" s="52">
        <f t="shared" ca="1" si="1"/>
        <v>96.65831244778613</v>
      </c>
      <c r="P16" s="52">
        <f t="shared" si="2"/>
        <v>0</v>
      </c>
    </row>
    <row r="17" spans="1:16" ht="21.75" customHeight="1" x14ac:dyDescent="0.55000000000000004">
      <c r="A17" s="509" t="s">
        <v>24</v>
      </c>
      <c r="B17" s="504"/>
      <c r="C17" s="504"/>
      <c r="D17" s="504"/>
      <c r="E17" s="504"/>
      <c r="F17" s="504"/>
      <c r="G17" s="505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8" t="s">
        <v>17</v>
      </c>
      <c r="E18" s="497"/>
      <c r="F18" s="497"/>
      <c r="G18" s="497"/>
      <c r="H18" s="22" t="s">
        <v>12</v>
      </c>
      <c r="I18" s="23"/>
      <c r="J18" s="23"/>
      <c r="K18" s="24"/>
      <c r="L18" s="25">
        <f t="shared" ref="L18:N18" ca="1" si="11">L19+L20</f>
        <v>2904715</v>
      </c>
      <c r="M18" s="25">
        <f t="shared" ca="1" si="11"/>
        <v>1420215</v>
      </c>
      <c r="N18" s="25">
        <f t="shared" ca="1" si="11"/>
        <v>1060393</v>
      </c>
      <c r="O18" s="24">
        <f t="shared" ref="O18:O20" ca="1" si="12">IF(L18&gt;0,N18*100/L18,0)</f>
        <v>36.505922267761207</v>
      </c>
      <c r="P18" s="24">
        <f t="shared" ref="P18:P26" ca="1" si="13">IF(M18&gt;0,N18*100/M18,0)</f>
        <v>74.664258580567022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2904715</v>
      </c>
      <c r="M20" s="32">
        <f t="shared" ca="1" si="15"/>
        <v>1420215</v>
      </c>
      <c r="N20" s="32">
        <f t="shared" ca="1" si="15"/>
        <v>1060393</v>
      </c>
      <c r="O20" s="31">
        <f t="shared" ca="1" si="12"/>
        <v>36.505922267761207</v>
      </c>
      <c r="P20" s="31">
        <f t="shared" ca="1" si="13"/>
        <v>74.664258580567022</v>
      </c>
    </row>
    <row r="21" spans="1:16" ht="21.75" customHeight="1" x14ac:dyDescent="0.55000000000000004">
      <c r="A21" s="33"/>
      <c r="B21" s="34"/>
      <c r="C21" s="35" t="s">
        <v>16</v>
      </c>
      <c r="D21" s="502" t="s">
        <v>20</v>
      </c>
      <c r="E21" s="499"/>
      <c r="F21" s="499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2665315</v>
      </c>
      <c r="M22" s="44">
        <f t="shared" ca="1" si="18"/>
        <v>1420215</v>
      </c>
      <c r="N22" s="43">
        <f t="shared" ca="1" si="18"/>
        <v>828993</v>
      </c>
      <c r="O22" s="43">
        <f t="shared" ca="1" si="17"/>
        <v>31.103002834561767</v>
      </c>
      <c r="P22" s="43">
        <f t="shared" ca="1" si="13"/>
        <v>58.370950877155927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922415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2" t="s">
        <v>23</v>
      </c>
      <c r="E25" s="499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231400</v>
      </c>
      <c r="O26" s="52">
        <f t="shared" ca="1" si="17"/>
        <v>96.65831244778613</v>
      </c>
      <c r="P26" s="52">
        <f t="shared" si="13"/>
        <v>0</v>
      </c>
    </row>
    <row r="27" spans="1:16" ht="21.75" customHeight="1" x14ac:dyDescent="0.55000000000000004">
      <c r="A27" s="509" t="s">
        <v>25</v>
      </c>
      <c r="B27" s="504"/>
      <c r="C27" s="504"/>
      <c r="D27" s="504"/>
      <c r="E27" s="504"/>
      <c r="F27" s="504"/>
      <c r="G27" s="505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8" t="s">
        <v>17</v>
      </c>
      <c r="E28" s="497"/>
      <c r="F28" s="497"/>
      <c r="G28" s="497"/>
      <c r="H28" s="22" t="s">
        <v>12</v>
      </c>
      <c r="I28" s="23"/>
      <c r="J28" s="23"/>
      <c r="K28" s="24"/>
      <c r="L28" s="25">
        <f t="shared" ref="L28:N28" ca="1" si="23">L29+L30</f>
        <v>1659947</v>
      </c>
      <c r="M28" s="25">
        <f t="shared" si="23"/>
        <v>0</v>
      </c>
      <c r="N28" s="25">
        <f t="shared" ca="1" si="23"/>
        <v>198062.27000000002</v>
      </c>
      <c r="O28" s="24">
        <f t="shared" ref="O28:O30" ca="1" si="24">IF(L28&gt;0,N28*100/L28,0)</f>
        <v>11.931843004626051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1659947</v>
      </c>
      <c r="M30" s="32">
        <f t="shared" si="27"/>
        <v>0</v>
      </c>
      <c r="N30" s="32">
        <f t="shared" ca="1" si="27"/>
        <v>198062.27000000002</v>
      </c>
      <c r="O30" s="31">
        <f t="shared" ca="1" si="24"/>
        <v>11.931843004626051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2" t="s">
        <v>20</v>
      </c>
      <c r="E31" s="499"/>
      <c r="F31" s="499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1659947</v>
      </c>
      <c r="M32" s="43">
        <f t="shared" si="30"/>
        <v>0</v>
      </c>
      <c r="N32" s="43">
        <f t="shared" ca="1" si="30"/>
        <v>198062.27000000002</v>
      </c>
      <c r="O32" s="43">
        <f t="shared" ca="1" si="29"/>
        <v>11.931843004626051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1556947</v>
      </c>
      <c r="M34" s="43">
        <f t="shared" si="32"/>
        <v>0</v>
      </c>
      <c r="N34" s="43">
        <f t="shared" ca="1" si="32"/>
        <v>198062.27000000002</v>
      </c>
      <c r="O34" s="43">
        <f t="shared" ca="1" si="29"/>
        <v>12.721195390722999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2" t="s">
        <v>23</v>
      </c>
      <c r="E35" s="499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2904715</v>
      </c>
      <c r="M37" s="55">
        <f t="shared" ca="1" si="33"/>
        <v>1420215</v>
      </c>
      <c r="N37" s="55">
        <f t="shared" ca="1" si="33"/>
        <v>1060393</v>
      </c>
      <c r="O37" s="56">
        <f t="shared" ca="1" si="29"/>
        <v>36.505922267761207</v>
      </c>
      <c r="P37" s="56">
        <f t="shared" ca="1" si="25"/>
        <v>74.664258580567022</v>
      </c>
    </row>
    <row r="38" spans="1:16" ht="21.75" customHeight="1" x14ac:dyDescent="0.55000000000000004">
      <c r="A38" s="503" t="s">
        <v>27</v>
      </c>
      <c r="B38" s="504"/>
      <c r="C38" s="504"/>
      <c r="D38" s="504"/>
      <c r="E38" s="504"/>
      <c r="F38" s="504"/>
      <c r="G38" s="505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6" t="s">
        <v>28</v>
      </c>
      <c r="C39" s="497"/>
      <c r="D39" s="497"/>
      <c r="E39" s="497"/>
      <c r="F39" s="497"/>
      <c r="G39" s="49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7" t="s">
        <v>17</v>
      </c>
      <c r="E41" s="499"/>
      <c r="F41" s="499"/>
      <c r="G41" s="499"/>
      <c r="H41" s="76" t="s">
        <v>12</v>
      </c>
      <c r="I41" s="77"/>
      <c r="J41" s="77"/>
      <c r="K41" s="78"/>
      <c r="L41" s="79">
        <f t="shared" ref="L41:N41" ca="1" si="34">L42+L43</f>
        <v>604100</v>
      </c>
      <c r="M41" s="79">
        <f t="shared" ca="1" si="34"/>
        <v>302000</v>
      </c>
      <c r="N41" s="79">
        <f t="shared" ca="1" si="34"/>
        <v>232468</v>
      </c>
      <c r="O41" s="78">
        <f t="shared" ref="O41:O43" ca="1" si="35">IF(L41&gt;0,N41*100/L41,0)</f>
        <v>38.481708326436021</v>
      </c>
      <c r="P41" s="78">
        <f t="shared" ref="P41:P43" ca="1" si="36">IF(M41&gt;0,N41*100/M41,0)</f>
        <v>76.976158940397355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604100</v>
      </c>
      <c r="M43" s="79">
        <f t="shared" ca="1" si="38"/>
        <v>302000</v>
      </c>
      <c r="N43" s="79">
        <f t="shared" ca="1" si="38"/>
        <v>232468</v>
      </c>
      <c r="O43" s="78">
        <f t="shared" ca="1" si="35"/>
        <v>38.481708326436021</v>
      </c>
      <c r="P43" s="78">
        <f t="shared" ca="1" si="36"/>
        <v>76.976158940397355</v>
      </c>
    </row>
    <row r="44" spans="1:16" ht="21.75" customHeight="1" x14ac:dyDescent="0.55000000000000004">
      <c r="A44" s="80"/>
      <c r="B44" s="81"/>
      <c r="C44" s="82" t="s">
        <v>16</v>
      </c>
      <c r="D44" s="498" t="s">
        <v>20</v>
      </c>
      <c r="E44" s="499"/>
      <c r="F44" s="499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604100</v>
      </c>
      <c r="M45" s="91">
        <f ca="1">IFERROR(__xludf.DUMMYFUNCTION("IMPORTRANGE(""https://docs.google.com/spreadsheets/d/1Yj_ptqi66GCucihVvJfMjLAmec39IyEx_6qawtMGysU/edit?usp=sharing"",""สบก!Q88"")"),302000)</f>
        <v>302000</v>
      </c>
      <c r="N45" s="91">
        <f ca="1">IFERROR(__xludf.DUMMYFUNCTION("IMPORTRANGE(""https://docs.google.com/spreadsheets/d/1Yj_ptqi66GCucihVvJfMjLAmec39IyEx_6qawtMGysU/edit?usp=sharing"",""สบก!R88"")"),232468)</f>
        <v>232468</v>
      </c>
      <c r="O45" s="92">
        <f ca="1">IF(L45&gt;0,N45*100/L45,0)</f>
        <v>38.481708326436021</v>
      </c>
      <c r="P45" s="92">
        <f ca="1">IF(M45&gt;0,N45*100/M45,0)</f>
        <v>76.976158940397355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8" t="s">
        <v>23</v>
      </c>
      <c r="E48" s="499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500" t="s">
        <v>32</v>
      </c>
      <c r="C52" s="499"/>
      <c r="D52" s="499"/>
      <c r="E52" s="499"/>
      <c r="F52" s="499"/>
      <c r="G52" s="499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1" t="s">
        <v>17</v>
      </c>
      <c r="E53" s="499"/>
      <c r="F53" s="499"/>
      <c r="G53" s="499"/>
      <c r="H53" s="122" t="s">
        <v>12</v>
      </c>
      <c r="I53" s="123"/>
      <c r="J53" s="123"/>
      <c r="K53" s="124"/>
      <c r="L53" s="125">
        <f t="shared" ref="L53:N53" ca="1" si="39">L54+L55</f>
        <v>512600</v>
      </c>
      <c r="M53" s="125">
        <f t="shared" ca="1" si="39"/>
        <v>265300</v>
      </c>
      <c r="N53" s="125">
        <f t="shared" ca="1" si="39"/>
        <v>184618</v>
      </c>
      <c r="O53" s="124">
        <f t="shared" ref="O53:O55" ca="1" si="40">IF(L53&gt;0,N53*100/L53,0)</f>
        <v>36.015996878657823</v>
      </c>
      <c r="P53" s="124">
        <f t="shared" ref="P53:P55" ca="1" si="41">IF(M53&gt;0,N53*100/M53,0)</f>
        <v>69.588390501319267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512600</v>
      </c>
      <c r="M55" s="125">
        <f t="shared" ca="1" si="43"/>
        <v>265300</v>
      </c>
      <c r="N55" s="125">
        <f t="shared" ca="1" si="43"/>
        <v>184618</v>
      </c>
      <c r="O55" s="124">
        <f t="shared" ca="1" si="40"/>
        <v>36.015996878657823</v>
      </c>
      <c r="P55" s="124">
        <f t="shared" ca="1" si="41"/>
        <v>69.588390501319267</v>
      </c>
    </row>
    <row r="56" spans="1:16" ht="21.75" customHeight="1" x14ac:dyDescent="0.55000000000000004">
      <c r="A56" s="80"/>
      <c r="B56" s="81"/>
      <c r="C56" s="82" t="s">
        <v>16</v>
      </c>
      <c r="D56" s="498" t="s">
        <v>20</v>
      </c>
      <c r="E56" s="499"/>
      <c r="F56" s="499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512600</v>
      </c>
      <c r="M57" s="91">
        <f ca="1">IFERROR(__xludf.DUMMYFUNCTION("IMPORTRANGE(""https://docs.google.com/spreadsheets/d/1Yj_ptqi66GCucihVvJfMjLAmec39IyEx_6qawtMGysU/edit?usp=sharing"",""สบก!Z88"")"),265300)</f>
        <v>265300</v>
      </c>
      <c r="N57" s="91">
        <f ca="1">IFERROR(__xludf.DUMMYFUNCTION("IMPORTRANGE(""https://docs.google.com/spreadsheets/d/1Yj_ptqi66GCucihVvJfMjLAmec39IyEx_6qawtMGysU/edit?usp=sharing"",""สบก!AA88"")"),184618)</f>
        <v>184618</v>
      </c>
      <c r="O57" s="92">
        <f ca="1">IF(L57&gt;0,N57*100/L57,0)</f>
        <v>36.015996878657823</v>
      </c>
      <c r="P57" s="92">
        <f ca="1">IF(M57&gt;0,N57*100/M57,0)</f>
        <v>69.588390501319267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8" t="s">
        <v>23</v>
      </c>
      <c r="E60" s="499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6" t="s">
        <v>17</v>
      </c>
      <c r="E66" s="497"/>
      <c r="F66" s="497"/>
      <c r="G66" s="497"/>
      <c r="H66" s="152" t="s">
        <v>12</v>
      </c>
      <c r="I66" s="153"/>
      <c r="J66" s="153"/>
      <c r="K66" s="154"/>
      <c r="L66" s="155">
        <f t="shared" ref="L66:N66" ca="1" si="45">L67+L68</f>
        <v>580200</v>
      </c>
      <c r="M66" s="155">
        <f t="shared" ca="1" si="45"/>
        <v>326720</v>
      </c>
      <c r="N66" s="155">
        <f t="shared" ca="1" si="45"/>
        <v>181542</v>
      </c>
      <c r="O66" s="154">
        <f t="shared" ref="O66:O68" ca="1" si="46">IF(L66&gt;0,N66*100/L66,0)</f>
        <v>31.289555325749742</v>
      </c>
      <c r="P66" s="154">
        <f t="shared" ref="P66:P68" ca="1" si="47">IF(M66&gt;0,N66*100/M66,0)</f>
        <v>55.565009794319295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580200</v>
      </c>
      <c r="M68" s="160">
        <f t="shared" ca="1" si="49"/>
        <v>326720</v>
      </c>
      <c r="N68" s="160">
        <f t="shared" ca="1" si="49"/>
        <v>181542</v>
      </c>
      <c r="O68" s="159">
        <f t="shared" ca="1" si="46"/>
        <v>31.289555325749742</v>
      </c>
      <c r="P68" s="159">
        <f t="shared" ca="1" si="47"/>
        <v>55.565009794319295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580200</v>
      </c>
      <c r="M70" s="172">
        <f ca="1">IFERROR(__xludf.DUMMYFUNCTION("IMPORTRANGE(""https://docs.google.com/spreadsheets/d/1Yj_ptqi66GCucihVvJfMjLAmec39IyEx_6qawtMGysU/edit?usp=sharing"",""สบก!AI88"")"),326720)</f>
        <v>326720</v>
      </c>
      <c r="N70" s="172">
        <f ca="1">IFERROR(__xludf.DUMMYFUNCTION("IMPORTRANGE(""https://docs.google.com/spreadsheets/d/1Yj_ptqi66GCucihVvJfMjLAmec39IyEx_6qawtMGysU/edit?usp=sharing"",""สบก!AJ88"")"),181542)</f>
        <v>181542</v>
      </c>
      <c r="O70" s="171">
        <f ca="1">IF(L70&gt;0,N70*100/L70,0)</f>
        <v>31.289555325749742</v>
      </c>
      <c r="P70" s="171">
        <f ca="1">IF(M70&gt;0,N70*100/M70,0)</f>
        <v>55.565009794319295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IFERROR(__xludf.DUMMYFUNCTION("IMPORTRANGE(""https://docs.google.com/spreadsheets/d/1Yj_ptqi66GCucihVvJfMjLAmec39IyEx_6qawtMGysU/edit?usp=sharing"",""สบก!AE88"")"),188200)</f>
        <v>188200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IFERROR(__xludf.DUMMYFUNCTION("IMPORTRANGE(""https://docs.google.com/spreadsheets/d/1Yj_ptqi66GCucihVvJfMjLAmec39IyEx_6qawtMGysU/edit?usp=sharing"",""สบก!AF88"")"),392000)</f>
        <v>392000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8" t="s">
        <v>23</v>
      </c>
      <c r="E73" s="499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IFERROR(__xludf.DUMMYFUNCTION("IMPORTRANGE(""https://docs.google.com/spreadsheets/d/1IYY_tgx_IHuhSq3AJ5eI5OnqOPBNLWSHKh2a30DoXe8/edit?usp=sharing"",""พัทลุง!J16"")"),0)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IFERROR(__xludf.DUMMYFUNCTION("IMPORTRANGE(""https://docs.google.com/spreadsheets/d/1IYY_tgx_IHuhSq3AJ5eI5OnqOPBNLWSHKh2a30DoXe8/edit?usp=sharing"",""พัทลุง!J17"")"),1)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IFERROR(__xludf.DUMMYFUNCTION("IMPORTRANGE(""https://docs.google.com/spreadsheets/d/1IYY_tgx_IHuhSq3AJ5eI5OnqOPBNLWSHKh2a30DoXe8/edit?usp=sharing"",""พัทลุง!J18"")"),1)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IFERROR(__xludf.DUMMYFUNCTION("IMPORTRANGE(""https://docs.google.com/spreadsheets/d/1IYY_tgx_IHuhSq3AJ5eI5OnqOPBNLWSHKh2a30DoXe8/edit?usp=sharing"",""พัทลุง!J19"")"),1)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IFERROR(__xludf.DUMMYFUNCTION("IMPORTRANGE(""https://docs.google.com/spreadsheets/d/1IYY_tgx_IHuhSq3AJ5eI5OnqOPBNLWSHKh2a30DoXe8/edit?usp=sharing"",""พัทลุง!I20"")"),1)</f>
        <v>1</v>
      </c>
      <c r="J80" s="203">
        <f ca="1">IFERROR(__xludf.DUMMYFUNCTION("IMPORTRANGE(""https://docs.google.com/spreadsheets/d/1IYY_tgx_IHuhSq3AJ5eI5OnqOPBNLWSHKh2a30DoXe8/edit?usp=sharing"",""พัทลุง!J20"")"),1)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IFERROR(__xludf.DUMMYFUNCTION("IMPORTRANGE(""https://docs.google.com/spreadsheets/d/1IYY_tgx_IHuhSq3AJ5eI5OnqOPBNLWSHKh2a30DoXe8/edit?usp=sharing"",""พัทลุง!I21"")"),30)</f>
        <v>30</v>
      </c>
      <c r="J81" s="203">
        <f ca="1">IFERROR(__xludf.DUMMYFUNCTION("IMPORTRANGE(""https://docs.google.com/spreadsheets/d/1IYY_tgx_IHuhSq3AJ5eI5OnqOPBNLWSHKh2a30DoXe8/edit?usp=sharing"",""พัทลุง!J21"")"),30)</f>
        <v>30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IFERROR(__xludf.DUMMYFUNCTION("IMPORTRANGE(""https://docs.google.com/spreadsheets/d/1IYY_tgx_IHuhSq3AJ5eI5OnqOPBNLWSHKh2a30DoXe8/edit?usp=sharing"",""พัทลุง!I22"")"),1)</f>
        <v>1</v>
      </c>
      <c r="J82" s="191">
        <f ca="1">IFERROR(__xludf.DUMMYFUNCTION("IMPORTRANGE(""https://docs.google.com/spreadsheets/d/1IYY_tgx_IHuhSq3AJ5eI5OnqOPBNLWSHKh2a30DoXe8/edit?usp=sharing"",""พัทลุง!J22"")"),1)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IFERROR(__xludf.DUMMYFUNCTION("IMPORTRANGE(""https://docs.google.com/spreadsheets/d/1IYY_tgx_IHuhSq3AJ5eI5OnqOPBNLWSHKh2a30DoXe8/edit?usp=sharing"",""พัทลุง!I23"")"),30)</f>
        <v>30</v>
      </c>
      <c r="J83" s="191">
        <f ca="1">IFERROR(__xludf.DUMMYFUNCTION("IMPORTRANGE(""https://docs.google.com/spreadsheets/d/1IYY_tgx_IHuhSq3AJ5eI5OnqOPBNLWSHKh2a30DoXe8/edit?usp=sharing"",""พัทลุง!J23"")"),30)</f>
        <v>30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IFERROR(__xludf.DUMMYFUNCTION("IMPORTRANGE(""https://docs.google.com/spreadsheets/d/1IYY_tgx_IHuhSq3AJ5eI5OnqOPBNLWSHKh2a30DoXe8/edit?usp=sharing"",""พัทลุง!I24"")"),0)</f>
        <v>0</v>
      </c>
      <c r="J84" s="192">
        <f ca="1">IFERROR(__xludf.DUMMYFUNCTION("IMPORTRANGE(""https://docs.google.com/spreadsheets/d/1IYY_tgx_IHuhSq3AJ5eI5OnqOPBNLWSHKh2a30DoXe8/edit?usp=sharing"",""พัทลุง!J24"")"),0)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IFERROR(__xludf.DUMMYFUNCTION("IMPORTRANGE(""https://docs.google.com/spreadsheets/d/1IYY_tgx_IHuhSq3AJ5eI5OnqOPBNLWSHKh2a30DoXe8/edit?usp=sharing"",""พัทลุง!I25"")"),0)</f>
        <v>0</v>
      </c>
      <c r="J85" s="192">
        <f ca="1">IFERROR(__xludf.DUMMYFUNCTION("IMPORTRANGE(""https://docs.google.com/spreadsheets/d/1IYY_tgx_IHuhSq3AJ5eI5OnqOPBNLWSHKh2a30DoXe8/edit?usp=sharing"",""พัทลุง!J25"")"),0)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IFERROR(__xludf.DUMMYFUNCTION("IMPORTRANGE(""https://docs.google.com/spreadsheets/d/1IYY_tgx_IHuhSq3AJ5eI5OnqOPBNLWSHKh2a30DoXe8/edit?usp=sharing"",""พัทลุง!I26"")"),0)</f>
        <v>0</v>
      </c>
      <c r="J86" s="191">
        <f ca="1">IFERROR(__xludf.DUMMYFUNCTION("IMPORTRANGE(""https://docs.google.com/spreadsheets/d/1IYY_tgx_IHuhSq3AJ5eI5OnqOPBNLWSHKh2a30DoXe8/edit?usp=sharing"",""พัทลุง!J26"")"),0)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IFERROR(__xludf.DUMMYFUNCTION("IMPORTRANGE(""https://docs.google.com/spreadsheets/d/1IYY_tgx_IHuhSq3AJ5eI5OnqOPBNLWSHKh2a30DoXe8/edit?usp=sharing"",""พัทลุง!I27"")"),0)</f>
        <v>0</v>
      </c>
      <c r="J87" s="191">
        <f ca="1">IFERROR(__xludf.DUMMYFUNCTION("IMPORTRANGE(""https://docs.google.com/spreadsheets/d/1IYY_tgx_IHuhSq3AJ5eI5OnqOPBNLWSHKh2a30DoXe8/edit?usp=sharing"",""พัทลุง!J27"")"),0)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IFERROR(__xludf.DUMMYFUNCTION("IMPORTRANGE(""https://docs.google.com/spreadsheets/d/1IYY_tgx_IHuhSq3AJ5eI5OnqOPBNLWSHKh2a30DoXe8/edit?usp=sharing"",""พัทลุง!I28"")"),30)</f>
        <v>30</v>
      </c>
      <c r="J88" s="191">
        <f ca="1">IFERROR(__xludf.DUMMYFUNCTION("IMPORTRANGE(""https://docs.google.com/spreadsheets/d/1IYY_tgx_IHuhSq3AJ5eI5OnqOPBNLWSHKh2a30DoXe8/edit?usp=sharing"",""พัทลุง!J28"")"),0)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IFERROR(__xludf.DUMMYFUNCTION("IMPORTRANGE(""https://docs.google.com/spreadsheets/d/1IYY_tgx_IHuhSq3AJ5eI5OnqOPBNLWSHKh2a30DoXe8/edit?usp=sharing"",""พัทลุง!J29"")"),0)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IFERROR(__xludf.DUMMYFUNCTION("IMPORTRANGE(""https://docs.google.com/spreadsheets/d/1IYY_tgx_IHuhSq3AJ5eI5OnqOPBNLWSHKh2a30DoXe8/edit?usp=sharing"",""พัทลุง!J30"")"),0)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 t="str">
        <f ca="1">IFERROR(__xludf.DUMMYFUNCTION("IMPORTRANGE(""https://docs.google.com/spreadsheets/d/1IYY_tgx_IHuhSq3AJ5eI5OnqOPBNLWSHKh2a30DoXe8/edit?usp=sharing"",""พัทลุง!J32"")"),"")</f>
        <v/>
      </c>
      <c r="K92" s="147" t="e">
        <f t="shared" ref="K92:K93" ca="1" si="51">IF(I92&gt;0,J92*100/I92,0)</f>
        <v>#VALUE!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6" t="s">
        <v>17</v>
      </c>
      <c r="E94" s="497"/>
      <c r="F94" s="497"/>
      <c r="G94" s="497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94160</v>
      </c>
      <c r="O94" s="154">
        <f t="shared" ref="O94:O96" ca="1" si="53">IF(L94&gt;0,N94*100/L94,0)</f>
        <v>43.897435897435898</v>
      </c>
      <c r="P94" s="154">
        <f t="shared" ref="P94:P96" ca="1" si="54">IF(M94&gt;0,N94*100/M94,0)</f>
        <v>136.99985450312818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94160</v>
      </c>
      <c r="O96" s="159">
        <f t="shared" ca="1" si="53"/>
        <v>43.897435897435898</v>
      </c>
      <c r="P96" s="159">
        <f t="shared" ca="1" si="54"/>
        <v>136.99985450312818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IFERROR(__xludf.DUMMYFUNCTION("IMPORTRANGE(""https://docs.google.com/spreadsheets/d/1Yj_ptqi66GCucihVvJfMjLAmec39IyEx_6qawtMGysU/edit?usp=sharing"",""สบก!AR88"")"),68730)</f>
        <v>68730</v>
      </c>
      <c r="N98" s="172">
        <f ca="1">IFERROR(__xludf.DUMMYFUNCTION("IMPORTRANGE(""https://docs.google.com/spreadsheets/d/1Yj_ptqi66GCucihVvJfMjLAmec39IyEx_6qawtMGysU/edit?usp=sharing"",""สบก!AS88"")"),1760)</f>
        <v>1760</v>
      </c>
      <c r="O98" s="171">
        <f ca="1">IF(L98&gt;0,N98*100/L98,0)</f>
        <v>1.4414414414414414</v>
      </c>
      <c r="P98" s="171">
        <f ca="1">IF(M98&gt;0,N98*100/M98,0)</f>
        <v>2.5607449439837042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IFERROR(__xludf.DUMMYFUNCTION("IMPORTRANGE(""https://docs.google.com/spreadsheets/d/1Yj_ptqi66GCucihVvJfMjLAmec39IyEx_6qawtMGysU/edit?usp=sharing"",""สบก!AN88"")"),0)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IFERROR(__xludf.DUMMYFUNCTION("IMPORTRANGE(""https://docs.google.com/spreadsheets/d/1Yj_ptqi66GCucihVvJfMjLAmec39IyEx_6qawtMGysU/edit?usp=sharing"",""สบก!AO88"")"),122100)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8" t="s">
        <v>23</v>
      </c>
      <c r="E101" s="499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IFERROR(__xludf.DUMMYFUNCTION("IMPORTRANGE(""https://docs.google.com/spreadsheets/d/1IYY_tgx_IHuhSq3AJ5eI5OnqOPBNLWSHKh2a30DoXe8/edit?usp=sharing"",""พัทลุง!J39"")"),0)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IFERROR(__xludf.DUMMYFUNCTION("IMPORTRANGE(""https://docs.google.com/spreadsheets/d/1IYY_tgx_IHuhSq3AJ5eI5OnqOPBNLWSHKh2a30DoXe8/edit?usp=sharing"",""พัทลุง!J40"")"),1)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IFERROR(__xludf.DUMMYFUNCTION("IMPORTRANGE(""https://docs.google.com/spreadsheets/d/1IYY_tgx_IHuhSq3AJ5eI5OnqOPBNLWSHKh2a30DoXe8/edit?usp=sharing"",""พัทลุง!J41"")"),1)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IFERROR(__xludf.DUMMYFUNCTION("IMPORTRANGE(""https://docs.google.com/spreadsheets/d/1IYY_tgx_IHuhSq3AJ5eI5OnqOPBNLWSHKh2a30DoXe8/edit?usp=sharing"",""พัทลุง!J42"")"),1)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IFERROR(__xludf.DUMMYFUNCTION("IMPORTRANGE(""https://docs.google.com/spreadsheets/d/1IYY_tgx_IHuhSq3AJ5eI5OnqOPBNLWSHKh2a30DoXe8/edit?usp=sharing"",""พัทลุง!I43"")"),1)</f>
        <v>1</v>
      </c>
      <c r="J108" s="191">
        <f ca="1">IFERROR(__xludf.DUMMYFUNCTION("IMPORTRANGE(""https://docs.google.com/spreadsheets/d/1IYY_tgx_IHuhSq3AJ5eI5OnqOPBNLWSHKh2a30DoXe8/edit?usp=sharing"",""พัทลุง!J43"")"),1)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IFERROR(__xludf.DUMMYFUNCTION("IMPORTRANGE(""https://docs.google.com/spreadsheets/d/1IYY_tgx_IHuhSq3AJ5eI5OnqOPBNLWSHKh2a30DoXe8/edit?usp=sharing"",""พัทลุง!I44"")"),4)</f>
        <v>4</v>
      </c>
      <c r="J109" s="191"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IFERROR(__xludf.DUMMYFUNCTION("IMPORTRANGE(""https://docs.google.com/spreadsheets/d/1IYY_tgx_IHuhSq3AJ5eI5OnqOPBNLWSHKh2a30DoXe8/edit?usp=sharing"",""พัทลุง!I45"")"),4)</f>
        <v>4</v>
      </c>
      <c r="J110" s="191">
        <f ca="1">IFERROR(__xludf.DUMMYFUNCTION("IMPORTRANGE(""https://docs.google.com/spreadsheets/d/1IYY_tgx_IHuhSq3AJ5eI5OnqOPBNLWSHKh2a30DoXe8/edit?usp=sharing"",""พัทลุง!J45"")"),4)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IFERROR(__xludf.DUMMYFUNCTION("IMPORTRANGE(""https://docs.google.com/spreadsheets/d/1IYY_tgx_IHuhSq3AJ5eI5OnqOPBNLWSHKh2a30DoXe8/edit?usp=sharing"",""พัทลุง!I46"")"),4)</f>
        <v>4</v>
      </c>
      <c r="J111" s="191"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IFERROR(__xludf.DUMMYFUNCTION("IMPORTRANGE(""https://docs.google.com/spreadsheets/d/1IYY_tgx_IHuhSq3AJ5eI5OnqOPBNLWSHKh2a30DoXe8/edit?usp=sharing"",""พัทลุง!I47"")"),4)</f>
        <v>4</v>
      </c>
      <c r="J112" s="191">
        <f ca="1">IFERROR(__xludf.DUMMYFUNCTION("IMPORTRANGE(""https://docs.google.com/spreadsheets/d/1IYY_tgx_IHuhSq3AJ5eI5OnqOPBNLWSHKh2a30DoXe8/edit?usp=sharing"",""พัทลุง!J47"")"),0)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IFERROR(__xludf.DUMMYFUNCTION("IMPORTRANGE(""https://docs.google.com/spreadsheets/d/1IYY_tgx_IHuhSq3AJ5eI5OnqOPBNLWSHKh2a30DoXe8/edit?usp=sharing"",""พัทลุง!I48"")"),1)</f>
        <v>1</v>
      </c>
      <c r="J113" s="191">
        <f ca="1">IFERROR(__xludf.DUMMYFUNCTION("IMPORTRANGE(""https://docs.google.com/spreadsheets/d/1IYY_tgx_IHuhSq3AJ5eI5OnqOPBNLWSHKh2a30DoXe8/edit?usp=sharing"",""พัทลุง!J48"")"),0)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IFERROR(__xludf.DUMMYFUNCTION("IMPORTRANGE(""https://docs.google.com/spreadsheets/d/1IYY_tgx_IHuhSq3AJ5eI5OnqOPBNLWSHKh2a30DoXe8/edit?usp=sharing"",""พัทลุง!J49"")"),0)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IFERROR(__xludf.DUMMYFUNCTION("IMPORTRANGE(""https://docs.google.com/spreadsheets/d/1IYY_tgx_IHuhSq3AJ5eI5OnqOPBNLWSHKh2a30DoXe8/edit?usp=sharing"",""พัทลุง!J50"")"),0)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6" t="s">
        <v>17</v>
      </c>
      <c r="E118" s="497"/>
      <c r="F118" s="497"/>
      <c r="G118" s="497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IFERROR(__xludf.DUMMYFUNCTION("IMPORTRANGE(""https://docs.google.com/spreadsheets/d/1Yj_ptqi66GCucihVvJfMjLAmec39IyEx_6qawtMGysU/edit?usp=sharing"",""สบก!BA88"")"),0)</f>
        <v>0</v>
      </c>
      <c r="N122" s="172">
        <f ca="1">IFERROR(__xludf.DUMMYFUNCTION("IMPORTRANGE(""https://docs.google.com/spreadsheets/d/1Yj_ptqi66GCucihVvJfMjLAmec39IyEx_6qawtMGysU/edit?usp=sharing"",""สบก!BB88"")"),0)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IFERROR(__xludf.DUMMYFUNCTION("IMPORTRANGE(""https://docs.google.com/spreadsheets/d/1Yj_ptqi66GCucihVvJfMjLAmec39IyEx_6qawtMGysU/edit?usp=sharing"",""สบก!AW88"")"),0)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IFERROR(__xludf.DUMMYFUNCTION("IMPORTRANGE(""https://docs.google.com/spreadsheets/d/1Yj_ptqi66GCucihVvJfMjLAmec39IyEx_6qawtMGysU/edit?usp=sharing"",""สบก!AX88"")"),0)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8" t="s">
        <v>23</v>
      </c>
      <c r="E125" s="499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253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IFERROR(__xludf.DUMMYFUNCTION("IMPORTRANGE(""https://docs.google.com/spreadsheets/d/1IYY_tgx_IHuhSq3AJ5eI5OnqOPBNLWSHKh2a30DoXe8/edit?usp=sharing"",""พัทลุง!J58"")"),0)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IFERROR(__xludf.DUMMYFUNCTION("IMPORTRANGE(""https://docs.google.com/spreadsheets/d/1IYY_tgx_IHuhSq3AJ5eI5OnqOPBNLWSHKh2a30DoXe8/edit?usp=sharing"",""พัทลุง!J59"")"),0)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IFERROR(__xludf.DUMMYFUNCTION("IMPORTRANGE(""https://docs.google.com/spreadsheets/d/1IYY_tgx_IHuhSq3AJ5eI5OnqOPBNLWSHKh2a30DoXe8/edit?usp=sharing"",""พัทลุง!J60"")"),0)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IFERROR(__xludf.DUMMYFUNCTION("IMPORTRANGE(""https://docs.google.com/spreadsheets/d/1IYY_tgx_IHuhSq3AJ5eI5OnqOPBNLWSHKh2a30DoXe8/edit?usp=sharing"",""พัทลุง!J61"")"),0)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IFERROR(__xludf.DUMMYFUNCTION("IMPORTRANGE(""https://docs.google.com/spreadsheets/d/1IYY_tgx_IHuhSq3AJ5eI5OnqOPBNLWSHKh2a30DoXe8/edit?usp=sharing"",""พัทลุง!I62"")"),0)</f>
        <v>0</v>
      </c>
      <c r="J132" s="191">
        <f ca="1">IFERROR(__xludf.DUMMYFUNCTION("IMPORTRANGE(""https://docs.google.com/spreadsheets/d/1IYY_tgx_IHuhSq3AJ5eI5OnqOPBNLWSHKh2a30DoXe8/edit?usp=sharing"",""พัทลุง!J62"")"),0)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IFERROR(__xludf.DUMMYFUNCTION("IMPORTRANGE(""https://docs.google.com/spreadsheets/d/1IYY_tgx_IHuhSq3AJ5eI5OnqOPBNLWSHKh2a30DoXe8/edit?usp=sharing"",""พัทลุง!I63"")"),0)</f>
        <v>0</v>
      </c>
      <c r="J133" s="191">
        <f ca="1">IFERROR(__xludf.DUMMYFUNCTION("IMPORTRANGE(""https://docs.google.com/spreadsheets/d/1IYY_tgx_IHuhSq3AJ5eI5OnqOPBNLWSHKh2a30DoXe8/edit?usp=sharing"",""พัทลุง!J63"")"),0)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IFERROR(__xludf.DUMMYFUNCTION("IMPORTRANGE(""https://docs.google.com/spreadsheets/d/1IYY_tgx_IHuhSq3AJ5eI5OnqOPBNLWSHKh2a30DoXe8/edit?usp=sharing"",""พัทลุง!J64"")"),0)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IFERROR(__xludf.DUMMYFUNCTION("IMPORTRANGE(""https://docs.google.com/spreadsheets/d/1IYY_tgx_IHuhSq3AJ5eI5OnqOPBNLWSHKh2a30DoXe8/edit?usp=sharing"",""พัทลุง!J65"")"),0)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IFERROR(__xludf.DUMMYFUNCTION("IMPORTRANGE(""https://docs.google.com/spreadsheets/d/1IYY_tgx_IHuhSq3AJ5eI5OnqOPBNLWSHKh2a30DoXe8/edit?usp=sharing"",""พัทลุง!I68"")"),0)</f>
        <v>0</v>
      </c>
      <c r="J138" s="264">
        <f ca="1">IFERROR(__xludf.DUMMYFUNCTION("IMPORTRANGE(""https://docs.google.com/spreadsheets/d/1IYY_tgx_IHuhSq3AJ5eI5OnqOPBNLWSHKh2a30DoXe8/edit?usp=sharing"",""พัทลุง!J68"")"),0)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6" t="s">
        <v>17</v>
      </c>
      <c r="E140" s="497"/>
      <c r="F140" s="497"/>
      <c r="G140" s="497"/>
      <c r="H140" s="152" t="s">
        <v>12</v>
      </c>
      <c r="I140" s="167"/>
      <c r="J140" s="167"/>
      <c r="K140" s="168"/>
      <c r="L140" s="155">
        <f t="shared" ref="L140:N140" ca="1" si="64">L141+L142</f>
        <v>43000</v>
      </c>
      <c r="M140" s="155">
        <f t="shared" ca="1" si="64"/>
        <v>31750</v>
      </c>
      <c r="N140" s="155">
        <f t="shared" ca="1" si="64"/>
        <v>2340</v>
      </c>
      <c r="O140" s="154">
        <f t="shared" ref="O140:O142" ca="1" si="65">IF(L140&gt;0,N140*100/L140,0)</f>
        <v>5.441860465116279</v>
      </c>
      <c r="P140" s="154">
        <f t="shared" ref="P140:P142" ca="1" si="66">IF(M140&gt;0,N140*100/M140,0)</f>
        <v>7.3700787401574805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43000</v>
      </c>
      <c r="M142" s="160">
        <f t="shared" ca="1" si="68"/>
        <v>31750</v>
      </c>
      <c r="N142" s="160">
        <f t="shared" ca="1" si="68"/>
        <v>2340</v>
      </c>
      <c r="O142" s="159">
        <f t="shared" ca="1" si="65"/>
        <v>5.441860465116279</v>
      </c>
      <c r="P142" s="159">
        <f t="shared" ca="1" si="66"/>
        <v>7.3700787401574805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43000</v>
      </c>
      <c r="M144" s="172">
        <f ca="1">IFERROR(__xludf.DUMMYFUNCTION("IMPORTRANGE(""https://docs.google.com/spreadsheets/d/1Yj_ptqi66GCucihVvJfMjLAmec39IyEx_6qawtMGysU/edit?usp=sharing"",""สบก!BJ88"")"),31750)</f>
        <v>31750</v>
      </c>
      <c r="N144" s="172">
        <f ca="1">IFERROR(__xludf.DUMMYFUNCTION("IMPORTRANGE(""https://docs.google.com/spreadsheets/d/1Yj_ptqi66GCucihVvJfMjLAmec39IyEx_6qawtMGysU/edit?usp=sharing"",""สบก!BK88"")"),2340)</f>
        <v>2340</v>
      </c>
      <c r="O144" s="171">
        <f ca="1">IF(L144&gt;0,N144*100/L144,0)</f>
        <v>5.441860465116279</v>
      </c>
      <c r="P144" s="171">
        <f ca="1">IF(M144&gt;0,N144*100/M144,0)</f>
        <v>7.3700787401574805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IFERROR(__xludf.DUMMYFUNCTION("IMPORTRANGE(""https://docs.google.com/spreadsheets/d/1Yj_ptqi66GCucihVvJfMjLAmec39IyEx_6qawtMGysU/edit?usp=sharing"",""สบก!BF88"")"),0)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IFERROR(__xludf.DUMMYFUNCTION("IMPORTRANGE(""https://docs.google.com/spreadsheets/d/1Yj_ptqi66GCucihVvJfMjLAmec39IyEx_6qawtMGysU/edit?usp=sharing"",""สบก!BG88"")"),43000)</f>
        <v>43000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8" t="s">
        <v>23</v>
      </c>
      <c r="E147" s="499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IFERROR(__xludf.DUMMYFUNCTION("IMPORTRANGE(""https://docs.google.com/spreadsheets/d/1IYY_tgx_IHuhSq3AJ5eI5OnqOPBNLWSHKh2a30DoXe8/edit?usp=sharing"",""พัทลุง!I74"")"),4)</f>
        <v>4</v>
      </c>
      <c r="J149" s="272">
        <f ca="1">IFERROR(__xludf.DUMMYFUNCTION("IMPORTRANGE(""https://docs.google.com/spreadsheets/d/1IYY_tgx_IHuhSq3AJ5eI5OnqOPBNLWSHKh2a30DoXe8/edit?usp=sharing"",""พัทลุง!J74"")"),1)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IFERROR(__xludf.DUMMYFUNCTION("IMPORTRANGE(""https://docs.google.com/spreadsheets/d/1IYY_tgx_IHuhSq3AJ5eI5OnqOPBNLWSHKh2a30DoXe8/edit?usp=sharing"",""พัทลุง!J79"")"),0)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IFERROR(__xludf.DUMMYFUNCTION("IMPORTRANGE(""https://docs.google.com/spreadsheets/d/1IYY_tgx_IHuhSq3AJ5eI5OnqOPBNLWSHKh2a30DoXe8/edit?usp=sharing"",""พัทลุง!J80"")"),1)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IFERROR(__xludf.DUMMYFUNCTION("IMPORTRANGE(""https://docs.google.com/spreadsheets/d/1IYY_tgx_IHuhSq3AJ5eI5OnqOPBNLWSHKh2a30DoXe8/edit?usp=sharing"",""พัทลุง!J81"")"),1)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IFERROR(__xludf.DUMMYFUNCTION("IMPORTRANGE(""https://docs.google.com/spreadsheets/d/1IYY_tgx_IHuhSq3AJ5eI5OnqOPBNLWSHKh2a30DoXe8/edit?usp=sharing"",""พัทลุง!J82"")"),1)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IFERROR(__xludf.DUMMYFUNCTION("IMPORTRANGE(""https://docs.google.com/spreadsheets/d/1IYY_tgx_IHuhSq3AJ5eI5OnqOPBNLWSHKh2a30DoXe8/edit?usp=sharing"",""พัทลุง!I83"")"),4)</f>
        <v>4</v>
      </c>
      <c r="J158" s="192">
        <f ca="1">IFERROR(__xludf.DUMMYFUNCTION("IMPORTRANGE(""https://docs.google.com/spreadsheets/d/1IYY_tgx_IHuhSq3AJ5eI5OnqOPBNLWSHKh2a30DoXe8/edit?usp=sharing"",""พัทลุง!J83"")"),1)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IFERROR(__xludf.DUMMYFUNCTION("IMPORTRANGE(""https://docs.google.com/spreadsheets/d/1IYY_tgx_IHuhSq3AJ5eI5OnqOPBNLWSHKh2a30DoXe8/edit?usp=sharing"",""พัทลุง!J84"")"),15)</f>
        <v>15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IFERROR(__xludf.DUMMYFUNCTION("IMPORTRANGE(""https://docs.google.com/spreadsheets/d/1IYY_tgx_IHuhSq3AJ5eI5OnqOPBNLWSHKh2a30DoXe8/edit?usp=sharing"",""พัทลุง!J85"")"),15)</f>
        <v>15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IFERROR(__xludf.DUMMYFUNCTION("IMPORTRANGE(""https://docs.google.com/spreadsheets/d/1IYY_tgx_IHuhSq3AJ5eI5OnqOPBNLWSHKh2a30DoXe8/edit?usp=sharing"",""พัทลุง!J86"")"),0)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IFERROR(__xludf.DUMMYFUNCTION("IMPORTRANGE(""https://docs.google.com/spreadsheets/d/1IYY_tgx_IHuhSq3AJ5eI5OnqOPBNLWSHKh2a30DoXe8/edit?usp=sharing"",""พัทลุง!J87"")"),0)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IFERROR(__xludf.DUMMYFUNCTION("IMPORTRANGE(""https://docs.google.com/spreadsheets/d/1IYY_tgx_IHuhSq3AJ5eI5OnqOPBNLWSHKh2a30DoXe8/edit?usp=sharing"",""พัทลุง!J88"")"),0)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IFERROR(__xludf.DUMMYFUNCTION("IMPORTRANGE(""https://docs.google.com/spreadsheets/d/1IYY_tgx_IHuhSq3AJ5eI5OnqOPBNLWSHKh2a30DoXe8/edit?usp=sharing"",""พัทลุง!I89"")"),2)</f>
        <v>2</v>
      </c>
      <c r="J164" s="277">
        <f ca="1">IFERROR(__xludf.DUMMYFUNCTION("IMPORTRANGE(""https://docs.google.com/spreadsheets/d/1IYY_tgx_IHuhSq3AJ5eI5OnqOPBNLWSHKh2a30DoXe8/edit?usp=sharing"",""พัทลุง!J89"")"),0)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IFERROR(__xludf.DUMMYFUNCTION("IMPORTRANGE(""https://docs.google.com/spreadsheets/d/1IYY_tgx_IHuhSq3AJ5eI5OnqOPBNLWSHKh2a30DoXe8/edit?usp=sharing"",""พัทลุง!J94"")"),0)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IFERROR(__xludf.DUMMYFUNCTION("IMPORTRANGE(""https://docs.google.com/spreadsheets/d/1IYY_tgx_IHuhSq3AJ5eI5OnqOPBNLWSHKh2a30DoXe8/edit?usp=sharing"",""พัทลุง!J95"")"),1)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IFERROR(__xludf.DUMMYFUNCTION("IMPORTRANGE(""https://docs.google.com/spreadsheets/d/1IYY_tgx_IHuhSq3AJ5eI5OnqOPBNLWSHKh2a30DoXe8/edit?usp=sharing"",""พัทลุง!J96"")"),1)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IFERROR(__xludf.DUMMYFUNCTION("IMPORTRANGE(""https://docs.google.com/spreadsheets/d/1IYY_tgx_IHuhSq3AJ5eI5OnqOPBNLWSHKh2a30DoXe8/edit?usp=sharing"",""พัทลุง!J97"")"),1)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IFERROR(__xludf.DUMMYFUNCTION("IMPORTRANGE(""https://docs.google.com/spreadsheets/d/1IYY_tgx_IHuhSq3AJ5eI5OnqOPBNLWSHKh2a30DoXe8/edit?usp=sharing"",""พัทลุง!I98"")"),2)</f>
        <v>2</v>
      </c>
      <c r="J173" s="192">
        <f ca="1">IFERROR(__xludf.DUMMYFUNCTION("IMPORTRANGE(""https://docs.google.com/spreadsheets/d/1IYY_tgx_IHuhSq3AJ5eI5OnqOPBNLWSHKh2a30DoXe8/edit?usp=sharing"",""พัทลุง!J98"")"),0)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IFERROR(__xludf.DUMMYFUNCTION("IMPORTRANGE(""https://docs.google.com/spreadsheets/d/1IYY_tgx_IHuhSq3AJ5eI5OnqOPBNLWSHKh2a30DoXe8/edit?usp=sharing"",""พัทลุง!J99"")"),0)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IFERROR(__xludf.DUMMYFUNCTION("IMPORTRANGE(""https://docs.google.com/spreadsheets/d/1IYY_tgx_IHuhSq3AJ5eI5OnqOPBNLWSHKh2a30DoXe8/edit?usp=sharing"",""พัทลุง!J100"")"),0)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IFERROR(__xludf.DUMMYFUNCTION("IMPORTRANGE(""https://docs.google.com/spreadsheets/d/1IYY_tgx_IHuhSq3AJ5eI5OnqOPBNLWSHKh2a30DoXe8/edit?usp=sharing"",""พัทลุง!I101"")"),0)</f>
        <v>0</v>
      </c>
      <c r="J176" s="277">
        <f ca="1">IFERROR(__xludf.DUMMYFUNCTION("IMPORTRANGE(""https://docs.google.com/spreadsheets/d/1IYY_tgx_IHuhSq3AJ5eI5OnqOPBNLWSHKh2a30DoXe8/edit?usp=sharing"",""พัทลุง!J101"")"),0)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IFERROR(__xludf.DUMMYFUNCTION("IMPORTRANGE(""https://docs.google.com/spreadsheets/d/1IYY_tgx_IHuhSq3AJ5eI5OnqOPBNLWSHKh2a30DoXe8/edit?usp=sharing"",""พัทลุง!J106"")"),0)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IFERROR(__xludf.DUMMYFUNCTION("IMPORTRANGE(""https://docs.google.com/spreadsheets/d/1IYY_tgx_IHuhSq3AJ5eI5OnqOPBNLWSHKh2a30DoXe8/edit?usp=sharing"",""พัทลุง!J107"")"),0)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IFERROR(__xludf.DUMMYFUNCTION("IMPORTRANGE(""https://docs.google.com/spreadsheets/d/1IYY_tgx_IHuhSq3AJ5eI5OnqOPBNLWSHKh2a30DoXe8/edit?usp=sharing"",""พัทลุง!J108"")"),0)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IFERROR(__xludf.DUMMYFUNCTION("IMPORTRANGE(""https://docs.google.com/spreadsheets/d/1IYY_tgx_IHuhSq3AJ5eI5OnqOPBNLWSHKh2a30DoXe8/edit?usp=sharing"",""พัทลุง!J109"")"),0)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IFERROR(__xludf.DUMMYFUNCTION("IMPORTRANGE(""https://docs.google.com/spreadsheets/d/1IYY_tgx_IHuhSq3AJ5eI5OnqOPBNLWSHKh2a30DoXe8/edit?usp=sharing"",""พัทลุง!I110"")"),0)</f>
        <v>0</v>
      </c>
      <c r="J185" s="191">
        <f ca="1">IFERROR(__xludf.DUMMYFUNCTION("IMPORTRANGE(""https://docs.google.com/spreadsheets/d/1IYY_tgx_IHuhSq3AJ5eI5OnqOPBNLWSHKh2a30DoXe8/edit?usp=sharing"",""พัทลุง!J110"")"),0)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IFERROR(__xludf.DUMMYFUNCTION("IMPORTRANGE(""https://docs.google.com/spreadsheets/d/1IYY_tgx_IHuhSq3AJ5eI5OnqOPBNLWSHKh2a30DoXe8/edit?usp=sharing"",""พัทลุง!I111"")"),0)</f>
        <v>0</v>
      </c>
      <c r="J186" s="191">
        <f ca="1">IFERROR(__xludf.DUMMYFUNCTION("IMPORTRANGE(""https://docs.google.com/spreadsheets/d/1IYY_tgx_IHuhSq3AJ5eI5OnqOPBNLWSHKh2a30DoXe8/edit?usp=sharing"",""พัทลุง!J111"")"),0)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IFERROR(__xludf.DUMMYFUNCTION("IMPORTRANGE(""https://docs.google.com/spreadsheets/d/1IYY_tgx_IHuhSq3AJ5eI5OnqOPBNLWSHKh2a30DoXe8/edit?usp=sharing"",""พัทลุง!J112"")"),0)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IFERROR(__xludf.DUMMYFUNCTION("IMPORTRANGE(""https://docs.google.com/spreadsheets/d/1IYY_tgx_IHuhSq3AJ5eI5OnqOPBNLWSHKh2a30DoXe8/edit?usp=sharing"",""พัทลุง!J113"")"),0)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IFERROR(__xludf.DUMMYFUNCTION("IMPORTRANGE(""https://docs.google.com/spreadsheets/d/1IYY_tgx_IHuhSq3AJ5eI5OnqOPBNLWSHKh2a30DoXe8/edit?usp=sharing"",""พัทลุง!I114"")"),10000)</f>
        <v>10000</v>
      </c>
      <c r="J189" s="277">
        <f ca="1">IFERROR(__xludf.DUMMYFUNCTION("IMPORTRANGE(""https://docs.google.com/spreadsheets/d/1IYY_tgx_IHuhSq3AJ5eI5OnqOPBNLWSHKh2a30DoXe8/edit?usp=sharing"",""พัทลุง!J114"")"),0)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IFERROR(__xludf.DUMMYFUNCTION("IMPORTRANGE(""https://docs.google.com/spreadsheets/d/1IYY_tgx_IHuhSq3AJ5eI5OnqOPBNLWSHKh2a30DoXe8/edit?usp=sharing"",""พัทลุง!J119"")"),0)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IFERROR(__xludf.DUMMYFUNCTION("IMPORTRANGE(""https://docs.google.com/spreadsheets/d/1IYY_tgx_IHuhSq3AJ5eI5OnqOPBNLWSHKh2a30DoXe8/edit?usp=sharing"",""พัทลุง!J120"")"),1)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IFERROR(__xludf.DUMMYFUNCTION("IMPORTRANGE(""https://docs.google.com/spreadsheets/d/1IYY_tgx_IHuhSq3AJ5eI5OnqOPBNLWSHKh2a30DoXe8/edit?usp=sharing"",""พัทลุง!J121"")"),1)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IFERROR(__xludf.DUMMYFUNCTION("IMPORTRANGE(""https://docs.google.com/spreadsheets/d/1IYY_tgx_IHuhSq3AJ5eI5OnqOPBNLWSHKh2a30DoXe8/edit?usp=sharing"",""พัทลุง!J122"")"),0)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IFERROR(__xludf.DUMMYFUNCTION("IMPORTRANGE(""https://docs.google.com/spreadsheets/d/1IYY_tgx_IHuhSq3AJ5eI5OnqOPBNLWSHKh2a30DoXe8/edit?usp=sharing"",""พัทลุง!I124"")"),10000)</f>
        <v>10000</v>
      </c>
      <c r="J199" s="192">
        <f ca="1">IFERROR(__xludf.DUMMYFUNCTION("IMPORTRANGE(""https://docs.google.com/spreadsheets/d/1IYY_tgx_IHuhSq3AJ5eI5OnqOPBNLWSHKh2a30DoXe8/edit?usp=sharing"",""พัทลุง!J124"")"),0)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IFERROR(__xludf.DUMMYFUNCTION("IMPORTRANGE(""https://docs.google.com/spreadsheets/d/1IYY_tgx_IHuhSq3AJ5eI5OnqOPBNLWSHKh2a30DoXe8/edit?usp=sharing"",""พัทลุง!I125"")"),10000)</f>
        <v>10000</v>
      </c>
      <c r="J200" s="192">
        <f ca="1">IFERROR(__xludf.DUMMYFUNCTION("IMPORTRANGE(""https://docs.google.com/spreadsheets/d/1IYY_tgx_IHuhSq3AJ5eI5OnqOPBNLWSHKh2a30DoXe8/edit?usp=sharing"",""พัทลุง!J125"")"),0)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IFERROR(__xludf.DUMMYFUNCTION("IMPORTRANGE(""https://docs.google.com/spreadsheets/d/1IYY_tgx_IHuhSq3AJ5eI5OnqOPBNLWSHKh2a30DoXe8/edit?usp=sharing"",""พัทลุง!I126"")"),0)</f>
        <v>0</v>
      </c>
      <c r="J201" s="192">
        <f ca="1">IFERROR(__xludf.DUMMYFUNCTION("IMPORTRANGE(""https://docs.google.com/spreadsheets/d/1IYY_tgx_IHuhSq3AJ5eI5OnqOPBNLWSHKh2a30DoXe8/edit?usp=sharing"",""พัทลุง!J126"")"),0)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IFERROR(__xludf.DUMMYFUNCTION("IMPORTRANGE(""https://docs.google.com/spreadsheets/d/1IYY_tgx_IHuhSq3AJ5eI5OnqOPBNLWSHKh2a30DoXe8/edit?usp=sharing"",""พัทลุง!J127"")"),0)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IFERROR(__xludf.DUMMYFUNCTION("IMPORTRANGE(""https://docs.google.com/spreadsheets/d/1IYY_tgx_IHuhSq3AJ5eI5OnqOPBNLWSHKh2a30DoXe8/edit?usp=sharing"",""พัทลุง!J128"")"),0)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IFERROR(__xludf.DUMMYFUNCTION("IMPORTRANGE(""https://docs.google.com/spreadsheets/d/1IYY_tgx_IHuhSq3AJ5eI5OnqOPBNLWSHKh2a30DoXe8/edit?usp=sharing"",""พัทลุง!I129"")"),0)</f>
        <v>0</v>
      </c>
      <c r="J204" s="277">
        <f ca="1">IFERROR(__xludf.DUMMYFUNCTION("IMPORTRANGE(""https://docs.google.com/spreadsheets/d/1IYY_tgx_IHuhSq3AJ5eI5OnqOPBNLWSHKh2a30DoXe8/edit?usp=sharing"",""พัทลุง!J129"")"),0)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IFERROR(__xludf.DUMMYFUNCTION("IMPORTRANGE(""https://docs.google.com/spreadsheets/d/1IYY_tgx_IHuhSq3AJ5eI5OnqOPBNLWSHKh2a30DoXe8/edit?usp=sharing"",""พัทลุง!J134"")"),0)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IFERROR(__xludf.DUMMYFUNCTION("IMPORTRANGE(""https://docs.google.com/spreadsheets/d/1IYY_tgx_IHuhSq3AJ5eI5OnqOPBNLWSHKh2a30DoXe8/edit?usp=sharing"",""พัทลุง!J135"")"),0)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IFERROR(__xludf.DUMMYFUNCTION("IMPORTRANGE(""https://docs.google.com/spreadsheets/d/1IYY_tgx_IHuhSq3AJ5eI5OnqOPBNLWSHKh2a30DoXe8/edit?usp=sharing"",""พัทลุง!J136"")"),0)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IFERROR(__xludf.DUMMYFUNCTION("IMPORTRANGE(""https://docs.google.com/spreadsheets/d/1IYY_tgx_IHuhSq3AJ5eI5OnqOPBNLWSHKh2a30DoXe8/edit?usp=sharing"",""พัทลุง!J137"")"),0)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IFERROR(__xludf.DUMMYFUNCTION("IMPORTRANGE(""https://docs.google.com/spreadsheets/d/1IYY_tgx_IHuhSq3AJ5eI5OnqOPBNLWSHKh2a30DoXe8/edit?usp=sharing"",""พัทลุง!I138"")"),0)</f>
        <v>0</v>
      </c>
      <c r="J213" s="191">
        <f ca="1">IFERROR(__xludf.DUMMYFUNCTION("IMPORTRANGE(""https://docs.google.com/spreadsheets/d/1IYY_tgx_IHuhSq3AJ5eI5OnqOPBNLWSHKh2a30DoXe8/edit?usp=sharing"",""พัทลุง!J138"")"),0)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IFERROR(__xludf.DUMMYFUNCTION("IMPORTRANGE(""https://docs.google.com/spreadsheets/d/1IYY_tgx_IHuhSq3AJ5eI5OnqOPBNLWSHKh2a30DoXe8/edit?usp=sharing"",""พัทลุง!I140"")"),0)</f>
        <v>0</v>
      </c>
      <c r="J215" s="191">
        <f ca="1">IFERROR(__xludf.DUMMYFUNCTION("IMPORTRANGE(""https://docs.google.com/spreadsheets/d/1IYY_tgx_IHuhSq3AJ5eI5OnqOPBNLWSHKh2a30DoXe8/edit?usp=sharing"",""พัทลุง!J140"")"),0)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IFERROR(__xludf.DUMMYFUNCTION("IMPORTRANGE(""https://docs.google.com/spreadsheets/d/1IYY_tgx_IHuhSq3AJ5eI5OnqOPBNLWSHKh2a30DoXe8/edit?usp=sharing"",""พัทลุง!I141"")"),0)</f>
        <v>0</v>
      </c>
      <c r="J216" s="191">
        <f ca="1">IFERROR(__xludf.DUMMYFUNCTION("IMPORTRANGE(""https://docs.google.com/spreadsheets/d/1IYY_tgx_IHuhSq3AJ5eI5OnqOPBNLWSHKh2a30DoXe8/edit?usp=sharing"",""พัทลุง!J141"")"),0)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IFERROR(__xludf.DUMMYFUNCTION("IMPORTRANGE(""https://docs.google.com/spreadsheets/d/1IYY_tgx_IHuhSq3AJ5eI5OnqOPBNLWSHKh2a30DoXe8/edit?usp=sharing"",""พัทลุง!J142"")"),0)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IFERROR(__xludf.DUMMYFUNCTION("IMPORTRANGE(""https://docs.google.com/spreadsheets/d/1IYY_tgx_IHuhSq3AJ5eI5OnqOPBNLWSHKh2a30DoXe8/edit?usp=sharing"",""พัทลุง!J143"")"),0)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IFERROR(__xludf.DUMMYFUNCTION("IMPORTRANGE(""https://docs.google.com/spreadsheets/d/1IYY_tgx_IHuhSq3AJ5eI5OnqOPBNLWSHKh2a30DoXe8/edit?usp=sharing"",""พัทลุง!I144"")"),13)</f>
        <v>13</v>
      </c>
      <c r="J219" s="264">
        <f ca="1">IFERROR(__xludf.DUMMYFUNCTION("IMPORTRANGE(""https://docs.google.com/spreadsheets/d/1IYY_tgx_IHuhSq3AJ5eI5OnqOPBNLWSHKh2a30DoXe8/edit?usp=sharing"",""พัทลุง!J144"")"),0)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6" t="s">
        <v>17</v>
      </c>
      <c r="E220" s="497"/>
      <c r="F220" s="497"/>
      <c r="G220" s="497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12420</v>
      </c>
      <c r="O220" s="154">
        <f t="shared" ref="O220:O222" ca="1" si="73">IF(L220&gt;0,N220*100/L220,0)</f>
        <v>64.369007514900233</v>
      </c>
      <c r="P220" s="154">
        <f t="shared" ref="P220:P222" ca="1" si="74">IF(M220&gt;0,N220*100/M220,0)</f>
        <v>64.369007514900233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12420</v>
      </c>
      <c r="O222" s="159">
        <f t="shared" ca="1" si="73"/>
        <v>64.369007514900233</v>
      </c>
      <c r="P222" s="159">
        <f t="shared" ca="1" si="74"/>
        <v>64.369007514900233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IFERROR(__xludf.DUMMYFUNCTION("IMPORTRANGE(""https://docs.google.com/spreadsheets/d/1Yj_ptqi66GCucihVvJfMjLAmec39IyEx_6qawtMGysU/edit?usp=sharing"",""สบก!BS88"")"),19295)</f>
        <v>19295</v>
      </c>
      <c r="N224" s="172">
        <f ca="1">IFERROR(__xludf.DUMMYFUNCTION("IMPORTRANGE(""https://docs.google.com/spreadsheets/d/1Yj_ptqi66GCucihVvJfMjLAmec39IyEx_6qawtMGysU/edit?usp=sharing"",""สบก!BT88"")"),12420)</f>
        <v>12420</v>
      </c>
      <c r="O224" s="171">
        <f ca="1">IF(L224&gt;0,N224*100/L224,0)</f>
        <v>64.369007514900233</v>
      </c>
      <c r="P224" s="171">
        <f ca="1">IF(M224&gt;0,N224*100/M224,0)</f>
        <v>64.369007514900233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IFERROR(__xludf.DUMMYFUNCTION("IMPORTRANGE(""https://docs.google.com/spreadsheets/d/1Yj_ptqi66GCucihVvJfMjLAmec39IyEx_6qawtMGysU/edit?usp=sharing"",""สบก!BO88"")"),0)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IFERROR(__xludf.DUMMYFUNCTION("IMPORTRANGE(""https://docs.google.com/spreadsheets/d/1Yj_ptqi66GCucihVvJfMjLAmec39IyEx_6qawtMGysU/edit?usp=sharing"",""สบก!BP88"")"),19295)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8" t="s">
        <v>23</v>
      </c>
      <c r="E227" s="499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IFERROR(__xludf.DUMMYFUNCTION("IMPORTRANGE(""https://docs.google.com/spreadsheets/d/1IYY_tgx_IHuhSq3AJ5eI5OnqOPBNLWSHKh2a30DoXe8/edit?usp=sharing"",""พัทลุง!I149"")"),13)</f>
        <v>13</v>
      </c>
      <c r="J229" s="264">
        <f ca="1">IFERROR(__xludf.DUMMYFUNCTION("IMPORTRANGE(""https://docs.google.com/spreadsheets/d/1IYY_tgx_IHuhSq3AJ5eI5OnqOPBNLWSHKh2a30DoXe8/edit?usp=sharing"",""พัทลุง!J149"")"),0)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IFERROR(__xludf.DUMMYFUNCTION("IMPORTRANGE(""https://docs.google.com/spreadsheets/d/1IYY_tgx_IHuhSq3AJ5eI5OnqOPBNLWSHKh2a30DoXe8/edit?usp=sharing"",""พัทลุง!J151"")"),0)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IFERROR(__xludf.DUMMYFUNCTION("IMPORTRANGE(""https://docs.google.com/spreadsheets/d/1IYY_tgx_IHuhSq3AJ5eI5OnqOPBNLWSHKh2a30DoXe8/edit?usp=sharing"",""พัทลุง!J152"")"),1)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IFERROR(__xludf.DUMMYFUNCTION("IMPORTRANGE(""https://docs.google.com/spreadsheets/d/1IYY_tgx_IHuhSq3AJ5eI5OnqOPBNLWSHKh2a30DoXe8/edit?usp=sharing"",""พัทลุง!J153"")"),1)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IFERROR(__xludf.DUMMYFUNCTION("IMPORTRANGE(""https://docs.google.com/spreadsheets/d/1IYY_tgx_IHuhSq3AJ5eI5OnqOPBNLWSHKh2a30DoXe8/edit?usp=sharing"",""พัทลุง!J154"")"),1)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IFERROR(__xludf.DUMMYFUNCTION("IMPORTRANGE(""https://docs.google.com/spreadsheets/d/1IYY_tgx_IHuhSq3AJ5eI5OnqOPBNLWSHKh2a30DoXe8/edit?usp=sharing"",""พัทลุง!I155"")"),13)</f>
        <v>13</v>
      </c>
      <c r="J235" s="192">
        <f ca="1">IFERROR(__xludf.DUMMYFUNCTION("IMPORTRANGE(""https://docs.google.com/spreadsheets/d/1IYY_tgx_IHuhSq3AJ5eI5OnqOPBNLWSHKh2a30DoXe8/edit?usp=sharing"",""พัทลุง!J155"")"),0)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IFERROR(__xludf.DUMMYFUNCTION("IMPORTRANGE(""https://docs.google.com/spreadsheets/d/1IYY_tgx_IHuhSq3AJ5eI5OnqOPBNLWSHKh2a30DoXe8/edit?usp=sharing"",""พัทลุง!J156"")"),0)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IFERROR(__xludf.DUMMYFUNCTION("IMPORTRANGE(""https://docs.google.com/spreadsheets/d/1IYY_tgx_IHuhSq3AJ5eI5OnqOPBNLWSHKh2a30DoXe8/edit?usp=sharing"",""พัทลุง!J157"")"),0)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IFERROR(__xludf.DUMMYFUNCTION("IMPORTRANGE(""https://docs.google.com/spreadsheets/d/1IYY_tgx_IHuhSq3AJ5eI5OnqOPBNLWSHKh2a30DoXe8/edit?usp=sharing"",""พัทลุง!I158"")"),0)</f>
        <v>0</v>
      </c>
      <c r="J238" s="264">
        <f ca="1">IFERROR(__xludf.DUMMYFUNCTION("IMPORTRANGE(""https://docs.google.com/spreadsheets/d/1IYY_tgx_IHuhSq3AJ5eI5OnqOPBNLWSHKh2a30DoXe8/edit?usp=sharing"",""พัทลุง!J158"")"),0)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IFERROR(__xludf.DUMMYFUNCTION("IMPORTRANGE(""https://docs.google.com/spreadsheets/d/1IYY_tgx_IHuhSq3AJ5eI5OnqOPBNLWSHKh2a30DoXe8/edit?usp=sharing"",""พัทลุง!J159"")"),"")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IFERROR(__xludf.DUMMYFUNCTION("IMPORTRANGE(""https://docs.google.com/spreadsheets/d/1IYY_tgx_IHuhSq3AJ5eI5OnqOPBNLWSHKh2a30DoXe8/edit?usp=sharing"",""พัทลุง!J161"")"),0)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IFERROR(__xludf.DUMMYFUNCTION("IMPORTRANGE(""https://docs.google.com/spreadsheets/d/1IYY_tgx_IHuhSq3AJ5eI5OnqOPBNLWSHKh2a30DoXe8/edit?usp=sharing"",""พัทลุง!J162"")"),0)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IFERROR(__xludf.DUMMYFUNCTION("IMPORTRANGE(""https://docs.google.com/spreadsheets/d/1IYY_tgx_IHuhSq3AJ5eI5OnqOPBNLWSHKh2a30DoXe8/edit?usp=sharing"",""พัทลุง!J163"")"),0)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IFERROR(__xludf.DUMMYFUNCTION("IMPORTRANGE(""https://docs.google.com/spreadsheets/d/1IYY_tgx_IHuhSq3AJ5eI5OnqOPBNLWSHKh2a30DoXe8/edit?usp=sharing"",""พัทลุง!I164"")"),0)</f>
        <v>0</v>
      </c>
      <c r="J244" s="191">
        <f ca="1">IFERROR(__xludf.DUMMYFUNCTION("IMPORTRANGE(""https://docs.google.com/spreadsheets/d/1IYY_tgx_IHuhSq3AJ5eI5OnqOPBNLWSHKh2a30DoXe8/edit?usp=sharing"",""พัทลุง!J164"")"),0)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IFERROR(__xludf.DUMMYFUNCTION("IMPORTRANGE(""https://docs.google.com/spreadsheets/d/1IYY_tgx_IHuhSq3AJ5eI5OnqOPBNLWSHKh2a30DoXe8/edit?usp=sharing"",""พัทลุง!J165"")"),0)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IFERROR(__xludf.DUMMYFUNCTION("IMPORTRANGE(""https://docs.google.com/spreadsheets/d/1IYY_tgx_IHuhSq3AJ5eI5OnqOPBNLWSHKh2a30DoXe8/edit?usp=sharing"",""พัทลุง!J166"")"),0)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IFERROR(__xludf.DUMMYFUNCTION("IMPORTRANGE(""https://docs.google.com/spreadsheets/d/1IYY_tgx_IHuhSq3AJ5eI5OnqOPBNLWSHKh2a30DoXe8/edit?usp=sharing"",""พัทลุง!I169"")"),20)</f>
        <v>20</v>
      </c>
      <c r="J249" s="308">
        <f ca="1">IFERROR(__xludf.DUMMYFUNCTION("IMPORTRANGE(""https://docs.google.com/spreadsheets/d/1IYY_tgx_IHuhSq3AJ5eI5OnqOPBNLWSHKh2a30DoXe8/edit?usp=sharing"",""พัทลุง!J169"")"),0)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6" t="s">
        <v>17</v>
      </c>
      <c r="E250" s="497"/>
      <c r="F250" s="497"/>
      <c r="G250" s="497"/>
      <c r="H250" s="152" t="s">
        <v>12</v>
      </c>
      <c r="I250" s="167"/>
      <c r="J250" s="167"/>
      <c r="K250" s="168"/>
      <c r="L250" s="155">
        <f t="shared" ref="L250:N250" ca="1" si="77">L251+L252</f>
        <v>203400</v>
      </c>
      <c r="M250" s="155">
        <f t="shared" ca="1" si="77"/>
        <v>103000</v>
      </c>
      <c r="N250" s="155">
        <f t="shared" ca="1" si="77"/>
        <v>39700</v>
      </c>
      <c r="O250" s="154">
        <f t="shared" ref="O250:O252" ca="1" si="78">IF(L250&gt;0,N250*100/L250,0)</f>
        <v>19.51819075712881</v>
      </c>
      <c r="P250" s="154">
        <f t="shared" ref="P250:P252" ca="1" si="79">IF(M250&gt;0,N250*100/M250,0)</f>
        <v>38.543689320388353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203400</v>
      </c>
      <c r="M252" s="160">
        <f t="shared" ca="1" si="81"/>
        <v>103000</v>
      </c>
      <c r="N252" s="160">
        <f t="shared" ca="1" si="81"/>
        <v>39700</v>
      </c>
      <c r="O252" s="159">
        <f t="shared" ca="1" si="78"/>
        <v>19.51819075712881</v>
      </c>
      <c r="P252" s="159">
        <f t="shared" ca="1" si="79"/>
        <v>38.543689320388353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203400</v>
      </c>
      <c r="M254" s="172">
        <f ca="1">IFERROR(__xludf.DUMMYFUNCTION("IMPORTRANGE(""https://docs.google.com/spreadsheets/d/1Yj_ptqi66GCucihVvJfMjLAmec39IyEx_6qawtMGysU/edit?usp=sharing"",""สบก!CB88"")"),103000)</f>
        <v>103000</v>
      </c>
      <c r="N254" s="172">
        <f ca="1">IFERROR(__xludf.DUMMYFUNCTION("IMPORTRANGE(""https://docs.google.com/spreadsheets/d/1Yj_ptqi66GCucihVvJfMjLAmec39IyEx_6qawtMGysU/edit?usp=sharing"",""สบก!CC88"")"),39700)</f>
        <v>39700</v>
      </c>
      <c r="O254" s="171">
        <f ca="1">IF(L254&gt;0,N254*100/L254,0)</f>
        <v>19.51819075712881</v>
      </c>
      <c r="P254" s="171">
        <f ca="1">IF(M254&gt;0,N254*100/M254,0)</f>
        <v>38.543689320388353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IFERROR(__xludf.DUMMYFUNCTION("IMPORTRANGE(""https://docs.google.com/spreadsheets/d/1Yj_ptqi66GCucihVvJfMjLAmec39IyEx_6qawtMGysU/edit?usp=sharing"",""สบก!BX88"")"),132000)</f>
        <v>132000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IFERROR(__xludf.DUMMYFUNCTION("IMPORTRANGE(""https://docs.google.com/spreadsheets/d/1Yj_ptqi66GCucihVvJfMjLAmec39IyEx_6qawtMGysU/edit?usp=sharing"",""สบก!BY88"")"),71400)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8" t="s">
        <v>23</v>
      </c>
      <c r="E257" s="499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IFERROR(__xludf.DUMMYFUNCTION("IMPORTRANGE(""https://docs.google.com/spreadsheets/d/1IYY_tgx_IHuhSq3AJ5eI5OnqOPBNLWSHKh2a30DoXe8/edit?usp=sharing"",""พัทลุง!J175"")"),0)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IFERROR(__xludf.DUMMYFUNCTION("IMPORTRANGE(""https://docs.google.com/spreadsheets/d/1IYY_tgx_IHuhSq3AJ5eI5OnqOPBNLWSHKh2a30DoXe8/edit?usp=sharing"",""พัทลุง!J176"")"),1)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IFERROR(__xludf.DUMMYFUNCTION("IMPORTRANGE(""https://docs.google.com/spreadsheets/d/1IYY_tgx_IHuhSq3AJ5eI5OnqOPBNLWSHKh2a30DoXe8/edit?usp=sharing"",""พัทลุง!J177"")"),1)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IFERROR(__xludf.DUMMYFUNCTION("IMPORTRANGE(""https://docs.google.com/spreadsheets/d/1IYY_tgx_IHuhSq3AJ5eI5OnqOPBNLWSHKh2a30DoXe8/edit?usp=sharing"",""พัทลุง!J178"")"),1)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IFERROR(__xludf.DUMMYFUNCTION("IMPORTRANGE(""https://docs.google.com/spreadsheets/d/1IYY_tgx_IHuhSq3AJ5eI5OnqOPBNLWSHKh2a30DoXe8/edit?usp=sharing"",""พัทลุง!I179"")"),1)</f>
        <v>1</v>
      </c>
      <c r="J264" s="192">
        <f ca="1">IFERROR(__xludf.DUMMYFUNCTION("IMPORTRANGE(""https://docs.google.com/spreadsheets/d/1IYY_tgx_IHuhSq3AJ5eI5OnqOPBNLWSHKh2a30DoXe8/edit?usp=sharing"",""พัทลุง!J179"")"),1)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IFERROR(__xludf.DUMMYFUNCTION("IMPORTRANGE(""https://docs.google.com/spreadsheets/d/1IYY_tgx_IHuhSq3AJ5eI5OnqOPBNLWSHKh2a30DoXe8/edit?usp=sharing"",""พัทลุง!I180"")"),20)</f>
        <v>20</v>
      </c>
      <c r="J265" s="192">
        <f ca="1">IFERROR(__xludf.DUMMYFUNCTION("IMPORTRANGE(""https://docs.google.com/spreadsheets/d/1IYY_tgx_IHuhSq3AJ5eI5OnqOPBNLWSHKh2a30DoXe8/edit?usp=sharing"",""พัทลุง!J180"")"),0)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IFERROR(__xludf.DUMMYFUNCTION("IMPORTRANGE(""https://docs.google.com/spreadsheets/d/1IYY_tgx_IHuhSq3AJ5eI5OnqOPBNLWSHKh2a30DoXe8/edit?usp=sharing"",""พัทลุง!I181"")"),20)</f>
        <v>20</v>
      </c>
      <c r="J266" s="192">
        <f ca="1">IFERROR(__xludf.DUMMYFUNCTION("IMPORTRANGE(""https://docs.google.com/spreadsheets/d/1IYY_tgx_IHuhSq3AJ5eI5OnqOPBNLWSHKh2a30DoXe8/edit?usp=sharing"",""พัทลุง!J181"")"),0)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IFERROR(__xludf.DUMMYFUNCTION("IMPORTRANGE(""https://docs.google.com/spreadsheets/d/1IYY_tgx_IHuhSq3AJ5eI5OnqOPBNLWSHKh2a30DoXe8/edit?usp=sharing"",""พัทลุง!I182"")"),1)</f>
        <v>1</v>
      </c>
      <c r="J267" s="192">
        <f ca="1">IFERROR(__xludf.DUMMYFUNCTION("IMPORTRANGE(""https://docs.google.com/spreadsheets/d/1IYY_tgx_IHuhSq3AJ5eI5OnqOPBNLWSHKh2a30DoXe8/edit?usp=sharing"",""พัทลุง!J182"")"),1)</f>
        <v>1</v>
      </c>
      <c r="K267" s="168">
        <f t="shared" ca="1" si="82"/>
        <v>100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IFERROR(__xludf.DUMMYFUNCTION("IMPORTRANGE(""https://docs.google.com/spreadsheets/d/1IYY_tgx_IHuhSq3AJ5eI5OnqOPBNLWSHKh2a30DoXe8/edit?usp=sharing"",""พัทลุง!J183"")"),0)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IFERROR(__xludf.DUMMYFUNCTION("IMPORTRANGE(""https://docs.google.com/spreadsheets/d/1IYY_tgx_IHuhSq3AJ5eI5OnqOPBNLWSHKh2a30DoXe8/edit?usp=sharing"",""พัทลุง!J184"")"),0)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IFERROR(__xludf.DUMMYFUNCTION("IMPORTRANGE(""https://docs.google.com/spreadsheets/d/1IYY_tgx_IHuhSq3AJ5eI5OnqOPBNLWSHKh2a30DoXe8/edit?usp=sharing"",""พัทลุง!I185"")"),0)</f>
        <v>0</v>
      </c>
      <c r="J270" s="308">
        <f ca="1">IFERROR(__xludf.DUMMYFUNCTION("IMPORTRANGE(""https://docs.google.com/spreadsheets/d/1IYY_tgx_IHuhSq3AJ5eI5OnqOPBNLWSHKh2a30DoXe8/edit?usp=sharing"",""พัทลุง!J185"")"),0)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6" t="s">
        <v>17</v>
      </c>
      <c r="E271" s="497"/>
      <c r="F271" s="497"/>
      <c r="G271" s="497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IFERROR(__xludf.DUMMYFUNCTION("IMPORTRANGE(""https://docs.google.com/spreadsheets/d/1Yj_ptqi66GCucihVvJfMjLAmec39IyEx_6qawtMGysU/edit?usp=sharing"",""สบก!CK88"")"),0)</f>
        <v>0</v>
      </c>
      <c r="N275" s="172">
        <f ca="1">IFERROR(__xludf.DUMMYFUNCTION("IMPORTRANGE(""https://docs.google.com/spreadsheets/d/1Yj_ptqi66GCucihVvJfMjLAmec39IyEx_6qawtMGysU/edit?usp=sharing"",""สบก!CL88"")"),0)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IFERROR(__xludf.DUMMYFUNCTION("IMPORTRANGE(""https://docs.google.com/spreadsheets/d/1Yj_ptqi66GCucihVvJfMjLAmec39IyEx_6qawtMGysU/edit?usp=sharing"",""สบก!CG88"")"),0)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IFERROR(__xludf.DUMMYFUNCTION("IMPORTRANGE(""https://docs.google.com/spreadsheets/d/1Yj_ptqi66GCucihVvJfMjLAmec39IyEx_6qawtMGysU/edit?usp=sharing"",""สบก!CH88"")"),0)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8" t="s">
        <v>23</v>
      </c>
      <c r="E278" s="499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IFERROR(__xludf.DUMMYFUNCTION("IMPORTRANGE(""https://docs.google.com/spreadsheets/d/1IYY_tgx_IHuhSq3AJ5eI5OnqOPBNLWSHKh2a30DoXe8/edit?usp=sharing"",""พัทลุง!J191"")"),0)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IFERROR(__xludf.DUMMYFUNCTION("IMPORTRANGE(""https://docs.google.com/spreadsheets/d/1IYY_tgx_IHuhSq3AJ5eI5OnqOPBNLWSHKh2a30DoXe8/edit?usp=sharing"",""พัทลุง!J192"")"),0)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IFERROR(__xludf.DUMMYFUNCTION("IMPORTRANGE(""https://docs.google.com/spreadsheets/d/1IYY_tgx_IHuhSq3AJ5eI5OnqOPBNLWSHKh2a30DoXe8/edit?usp=sharing"",""พัทลุง!J193"")"),0)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IFERROR(__xludf.DUMMYFUNCTION("IMPORTRANGE(""https://docs.google.com/spreadsheets/d/1IYY_tgx_IHuhSq3AJ5eI5OnqOPBNLWSHKh2a30DoXe8/edit?usp=sharing"",""พัทลุง!J194"")"),0)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IFERROR(__xludf.DUMMYFUNCTION("IMPORTRANGE(""https://docs.google.com/spreadsheets/d/1IYY_tgx_IHuhSq3AJ5eI5OnqOPBNLWSHKh2a30DoXe8/edit?usp=sharing"",""พัทลุง!I195"")"),0)</f>
        <v>0</v>
      </c>
      <c r="J285" s="192">
        <f ca="1">IFERROR(__xludf.DUMMYFUNCTION("IMPORTRANGE(""https://docs.google.com/spreadsheets/d/1IYY_tgx_IHuhSq3AJ5eI5OnqOPBNLWSHKh2a30DoXe8/edit?usp=sharing"",""พัทลุง!J195"")"),0)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IFERROR(__xludf.DUMMYFUNCTION("IMPORTRANGE(""https://docs.google.com/spreadsheets/d/1IYY_tgx_IHuhSq3AJ5eI5OnqOPBNLWSHKh2a30DoXe8/edit?usp=sharing"",""พัทลุง!J196"")"),0)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IFERROR(__xludf.DUMMYFUNCTION("IMPORTRANGE(""https://docs.google.com/spreadsheets/d/1IYY_tgx_IHuhSq3AJ5eI5OnqOPBNLWSHKh2a30DoXe8/edit?usp=sharing"",""พัทลุง!J197"")"),0)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IFERROR(__xludf.DUMMYFUNCTION("IMPORTRANGE(""https://docs.google.com/spreadsheets/d/1IYY_tgx_IHuhSq3AJ5eI5OnqOPBNLWSHKh2a30DoXe8/edit?usp=sharing"",""พัทลุง!I199"")"),0)</f>
        <v>0</v>
      </c>
      <c r="J289" s="308">
        <f ca="1">IFERROR(__xludf.DUMMYFUNCTION("IMPORTRANGE(""https://docs.google.com/spreadsheets/d/1IYY_tgx_IHuhSq3AJ5eI5OnqOPBNLWSHKh2a30DoXe8/edit?usp=sharing"",""พัทลุง!J199"")"),0)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6" t="s">
        <v>17</v>
      </c>
      <c r="E290" s="497"/>
      <c r="F290" s="497"/>
      <c r="G290" s="497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IFERROR(__xludf.DUMMYFUNCTION("IMPORTRANGE(""https://docs.google.com/spreadsheets/d/1Yj_ptqi66GCucihVvJfMjLAmec39IyEx_6qawtMGysU/edit?usp=sharing"",""สบก!CT88"")"),0)</f>
        <v>0</v>
      </c>
      <c r="N294" s="172">
        <f ca="1">IFERROR(__xludf.DUMMYFUNCTION("IMPORTRANGE(""https://docs.google.com/spreadsheets/d/1Yj_ptqi66GCucihVvJfMjLAmec39IyEx_6qawtMGysU/edit?usp=sharing"",""สบก!CU88"")"),0)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IFERROR(__xludf.DUMMYFUNCTION("IMPORTRANGE(""https://docs.google.com/spreadsheets/d/1Yj_ptqi66GCucihVvJfMjLAmec39IyEx_6qawtMGysU/edit?usp=sharing"",""สบก!CP88"")"),0)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IFERROR(__xludf.DUMMYFUNCTION("IMPORTRANGE(""https://docs.google.com/spreadsheets/d/1Yj_ptqi66GCucihVvJfMjLAmec39IyEx_6qawtMGysU/edit?usp=sharing"",""สบก!CQ88"")"),0)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8" t="s">
        <v>23</v>
      </c>
      <c r="E297" s="499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IFERROR(__xludf.DUMMYFUNCTION("IMPORTRANGE(""https://docs.google.com/spreadsheets/d/1IYY_tgx_IHuhSq3AJ5eI5OnqOPBNLWSHKh2a30DoXe8/edit?usp=sharing"",""พัทลุง!J205"")"),0)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IFERROR(__xludf.DUMMYFUNCTION("IMPORTRANGE(""https://docs.google.com/spreadsheets/d/1IYY_tgx_IHuhSq3AJ5eI5OnqOPBNLWSHKh2a30DoXe8/edit?usp=sharing"",""พัทลุง!J206"")"),0)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IFERROR(__xludf.DUMMYFUNCTION("IMPORTRANGE(""https://docs.google.com/spreadsheets/d/1IYY_tgx_IHuhSq3AJ5eI5OnqOPBNLWSHKh2a30DoXe8/edit?usp=sharing"",""พัทลุง!J207"")"),0)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IFERROR(__xludf.DUMMYFUNCTION("IMPORTRANGE(""https://docs.google.com/spreadsheets/d/1IYY_tgx_IHuhSq3AJ5eI5OnqOPBNLWSHKh2a30DoXe8/edit?usp=sharing"",""พัทลุง!J208"")"),0)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IFERROR(__xludf.DUMMYFUNCTION("IMPORTRANGE(""https://docs.google.com/spreadsheets/d/1IYY_tgx_IHuhSq3AJ5eI5OnqOPBNLWSHKh2a30DoXe8/edit?usp=sharing"",""พัทลุง!I209"")"),0)</f>
        <v>0</v>
      </c>
      <c r="J304" s="191">
        <f ca="1">IFERROR(__xludf.DUMMYFUNCTION("IMPORTRANGE(""https://docs.google.com/spreadsheets/d/1IYY_tgx_IHuhSq3AJ5eI5OnqOPBNLWSHKh2a30DoXe8/edit?usp=sharing"",""พัทลุง!J209"")"),0)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IFERROR(__xludf.DUMMYFUNCTION("IMPORTRANGE(""https://docs.google.com/spreadsheets/d/1IYY_tgx_IHuhSq3AJ5eI5OnqOPBNLWSHKh2a30DoXe8/edit?usp=sharing"",""พัทลุง!I211"")"),0)</f>
        <v>0</v>
      </c>
      <c r="J306" s="191">
        <f ca="1">IFERROR(__xludf.DUMMYFUNCTION("IMPORTRANGE(""https://docs.google.com/spreadsheets/d/1IYY_tgx_IHuhSq3AJ5eI5OnqOPBNLWSHKh2a30DoXe8/edit?usp=sharing"",""พัทลุง!J211"")"),0)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IFERROR(__xludf.DUMMYFUNCTION("IMPORTRANGE(""https://docs.google.com/spreadsheets/d/1IYY_tgx_IHuhSq3AJ5eI5OnqOPBNLWSHKh2a30DoXe8/edit?usp=sharing"",""พัทลุง!J212"")"),0)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IFERROR(__xludf.DUMMYFUNCTION("IMPORTRANGE(""https://docs.google.com/spreadsheets/d/1IYY_tgx_IHuhSq3AJ5eI5OnqOPBNLWSHKh2a30DoXe8/edit?usp=sharing"",""พัทลุง!J213"")"),0)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IFERROR(__xludf.DUMMYFUNCTION("IMPORTRANGE(""https://docs.google.com/spreadsheets/d/1IYY_tgx_IHuhSq3AJ5eI5OnqOPBNLWSHKh2a30DoXe8/edit?usp=sharing"",""พัทลุง!I214"")"),0)</f>
        <v>0</v>
      </c>
      <c r="J309" s="325">
        <f ca="1">IFERROR(__xludf.DUMMYFUNCTION("IMPORTRANGE(""https://docs.google.com/spreadsheets/d/1IYY_tgx_IHuhSq3AJ5eI5OnqOPBNLWSHKh2a30DoXe8/edit?usp=sharing"",""พัทลุง!J214"")"),0)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6" t="s">
        <v>17</v>
      </c>
      <c r="E310" s="497"/>
      <c r="F310" s="497"/>
      <c r="G310" s="497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IFERROR(__xludf.DUMMYFUNCTION("IMPORTRANGE(""https://docs.google.com/spreadsheets/d/1Yj_ptqi66GCucihVvJfMjLAmec39IyEx_6qawtMGysU/edit?usp=sharing"",""สบก!DC88"")"),0)</f>
        <v>0</v>
      </c>
      <c r="N314" s="172">
        <f ca="1">IFERROR(__xludf.DUMMYFUNCTION("IMPORTRANGE(""https://docs.google.com/spreadsheets/d/1Yj_ptqi66GCucihVvJfMjLAmec39IyEx_6qawtMGysU/edit?usp=sharing"",""สบก!DD88"")"),0)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IFERROR(__xludf.DUMMYFUNCTION("IMPORTRANGE(""https://docs.google.com/spreadsheets/d/1Yj_ptqi66GCucihVvJfMjLAmec39IyEx_6qawtMGysU/edit?usp=sharing"",""สบก!CY88"")"),0)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IFERROR(__xludf.DUMMYFUNCTION("IMPORTRANGE(""https://docs.google.com/spreadsheets/d/1Yj_ptqi66GCucihVvJfMjLAmec39IyEx_6qawtMGysU/edit?usp=sharing"",""สบก!CZ88"")"),0)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8" t="s">
        <v>23</v>
      </c>
      <c r="E317" s="499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IFERROR(__xludf.DUMMYFUNCTION("IMPORTRANGE(""https://docs.google.com/spreadsheets/d/1IYY_tgx_IHuhSq3AJ5eI5OnqOPBNLWSHKh2a30DoXe8/edit?usp=sharing"",""พัทลุง!J220"")"),0)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IFERROR(__xludf.DUMMYFUNCTION("IMPORTRANGE(""https://docs.google.com/spreadsheets/d/1IYY_tgx_IHuhSq3AJ5eI5OnqOPBNLWSHKh2a30DoXe8/edit?usp=sharing"",""พัทลุง!J221"")"),0)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IFERROR(__xludf.DUMMYFUNCTION("IMPORTRANGE(""https://docs.google.com/spreadsheets/d/1IYY_tgx_IHuhSq3AJ5eI5OnqOPBNLWSHKh2a30DoXe8/edit?usp=sharing"",""พัทลุง!J222"")"),0)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IFERROR(__xludf.DUMMYFUNCTION("IMPORTRANGE(""https://docs.google.com/spreadsheets/d/1IYY_tgx_IHuhSq3AJ5eI5OnqOPBNLWSHKh2a30DoXe8/edit?usp=sharing"",""พัทลุง!J223"")"),0)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IFERROR(__xludf.DUMMYFUNCTION("IMPORTRANGE(""https://docs.google.com/spreadsheets/d/1IYY_tgx_IHuhSq3AJ5eI5OnqOPBNLWSHKh2a30DoXe8/edit?usp=sharing"",""พัทลุง!I224"")"),0)</f>
        <v>0</v>
      </c>
      <c r="J324" s="191">
        <f ca="1">IFERROR(__xludf.DUMMYFUNCTION("IMPORTRANGE(""https://docs.google.com/spreadsheets/d/1IYY_tgx_IHuhSq3AJ5eI5OnqOPBNLWSHKh2a30DoXe8/edit?usp=sharing"",""พัทลุง!J224"")"),0)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IFERROR(__xludf.DUMMYFUNCTION("IMPORTRANGE(""https://docs.google.com/spreadsheets/d/1IYY_tgx_IHuhSq3AJ5eI5OnqOPBNLWSHKh2a30DoXe8/edit?usp=sharing"",""พัทลุง!J225"")"),0)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IFERROR(__xludf.DUMMYFUNCTION("IMPORTRANGE(""https://docs.google.com/spreadsheets/d/1IYY_tgx_IHuhSq3AJ5eI5OnqOPBNLWSHKh2a30DoXe8/edit?usp=sharing"",""พัทลุง!J226"")"),0)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IFERROR(__xludf.DUMMYFUNCTION("IMPORTRANGE(""https://docs.google.com/spreadsheets/d/1IYY_tgx_IHuhSq3AJ5eI5OnqOPBNLWSHKh2a30DoXe8/edit?usp=sharing"",""พัทลุง!I228"")"),165)</f>
        <v>165</v>
      </c>
      <c r="J328" s="330">
        <f ca="1">IFERROR(__xludf.DUMMYFUNCTION("IMPORTRANGE(""https://docs.google.com/spreadsheets/d/1IYY_tgx_IHuhSq3AJ5eI5OnqOPBNLWSHKh2a30DoXe8/edit?usp=sharing"",""พัทลุง!J228"")"),68)</f>
        <v>68</v>
      </c>
      <c r="K328" s="309">
        <f ca="1">IF(I328&gt;0,J328*100/I328,0)</f>
        <v>41.212121212121211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6" t="s">
        <v>17</v>
      </c>
      <c r="E329" s="497"/>
      <c r="F329" s="497"/>
      <c r="G329" s="497"/>
      <c r="H329" s="152" t="s">
        <v>12</v>
      </c>
      <c r="I329" s="167"/>
      <c r="J329" s="167"/>
      <c r="K329" s="168"/>
      <c r="L329" s="155">
        <f t="shared" ref="L329:N329" ca="1" si="98">L330+L331</f>
        <v>727620</v>
      </c>
      <c r="M329" s="155">
        <f t="shared" ca="1" si="98"/>
        <v>303420</v>
      </c>
      <c r="N329" s="155">
        <f t="shared" ca="1" si="98"/>
        <v>313145</v>
      </c>
      <c r="O329" s="154">
        <f t="shared" ref="O329:O331" ca="1" si="99">IF(L329&gt;0,N329*100/L329,0)</f>
        <v>43.036887386273058</v>
      </c>
      <c r="P329" s="154">
        <f t="shared" ref="P329:P331" ca="1" si="100">IF(M329&gt;0,N329*100/M329,0)</f>
        <v>103.2051282051282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727620</v>
      </c>
      <c r="M331" s="160">
        <f t="shared" ca="1" si="102"/>
        <v>303420</v>
      </c>
      <c r="N331" s="160">
        <f t="shared" ca="1" si="102"/>
        <v>313145</v>
      </c>
      <c r="O331" s="159">
        <f t="shared" ca="1" si="99"/>
        <v>43.036887386273058</v>
      </c>
      <c r="P331" s="159">
        <f t="shared" ca="1" si="100"/>
        <v>103.2051282051282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580620</v>
      </c>
      <c r="M333" s="172">
        <f ca="1">IFERROR(__xludf.DUMMYFUNCTION("IMPORTRANGE(""https://docs.google.com/spreadsheets/d/1Yj_ptqi66GCucihVvJfMjLAmec39IyEx_6qawtMGysU/edit?usp=sharing"",""สบก!DL88"")"),303420)</f>
        <v>303420</v>
      </c>
      <c r="N333" s="172">
        <f ca="1">IFERROR(__xludf.DUMMYFUNCTION("IMPORTRANGE(""https://docs.google.com/spreadsheets/d/1Yj_ptqi66GCucihVvJfMjLAmec39IyEx_6qawtMGysU/edit?usp=sharing"",""สบก!DM88"")"),174145)</f>
        <v>174145</v>
      </c>
      <c r="O333" s="171">
        <f ca="1">IF(L333&gt;0,N333*100/L333,0)</f>
        <v>29.992938582894148</v>
      </c>
      <c r="P333" s="171">
        <f ca="1">IF(M333&gt;0,N333*100/M333,0)</f>
        <v>57.394041262935865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IFERROR(__xludf.DUMMYFUNCTION("IMPORTRANGE(""https://docs.google.com/spreadsheets/d/1Yj_ptqi66GCucihVvJfMjLAmec39IyEx_6qawtMGysU/edit?usp=sharing"",""สบก!DH88"")"),306000)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IFERROR(__xludf.DUMMYFUNCTION("IMPORTRANGE(""https://docs.google.com/spreadsheets/d/1Yj_ptqi66GCucihVvJfMjLAmec39IyEx_6qawtMGysU/edit?usp=sharing"",""สบก!DI88"")"),274620)</f>
        <v>274620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8" t="s">
        <v>23</v>
      </c>
      <c r="E336" s="499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IFERROR(__xludf.DUMMYFUNCTION("IMPORTRANGE(""https://docs.google.com/spreadsheets/d/1Yj_ptqi66GCucihVvJfMjLAmec39IyEx_6qawtMGysU/edit?usp=sharing"",""สบก!DJ88"")"),147000)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94.557823129251702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IFERROR(__xludf.DUMMYFUNCTION("IMPORTRANGE(""https://docs.google.com/spreadsheets/d/1IYY_tgx_IHuhSq3AJ5eI5OnqOPBNLWSHKh2a30DoXe8/edit?usp=sharing"",""พัทลุง!I234"")"),0)</f>
        <v>0</v>
      </c>
      <c r="J339" s="191">
        <f ca="1">IFERROR(__xludf.DUMMYFUNCTION("IMPORTRANGE(""https://docs.google.com/spreadsheets/d/1IYY_tgx_IHuhSq3AJ5eI5OnqOPBNLWSHKh2a30DoXe8/edit?usp=sharing"",""พัทลุง!J234"")"),78)</f>
        <v>78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IFERROR(__xludf.DUMMYFUNCTION("IMPORTRANGE(""https://docs.google.com/spreadsheets/d/1IYY_tgx_IHuhSq3AJ5eI5OnqOPBNLWSHKh2a30DoXe8/edit?usp=sharing"",""พัทลุง!I235"")"),700)</f>
        <v>700</v>
      </c>
      <c r="J340" s="191">
        <f ca="1">IFERROR(__xludf.DUMMYFUNCTION("IMPORTRANGE(""https://docs.google.com/spreadsheets/d/1IYY_tgx_IHuhSq3AJ5eI5OnqOPBNLWSHKh2a30DoXe8/edit?usp=sharing"",""พัทลุง!J235"")"),361.46)</f>
        <v>361.46</v>
      </c>
      <c r="K340" s="333">
        <f t="shared" ca="1" si="103"/>
        <v>51.637142857142855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IFERROR(__xludf.DUMMYFUNCTION("IMPORTRANGE(""https://docs.google.com/spreadsheets/d/1IYY_tgx_IHuhSq3AJ5eI5OnqOPBNLWSHKh2a30DoXe8/edit?usp=sharing"",""พัทลุง!I236"")"),165)</f>
        <v>165</v>
      </c>
      <c r="J341" s="191">
        <f ca="1">IFERROR(__xludf.DUMMYFUNCTION("IMPORTRANGE(""https://docs.google.com/spreadsheets/d/1IYY_tgx_IHuhSq3AJ5eI5OnqOPBNLWSHKh2a30DoXe8/edit?usp=sharing"",""พัทลุง!J236"")"),94)</f>
        <v>94</v>
      </c>
      <c r="K341" s="333">
        <f t="shared" ca="1" si="103"/>
        <v>56.969696969696969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IFERROR(__xludf.DUMMYFUNCTION("IMPORTRANGE(""https://docs.google.com/spreadsheets/d/1IYY_tgx_IHuhSq3AJ5eI5OnqOPBNLWSHKh2a30DoXe8/edit?usp=sharing"",""พัทลุง!I237"")"),0)</f>
        <v>0</v>
      </c>
      <c r="J342" s="191">
        <f ca="1">IFERROR(__xludf.DUMMYFUNCTION("IMPORTRANGE(""https://docs.google.com/spreadsheets/d/1IYY_tgx_IHuhSq3AJ5eI5OnqOPBNLWSHKh2a30DoXe8/edit?usp=sharing"",""พัทลุง!J237"")"),565.63)</f>
        <v>565.63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IFERROR(__xludf.DUMMYFUNCTION("IMPORTRANGE(""https://docs.google.com/spreadsheets/d/1IYY_tgx_IHuhSq3AJ5eI5OnqOPBNLWSHKh2a30DoXe8/edit?usp=sharing"",""พัทลุง!I238"")"),165)</f>
        <v>165</v>
      </c>
      <c r="J343" s="191">
        <f ca="1">IFERROR(__xludf.DUMMYFUNCTION("IMPORTRANGE(""https://docs.google.com/spreadsheets/d/1IYY_tgx_IHuhSq3AJ5eI5OnqOPBNLWSHKh2a30DoXe8/edit?usp=sharing"",""พัทลุง!J238"")"),31)</f>
        <v>31</v>
      </c>
      <c r="K343" s="333">
        <f t="shared" ca="1" si="103"/>
        <v>18.787878787878789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IFERROR(__xludf.DUMMYFUNCTION("IMPORTRANGE(""https://docs.google.com/spreadsheets/d/1IYY_tgx_IHuhSq3AJ5eI5OnqOPBNLWSHKh2a30DoXe8/edit?usp=sharing"",""พัทลุง!I239"")"),0)</f>
        <v>0</v>
      </c>
      <c r="J344" s="191">
        <f ca="1">IFERROR(__xludf.DUMMYFUNCTION("IMPORTRANGE(""https://docs.google.com/spreadsheets/d/1IYY_tgx_IHuhSq3AJ5eI5OnqOPBNLWSHKh2a30DoXe8/edit?usp=sharing"",""พัทลุง!J239"")"),146.78)</f>
        <v>146.78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IFERROR(__xludf.DUMMYFUNCTION("IMPORTRANGE(""https://docs.google.com/spreadsheets/d/1IYY_tgx_IHuhSq3AJ5eI5OnqOPBNLWSHKh2a30DoXe8/edit?usp=sharing"",""พัทลุง!I240"")"),165)</f>
        <v>165</v>
      </c>
      <c r="J345" s="191">
        <f ca="1">IFERROR(__xludf.DUMMYFUNCTION("IMPORTRANGE(""https://docs.google.com/spreadsheets/d/1IYY_tgx_IHuhSq3AJ5eI5OnqOPBNLWSHKh2a30DoXe8/edit?usp=sharing"",""พัทลุง!J240"")"),68)</f>
        <v>68</v>
      </c>
      <c r="K345" s="333">
        <f t="shared" ca="1" si="103"/>
        <v>41.212121212121211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IFERROR(__xludf.DUMMYFUNCTION("IMPORTRANGE(""https://docs.google.com/spreadsheets/d/1IYY_tgx_IHuhSq3AJ5eI5OnqOPBNLWSHKh2a30DoXe8/edit?usp=sharing"",""พัทลุง!I241"")"),0)</f>
        <v>0</v>
      </c>
      <c r="J346" s="191">
        <f ca="1">IFERROR(__xludf.DUMMYFUNCTION("IMPORTRANGE(""https://docs.google.com/spreadsheets/d/1IYY_tgx_IHuhSq3AJ5eI5OnqOPBNLWSHKh2a30DoXe8/edit?usp=sharing"",""พัทลุง!J241"")"),444.08)</f>
        <v>444.08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IFERROR(__xludf.DUMMYFUNCTION("IMPORTRANGE(""https://docs.google.com/spreadsheets/d/1IYY_tgx_IHuhSq3AJ5eI5OnqOPBNLWSHKh2a30DoXe8/edit?usp=sharing"",""พัทลุง!L242"")"),1556947)</f>
        <v>1556947</v>
      </c>
      <c r="M347" s="347"/>
      <c r="N347" s="347">
        <f ca="1">IFERROR(__xludf.DUMMYFUNCTION("IMPORTRANGE(""https://docs.google.com/spreadsheets/d/1IYY_tgx_IHuhSq3AJ5eI5OnqOPBNLWSHKh2a30DoXe8/edit?usp=sharing"",""พัทลุง!M242"")"),198062.27)</f>
        <v>198062.27</v>
      </c>
      <c r="O347" s="347">
        <f ca="1">+IF(L347&gt;0,N347*100/L347,0)</f>
        <v>12.721195390722999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IFERROR(__xludf.DUMMYFUNCTION("IMPORTRANGE(""https://docs.google.com/spreadsheets/d/1IYY_tgx_IHuhSq3AJ5eI5OnqOPBNLWSHKh2a30DoXe8/edit?usp=sharing"",""พัทลุง!I244"")"),128)</f>
        <v>128</v>
      </c>
      <c r="J349" s="360">
        <f ca="1">IFERROR(__xludf.DUMMYFUNCTION("IMPORTRANGE(""https://docs.google.com/spreadsheets/d/1IYY_tgx_IHuhSq3AJ5eI5OnqOPBNLWSHKh2a30DoXe8/edit?usp=sharing"",""พัทลุง!J244"")"),0)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IFERROR(__xludf.DUMMYFUNCTION("IMPORTRANGE(""https://docs.google.com/spreadsheets/d/1IYY_tgx_IHuhSq3AJ5eI5OnqOPBNLWSHKh2a30DoXe8/edit?usp=sharing"",""พัทลุง!L244"")"),334640)</f>
        <v>334640</v>
      </c>
      <c r="M349" s="362"/>
      <c r="N349" s="362">
        <f ca="1">IFERROR(__xludf.DUMMYFUNCTION("IMPORTRANGE(""https://docs.google.com/spreadsheets/d/1IYY_tgx_IHuhSq3AJ5eI5OnqOPBNLWSHKh2a30DoXe8/edit?usp=sharing"",""พัทลุง!M244"")"),73590.68)</f>
        <v>73590.679999999993</v>
      </c>
      <c r="O349" s="362">
        <f ca="1">+IF(L349&gt;0,N349*100/L349,0)</f>
        <v>21.990999282811377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IFERROR(__xludf.DUMMYFUNCTION("IMPORTRANGE(""https://docs.google.com/spreadsheets/d/1IYY_tgx_IHuhSq3AJ5eI5OnqOPBNLWSHKh2a30DoXe8/edit?usp=sharing"",""พัทลุง!I245"")"),32)</f>
        <v>32</v>
      </c>
      <c r="J350" s="360">
        <f ca="1">IFERROR(__xludf.DUMMYFUNCTION("IMPORTRANGE(""https://docs.google.com/spreadsheets/d/1IYY_tgx_IHuhSq3AJ5eI5OnqOPBNLWSHKh2a30DoXe8/edit?usp=sharing"",""พัทลุง!J245"")"),32)</f>
        <v>32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IFERROR(__xludf.DUMMYFUNCTION("IMPORTRANGE(""https://docs.google.com/spreadsheets/d/1IYY_tgx_IHuhSq3AJ5eI5OnqOPBNLWSHKh2a30DoXe8/edit?usp=sharing"",""พัทลุง!L246"")"),0)</f>
        <v>0</v>
      </c>
      <c r="M351" s="169"/>
      <c r="N351" s="169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9">
        <f ca="1">IFERROR(__xludf.DUMMYFUNCTION("IMPORTRANGE(""https://docs.google.com/spreadsheets/d/1IYY_tgx_IHuhSq3AJ5eI5OnqOPBNLWSHKh2a30DoXe8/edit?usp=sharing"",""พัทลุง!M247"")"),73590.68)</f>
        <v>73590.679999999993</v>
      </c>
      <c r="O352" s="169">
        <f t="shared" ca="1" si="105"/>
        <v>21.990999282811377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IFERROR(__xludf.DUMMYFUNCTION("IMPORTRANGE(""https://docs.google.com/spreadsheets/d/1IYY_tgx_IHuhSq3AJ5eI5OnqOPBNLWSHKh2a30DoXe8/edit?usp=sharing"",""พัทลุง!L248"")"),0)</f>
        <v>0</v>
      </c>
      <c r="M353" s="171"/>
      <c r="N353" s="171">
        <f ca="1">IFERROR(__xludf.DUMMYFUNCTION("IMPORTRANGE(""https://docs.google.com/spreadsheets/d/1IYY_tgx_IHuhSq3AJ5eI5OnqOPBNLWSHKh2a30DoXe8/edit?usp=sharing"",""พัทลุง!M248"")"),0)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IFERROR(__xludf.DUMMYFUNCTION("IMPORTRANGE(""https://docs.google.com/spreadsheets/d/1IYY_tgx_IHuhSq3AJ5eI5OnqOPBNLWSHKh2a30DoXe8/edit?usp=sharing"",""พัทลุง!L249"")"),334640)</f>
        <v>334640</v>
      </c>
      <c r="M354" s="171"/>
      <c r="N354" s="171">
        <f ca="1">IFERROR(__xludf.DUMMYFUNCTION("IMPORTRANGE(""https://docs.google.com/spreadsheets/d/1IYY_tgx_IHuhSq3AJ5eI5OnqOPBNLWSHKh2a30DoXe8/edit?usp=sharing"",""พัทลุง!M249"")"),73590.68)</f>
        <v>73590.679999999993</v>
      </c>
      <c r="O354" s="171">
        <f t="shared" ca="1" si="105"/>
        <v>21.990999282811377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IFERROR(__xludf.DUMMYFUNCTION("IMPORTRANGE(""https://docs.google.com/spreadsheets/d/1IYY_tgx_IHuhSq3AJ5eI5OnqOPBNLWSHKh2a30DoXe8/edit?usp=sharing"",""พัทลุง!M250"")"),34320)</f>
        <v>34320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IFERROR(__xludf.DUMMYFUNCTION("IMPORTRANGE(""https://docs.google.com/spreadsheets/d/1IYY_tgx_IHuhSq3AJ5eI5OnqOPBNLWSHKh2a30DoXe8/edit?usp=sharing"",""พัทลุง!M251"")"),0)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IFERROR(__xludf.DUMMYFUNCTION("IMPORTRANGE(""https://docs.google.com/spreadsheets/d/1IYY_tgx_IHuhSq3AJ5eI5OnqOPBNLWSHKh2a30DoXe8/edit?usp=sharing"",""พัทลุง!M252"")"),31580.68)</f>
        <v>31580.68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IFERROR(__xludf.DUMMYFUNCTION("IMPORTRANGE(""https://docs.google.com/spreadsheets/d/1IYY_tgx_IHuhSq3AJ5eI5OnqOPBNLWSHKh2a30DoXe8/edit?usp=sharing"",""พัทลุง!M253"")"),7690)</f>
        <v>7690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IFERROR(__xludf.DUMMYFUNCTION("IMPORTRANGE(""https://docs.google.com/spreadsheets/d/1IYY_tgx_IHuhSq3AJ5eI5OnqOPBNLWSHKh2a30DoXe8/edit?usp=sharing"",""พัทลุง!J255"")"),0)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IFERROR(__xludf.DUMMYFUNCTION("IMPORTRANGE(""https://docs.google.com/spreadsheets/d/1IYY_tgx_IHuhSq3AJ5eI5OnqOPBNLWSHKh2a30DoXe8/edit?usp=sharing"",""พัทลุง!J256"")"),1)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IFERROR(__xludf.DUMMYFUNCTION("IMPORTRANGE(""https://docs.google.com/spreadsheets/d/1IYY_tgx_IHuhSq3AJ5eI5OnqOPBNLWSHKh2a30DoXe8/edit?usp=sharing"",""พัทลุง!J257"")"),1)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IFERROR(__xludf.DUMMYFUNCTION("IMPORTRANGE(""https://docs.google.com/spreadsheets/d/1IYY_tgx_IHuhSq3AJ5eI5OnqOPBNLWSHKh2a30DoXe8/edit?usp=sharing"",""พัทลุง!J258"")"),1)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IFERROR(__xludf.DUMMYFUNCTION("IMPORTRANGE(""https://docs.google.com/spreadsheets/d/1IYY_tgx_IHuhSq3AJ5eI5OnqOPBNLWSHKh2a30DoXe8/edit?usp=sharing"",""พัทลุง!J166"")"),0)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IFERROR(__xludf.DUMMYFUNCTION("IMPORTRANGE(""https://docs.google.com/spreadsheets/d/1IYY_tgx_IHuhSq3AJ5eI5OnqOPBNLWSHKh2a30DoXe8/edit?usp=sharing"",""พัทลุง!J166"")"),0)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IFERROR(__xludf.DUMMYFUNCTION("IMPORTRANGE(""https://docs.google.com/spreadsheets/d/1IYY_tgx_IHuhSq3AJ5eI5OnqOPBNLWSHKh2a30DoXe8/edit?usp=sharing"",""พัทลุง!J166"")"),0)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IFERROR(__xludf.DUMMYFUNCTION("IMPORTRANGE(""https://docs.google.com/spreadsheets/d/1IYY_tgx_IHuhSq3AJ5eI5OnqOPBNLWSHKh2a30DoXe8/edit?usp=sharing"",""พัทลุง!J166"")"),0)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IFERROR(__xludf.DUMMYFUNCTION("IMPORTRANGE(""https://docs.google.com/spreadsheets/d/1IYY_tgx_IHuhSq3AJ5eI5OnqOPBNLWSHKh2a30DoXe8/edit?usp=sharing"",""พัทลุง!I263"")"),32)</f>
        <v>32</v>
      </c>
      <c r="J368" s="191">
        <f ca="1">IFERROR(__xludf.DUMMYFUNCTION("IMPORTRANGE(""https://docs.google.com/spreadsheets/d/1IYY_tgx_IHuhSq3AJ5eI5OnqOPBNLWSHKh2a30DoXe8/edit?usp=sharing"",""พัทลุง!J263"")"),32)</f>
        <v>32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IFERROR(__xludf.DUMMYFUNCTION("IMPORTRANGE(""https://docs.google.com/spreadsheets/d/1IYY_tgx_IHuhSq3AJ5eI5OnqOPBNLWSHKh2a30DoXe8/edit?usp=sharing"",""พัทลุง!I164"")"),0)</f>
        <v>0</v>
      </c>
      <c r="J369" s="191">
        <f ca="1">IFERROR(__xludf.DUMMYFUNCTION("IMPORTRANGE(""https://docs.google.com/spreadsheets/d/1IYY_tgx_IHuhSq3AJ5eI5OnqOPBNLWSHKh2a30DoXe8/edit?usp=sharing"",""พัทลุง!J164"")"),0)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IFERROR(__xludf.DUMMYFUNCTION("IMPORTRANGE(""https://docs.google.com/spreadsheets/d/1IYY_tgx_IHuhSq3AJ5eI5OnqOPBNLWSHKh2a30DoXe8/edit?usp=sharing"",""พัทลุง!I265"")"),32)</f>
        <v>32</v>
      </c>
      <c r="J370" s="191">
        <f ca="1">IFERROR(__xludf.DUMMYFUNCTION("IMPORTRANGE(""https://docs.google.com/spreadsheets/d/1IYY_tgx_IHuhSq3AJ5eI5OnqOPBNLWSHKh2a30DoXe8/edit?usp=sharing"",""พัทลุง!J265"")"),32)</f>
        <v>32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IFERROR(__xludf.DUMMYFUNCTION("IMPORTRANGE(""https://docs.google.com/spreadsheets/d/1IYY_tgx_IHuhSq3AJ5eI5OnqOPBNLWSHKh2a30DoXe8/edit?usp=sharing"",""พัทลุง!I164"")"),0)</f>
        <v>0</v>
      </c>
      <c r="J371" s="192">
        <f ca="1">IFERROR(__xludf.DUMMYFUNCTION("IMPORTRANGE(""https://docs.google.com/spreadsheets/d/1IYY_tgx_IHuhSq3AJ5eI5OnqOPBNLWSHKh2a30DoXe8/edit?usp=sharing"",""พัทลุง!J164"")"),0)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IFERROR(__xludf.DUMMYFUNCTION("IMPORTRANGE(""https://docs.google.com/spreadsheets/d/1IYY_tgx_IHuhSq3AJ5eI5OnqOPBNLWSHKh2a30DoXe8/edit?usp=sharing"",""พัทลุง!I267"")"),32)</f>
        <v>32</v>
      </c>
      <c r="J372" s="192">
        <f ca="1">IFERROR(__xludf.DUMMYFUNCTION("IMPORTRANGE(""https://docs.google.com/spreadsheets/d/1IYY_tgx_IHuhSq3AJ5eI5OnqOPBNLWSHKh2a30DoXe8/edit?usp=sharing"",""พัทลุง!J267"")"),32)</f>
        <v>32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IFERROR(__xludf.DUMMYFUNCTION("IMPORTRANGE(""https://docs.google.com/spreadsheets/d/1IYY_tgx_IHuhSq3AJ5eI5OnqOPBNLWSHKh2a30DoXe8/edit?usp=sharing"",""พัทลุง!I164"")"),0)</f>
        <v>0</v>
      </c>
      <c r="J373" s="191">
        <f ca="1">IFERROR(__xludf.DUMMYFUNCTION("IMPORTRANGE(""https://docs.google.com/spreadsheets/d/1IYY_tgx_IHuhSq3AJ5eI5OnqOPBNLWSHKh2a30DoXe8/edit?usp=sharing"",""พัทลุง!J164"")"),0)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IFERROR(__xludf.DUMMYFUNCTION("IMPORTRANGE(""https://docs.google.com/spreadsheets/d/1IYY_tgx_IHuhSq3AJ5eI5OnqOPBNLWSHKh2a30DoXe8/edit?usp=sharing"",""พัทลุง!I164"")"),0)</f>
        <v>0</v>
      </c>
      <c r="J374" s="191">
        <f ca="1">IFERROR(__xludf.DUMMYFUNCTION("IMPORTRANGE(""https://docs.google.com/spreadsheets/d/1IYY_tgx_IHuhSq3AJ5eI5OnqOPBNLWSHKh2a30DoXe8/edit?usp=sharing"",""พัทลุง!J164"")"),0)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IFERROR(__xludf.DUMMYFUNCTION("IMPORTRANGE(""https://docs.google.com/spreadsheets/d/1IYY_tgx_IHuhSq3AJ5eI5OnqOPBNLWSHKh2a30DoXe8/edit?usp=sharing"",""พัทลุง!I270"")"),128)</f>
        <v>128</v>
      </c>
      <c r="J375" s="191">
        <f ca="1">IFERROR(__xludf.DUMMYFUNCTION("IMPORTRANGE(""https://docs.google.com/spreadsheets/d/1IYY_tgx_IHuhSq3AJ5eI5OnqOPBNLWSHKh2a30DoXe8/edit?usp=sharing"",""พัทลุง!J270"")"),0)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IFERROR(__xludf.DUMMYFUNCTION("IMPORTRANGE(""https://docs.google.com/spreadsheets/d/1IYY_tgx_IHuhSq3AJ5eI5OnqOPBNLWSHKh2a30DoXe8/edit?usp=sharing"",""พัทลุง!I271"")"),40)</f>
        <v>40</v>
      </c>
      <c r="J376" s="192">
        <f ca="1">IFERROR(__xludf.DUMMYFUNCTION("IMPORTRANGE(""https://docs.google.com/spreadsheets/d/1IYY_tgx_IHuhSq3AJ5eI5OnqOPBNLWSHKh2a30DoXe8/edit?usp=sharing"",""พัทลุง!J271"")"),0)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IFERROR(__xludf.DUMMYFUNCTION("IMPORTRANGE(""https://docs.google.com/spreadsheets/d/1IYY_tgx_IHuhSq3AJ5eI5OnqOPBNLWSHKh2a30DoXe8/edit?usp=sharing"",""พัทลุง!I272"")"),88)</f>
        <v>88</v>
      </c>
      <c r="J377" s="191">
        <f ca="1">IFERROR(__xludf.DUMMYFUNCTION("IMPORTRANGE(""https://docs.google.com/spreadsheets/d/1IYY_tgx_IHuhSq3AJ5eI5OnqOPBNLWSHKh2a30DoXe8/edit?usp=sharing"",""พัทลุง!J272"")"),0)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IFERROR(__xludf.DUMMYFUNCTION("IMPORTRANGE(""https://docs.google.com/spreadsheets/d/1IYY_tgx_IHuhSq3AJ5eI5OnqOPBNLWSHKh2a30DoXe8/edit?usp=sharing"",""พัทลุง!J273"")"),0)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IFERROR(__xludf.DUMMYFUNCTION("IMPORTRANGE(""https://docs.google.com/spreadsheets/d/1IYY_tgx_IHuhSq3AJ5eI5OnqOPBNLWSHKh2a30DoXe8/edit?usp=sharing"",""พัทลุง!J274"")"),0)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IFERROR(__xludf.DUMMYFUNCTION("IMPORTRANGE(""https://docs.google.com/spreadsheets/d/1IYY_tgx_IHuhSq3AJ5eI5OnqOPBNLWSHKh2a30DoXe8/edit?usp=sharing"",""พัทลุง!I275"")"),300)</f>
        <v>300</v>
      </c>
      <c r="J380" s="360">
        <f ca="1">IFERROR(__xludf.DUMMYFUNCTION("IMPORTRANGE(""https://docs.google.com/spreadsheets/d/1IYY_tgx_IHuhSq3AJ5eI5OnqOPBNLWSHKh2a30DoXe8/edit?usp=sharing"",""พัทลุง!J275"")"),0)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IFERROR(__xludf.DUMMYFUNCTION("IMPORTRANGE(""https://docs.google.com/spreadsheets/d/1IYY_tgx_IHuhSq3AJ5eI5OnqOPBNLWSHKh2a30DoXe8/edit?usp=sharing"",""พัทลุง!L275"")"),293900)</f>
        <v>293900</v>
      </c>
      <c r="M380" s="362"/>
      <c r="N380" s="362">
        <f ca="1">IFERROR(__xludf.DUMMYFUNCTION("IMPORTRANGE(""https://docs.google.com/spreadsheets/d/1IYY_tgx_IHuhSq3AJ5eI5OnqOPBNLWSHKh2a30DoXe8/edit?usp=sharing"",""พัทลุง!M275"")"),14900)</f>
        <v>14900</v>
      </c>
      <c r="O380" s="362">
        <f ca="1">+IF(L380&gt;0,N380*100/L380,0)</f>
        <v>5.069751616195985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IFERROR(__xludf.DUMMYFUNCTION("IMPORTRANGE(""https://docs.google.com/spreadsheets/d/1IYY_tgx_IHuhSq3AJ5eI5OnqOPBNLWSHKh2a30DoXe8/edit?usp=sharing"",""พัทลุง!I276"")"),30)</f>
        <v>30</v>
      </c>
      <c r="J381" s="360">
        <f ca="1">IFERROR(__xludf.DUMMYFUNCTION("IMPORTRANGE(""https://docs.google.com/spreadsheets/d/1IYY_tgx_IHuhSq3AJ5eI5OnqOPBNLWSHKh2a30DoXe8/edit?usp=sharing"",""พัทลุง!J276"")"),30)</f>
        <v>30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IFERROR(__xludf.DUMMYFUNCTION("IMPORTRANGE(""https://docs.google.com/spreadsheets/d/1IYY_tgx_IHuhSq3AJ5eI5OnqOPBNLWSHKh2a30DoXe8/edit?usp=sharing"",""พัทลุง!L277"")"),0)</f>
        <v>0</v>
      </c>
      <c r="M382" s="169"/>
      <c r="N382" s="169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IFERROR(__xludf.DUMMYFUNCTION("IMPORTRANGE(""https://docs.google.com/spreadsheets/d/1IYY_tgx_IHuhSq3AJ5eI5OnqOPBNLWSHKh2a30DoXe8/edit?usp=sharing"",""พัทลุง!M278"")"),14900)</f>
        <v>14900</v>
      </c>
      <c r="O383" s="169">
        <f t="shared" ca="1" si="109"/>
        <v>5.069751616195985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IFERROR(__xludf.DUMMYFUNCTION("IMPORTRANGE(""https://docs.google.com/spreadsheets/d/1IYY_tgx_IHuhSq3AJ5eI5OnqOPBNLWSHKh2a30DoXe8/edit?usp=sharing"",""พัทลุง!L279"")"),0)</f>
        <v>0</v>
      </c>
      <c r="M384" s="171"/>
      <c r="N384" s="171">
        <f ca="1">IFERROR(__xludf.DUMMYFUNCTION("IMPORTRANGE(""https://docs.google.com/spreadsheets/d/1IYY_tgx_IHuhSq3AJ5eI5OnqOPBNLWSHKh2a30DoXe8/edit?usp=sharing"",""พัทลุง!M279"")"),0)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IFERROR(__xludf.DUMMYFUNCTION("IMPORTRANGE(""https://docs.google.com/spreadsheets/d/1IYY_tgx_IHuhSq3AJ5eI5OnqOPBNLWSHKh2a30DoXe8/edit?usp=sharing"",""พัทลุง!L280"")"),293900)</f>
        <v>293900</v>
      </c>
      <c r="M385" s="171"/>
      <c r="N385" s="171">
        <f ca="1">IFERROR(__xludf.DUMMYFUNCTION("IMPORTRANGE(""https://docs.google.com/spreadsheets/d/1IYY_tgx_IHuhSq3AJ5eI5OnqOPBNLWSHKh2a30DoXe8/edit?usp=sharing"",""พัทลุง!M280"")"),14900)</f>
        <v>14900</v>
      </c>
      <c r="O385" s="171">
        <f t="shared" ca="1" si="109"/>
        <v>5.069751616195985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IFERROR(__xludf.DUMMYFUNCTION("IMPORTRANGE(""https://docs.google.com/spreadsheets/d/1IYY_tgx_IHuhSq3AJ5eI5OnqOPBNLWSHKh2a30DoXe8/edit?usp=sharing"",""พัทลุง!M281"")"),11400)</f>
        <v>11400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IFERROR(__xludf.DUMMYFUNCTION("IMPORTRANGE(""https://docs.google.com/spreadsheets/d/1IYY_tgx_IHuhSq3AJ5eI5OnqOPBNLWSHKh2a30DoXe8/edit?usp=sharing"",""พัทลุง!M282"")"),0)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IFERROR(__xludf.DUMMYFUNCTION("IMPORTRANGE(""https://docs.google.com/spreadsheets/d/1IYY_tgx_IHuhSq3AJ5eI5OnqOPBNLWSHKh2a30DoXe8/edit?usp=sharing"",""พัทลุง!M283"")"),0)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IFERROR(__xludf.DUMMYFUNCTION("IMPORTRANGE(""https://docs.google.com/spreadsheets/d/1IYY_tgx_IHuhSq3AJ5eI5OnqOPBNLWSHKh2a30DoXe8/edit?usp=sharing"",""พัทลุง!M284"")"),3500)</f>
        <v>3500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IFERROR(__xludf.DUMMYFUNCTION("IMPORTRANGE(""https://docs.google.com/spreadsheets/d/1IYY_tgx_IHuhSq3AJ5eI5OnqOPBNLWSHKh2a30DoXe8/edit?usp=sharing"",""พัทลุง!J286"")"),0)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IFERROR(__xludf.DUMMYFUNCTION("IMPORTRANGE(""https://docs.google.com/spreadsheets/d/1IYY_tgx_IHuhSq3AJ5eI5OnqOPBNLWSHKh2a30DoXe8/edit?usp=sharing"",""พัทลุง!J287"")"),1)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IFERROR(__xludf.DUMMYFUNCTION("IMPORTRANGE(""https://docs.google.com/spreadsheets/d/1IYY_tgx_IHuhSq3AJ5eI5OnqOPBNLWSHKh2a30DoXe8/edit?usp=sharing"",""พัทลุง!J288"")"),1)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IFERROR(__xludf.DUMMYFUNCTION("IMPORTRANGE(""https://docs.google.com/spreadsheets/d/1IYY_tgx_IHuhSq3AJ5eI5OnqOPBNLWSHKh2a30DoXe8/edit?usp=sharing"",""พัทลุง!J289"")"),1)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IFERROR(__xludf.DUMMYFUNCTION("IMPORTRANGE(""https://docs.google.com/spreadsheets/d/1IYY_tgx_IHuhSq3AJ5eI5OnqOPBNLWSHKh2a30DoXe8/edit?usp=sharing"",""พัทลุง!I291"")"),30)</f>
        <v>30</v>
      </c>
      <c r="J396" s="192">
        <f ca="1">IFERROR(__xludf.DUMMYFUNCTION("IMPORTRANGE(""https://docs.google.com/spreadsheets/d/1IYY_tgx_IHuhSq3AJ5eI5OnqOPBNLWSHKh2a30DoXe8/edit?usp=sharing"",""พัทลุง!J291"")"),30)</f>
        <v>30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IFERROR(__xludf.DUMMYFUNCTION("IMPORTRANGE(""https://docs.google.com/spreadsheets/d/1IYY_tgx_IHuhSq3AJ5eI5OnqOPBNLWSHKh2a30DoXe8/edit?usp=sharing"",""พัทลุง!I292"")"),300)</f>
        <v>300</v>
      </c>
      <c r="J397" s="192">
        <f ca="1">IFERROR(__xludf.DUMMYFUNCTION("IMPORTRANGE(""https://docs.google.com/spreadsheets/d/1IYY_tgx_IHuhSq3AJ5eI5OnqOPBNLWSHKh2a30DoXe8/edit?usp=sharing"",""พัทลุง!J292"")"),0)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IFERROR(__xludf.DUMMYFUNCTION("IMPORTRANGE(""https://docs.google.com/spreadsheets/d/1IYY_tgx_IHuhSq3AJ5eI5OnqOPBNLWSHKh2a30DoXe8/edit?usp=sharing"",""พัทลุง!I293"")"),30)</f>
        <v>30</v>
      </c>
      <c r="J398" s="192">
        <f ca="1">IFERROR(__xludf.DUMMYFUNCTION("IMPORTRANGE(""https://docs.google.com/spreadsheets/d/1IYY_tgx_IHuhSq3AJ5eI5OnqOPBNLWSHKh2a30DoXe8/edit?usp=sharing"",""พัทลุง!J293"")"),0)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IFERROR(__xludf.DUMMYFUNCTION("IMPORTRANGE(""https://docs.google.com/spreadsheets/d/1IYY_tgx_IHuhSq3AJ5eI5OnqOPBNLWSHKh2a30DoXe8/edit?usp=sharing"",""พัทลุง!J294"")"),0)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IFERROR(__xludf.DUMMYFUNCTION("IMPORTRANGE(""https://docs.google.com/spreadsheets/d/1IYY_tgx_IHuhSq3AJ5eI5OnqOPBNLWSHKh2a30DoXe8/edit?usp=sharing"",""พัทลุง!J295"")"),0)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IFERROR(__xludf.DUMMYFUNCTION("IMPORTRANGE(""https://docs.google.com/spreadsheets/d/1IYY_tgx_IHuhSq3AJ5eI5OnqOPBNLWSHKh2a30DoXe8/edit?usp=sharing"",""พัทลุง!I296"")"),135)</f>
        <v>135</v>
      </c>
      <c r="J401" s="360">
        <f ca="1">IFERROR(__xludf.DUMMYFUNCTION("IMPORTRANGE(""https://docs.google.com/spreadsheets/d/1IYY_tgx_IHuhSq3AJ5eI5OnqOPBNLWSHKh2a30DoXe8/edit?usp=sharing"",""พัทลุง!J296"")"),0)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IFERROR(__xludf.DUMMYFUNCTION("IMPORTRANGE(""https://docs.google.com/spreadsheets/d/1IYY_tgx_IHuhSq3AJ5eI5OnqOPBNLWSHKh2a30DoXe8/edit?usp=sharing"",""พัทลุง!L296"")"),159950)</f>
        <v>159950</v>
      </c>
      <c r="M401" s="362"/>
      <c r="N401" s="362">
        <f ca="1">IFERROR(__xludf.DUMMYFUNCTION("IMPORTRANGE(""https://docs.google.com/spreadsheets/d/1IYY_tgx_IHuhSq3AJ5eI5OnqOPBNLWSHKh2a30DoXe8/edit?usp=sharing"",""พัทลุง!M296"")"),1400)</f>
        <v>1400</v>
      </c>
      <c r="O401" s="362">
        <f ca="1">+IF(L401&gt;0,N401*100/L401,0)</f>
        <v>0.87527352297592997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IFERROR(__xludf.DUMMYFUNCTION("IMPORTRANGE(""https://docs.google.com/spreadsheets/d/1IYY_tgx_IHuhSq3AJ5eI5OnqOPBNLWSHKh2a30DoXe8/edit?usp=sharing"",""พัทลุง!I297"")"),45)</f>
        <v>45</v>
      </c>
      <c r="J402" s="360">
        <f ca="1">IFERROR(__xludf.DUMMYFUNCTION("IMPORTRANGE(""https://docs.google.com/spreadsheets/d/1IYY_tgx_IHuhSq3AJ5eI5OnqOPBNLWSHKh2a30DoXe8/edit?usp=sharing"",""พัทลุง!J297"")"),0)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IFERROR(__xludf.DUMMYFUNCTION("IMPORTRANGE(""https://docs.google.com/spreadsheets/d/1IYY_tgx_IHuhSq3AJ5eI5OnqOPBNLWSHKh2a30DoXe8/edit?usp=sharing"",""พัทลุง!L298"")"),0)</f>
        <v>0</v>
      </c>
      <c r="M403" s="169"/>
      <c r="N403" s="171">
        <f ca="1">IFERROR(__xludf.DUMMYFUNCTION("IMPORTRANGE(""https://docs.google.com/spreadsheets/d/1IYY_tgx_IHuhSq3AJ5eI5OnqOPBNLWSHKh2a30DoXe8/edit?usp=sharing"",""พัทลุง!M298"")"),0)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1">
        <f ca="1">IFERROR(__xludf.DUMMYFUNCTION("IMPORTRANGE(""https://docs.google.com/spreadsheets/d/1IYY_tgx_IHuhSq3AJ5eI5OnqOPBNLWSHKh2a30DoXe8/edit?usp=sharing"",""พัทลุง!M299"")"),1400)</f>
        <v>1400</v>
      </c>
      <c r="O404" s="171">
        <f t="shared" ca="1" si="112"/>
        <v>0.87527352297592997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IFERROR(__xludf.DUMMYFUNCTION("IMPORTRANGE(""https://docs.google.com/spreadsheets/d/1IYY_tgx_IHuhSq3AJ5eI5OnqOPBNLWSHKh2a30DoXe8/edit?usp=sharing"",""พัทลุง!L300"")"),0)</f>
        <v>0</v>
      </c>
      <c r="M405" s="171"/>
      <c r="N405" s="171">
        <f ca="1">IFERROR(__xludf.DUMMYFUNCTION("IMPORTRANGE(""https://docs.google.com/spreadsheets/d/1IYY_tgx_IHuhSq3AJ5eI5OnqOPBNLWSHKh2a30DoXe8/edit?usp=sharing"",""พัทลุง!M300"")"),0)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IFERROR(__xludf.DUMMYFUNCTION("IMPORTRANGE(""https://docs.google.com/spreadsheets/d/1IYY_tgx_IHuhSq3AJ5eI5OnqOPBNLWSHKh2a30DoXe8/edit?usp=sharing"",""พัทลุง!L301"")"),159950)</f>
        <v>159950</v>
      </c>
      <c r="M406" s="171"/>
      <c r="N406" s="171">
        <f ca="1">IFERROR(__xludf.DUMMYFUNCTION("IMPORTRANGE(""https://docs.google.com/spreadsheets/d/1IYY_tgx_IHuhSq3AJ5eI5OnqOPBNLWSHKh2a30DoXe8/edit?usp=sharing"",""พัทลุง!M301"")"),1400)</f>
        <v>1400</v>
      </c>
      <c r="O406" s="171">
        <f t="shared" ca="1" si="112"/>
        <v>0.87527352297592997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IFERROR(__xludf.DUMMYFUNCTION("IMPORTRANGE(""https://docs.google.com/spreadsheets/d/1IYY_tgx_IHuhSq3AJ5eI5OnqOPBNLWSHKh2a30DoXe8/edit?usp=sharing"",""พัทลุง!M302"")"),0)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IFERROR(__xludf.DUMMYFUNCTION("IMPORTRANGE(""https://docs.google.com/spreadsheets/d/1IYY_tgx_IHuhSq3AJ5eI5OnqOPBNLWSHKh2a30DoXe8/edit?usp=sharing"",""พัทลุง!M303"")"),0)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IFERROR(__xludf.DUMMYFUNCTION("IMPORTRANGE(""https://docs.google.com/spreadsheets/d/1IYY_tgx_IHuhSq3AJ5eI5OnqOPBNLWSHKh2a30DoXe8/edit?usp=sharing"",""พัทลุง!M304"")"),0)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IFERROR(__xludf.DUMMYFUNCTION("IMPORTRANGE(""https://docs.google.com/spreadsheets/d/1IYY_tgx_IHuhSq3AJ5eI5OnqOPBNLWSHKh2a30DoXe8/edit?usp=sharing"",""พัทลุง!M305"")"),1400)</f>
        <v>1400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IFERROR(__xludf.DUMMYFUNCTION("IMPORTRANGE(""https://docs.google.com/spreadsheets/d/1IYY_tgx_IHuhSq3AJ5eI5OnqOPBNLWSHKh2a30DoXe8/edit?usp=sharing"",""พัทลุง!J307"")"),0)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IFERROR(__xludf.DUMMYFUNCTION("IMPORTRANGE(""https://docs.google.com/spreadsheets/d/1IYY_tgx_IHuhSq3AJ5eI5OnqOPBNLWSHKh2a30DoXe8/edit?usp=sharing"",""พัทลุง!J308"")"),1)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IFERROR(__xludf.DUMMYFUNCTION("IMPORTRANGE(""https://docs.google.com/spreadsheets/d/1IYY_tgx_IHuhSq3AJ5eI5OnqOPBNLWSHKh2a30DoXe8/edit?usp=sharing"",""พัทลุง!J309"")"),1)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IFERROR(__xludf.DUMMYFUNCTION("IMPORTRANGE(""https://docs.google.com/spreadsheets/d/1IYY_tgx_IHuhSq3AJ5eI5OnqOPBNLWSHKh2a30DoXe8/edit?usp=sharing"",""พัทลุง!J310"")"),1)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IFERROR(__xludf.DUMMYFUNCTION("IMPORTRANGE(""https://docs.google.com/spreadsheets/d/1IYY_tgx_IHuhSq3AJ5eI5OnqOPBNLWSHKh2a30DoXe8/edit?usp=sharing"",""พัทลุง!I311"")"),45)</f>
        <v>45</v>
      </c>
      <c r="J416" s="203">
        <f ca="1">IFERROR(__xludf.DUMMYFUNCTION("IMPORTRANGE(""https://docs.google.com/spreadsheets/d/1IYY_tgx_IHuhSq3AJ5eI5OnqOPBNLWSHKh2a30DoXe8/edit?usp=sharing"",""พัทลุง!J311"")"),0)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IFERROR(__xludf.DUMMYFUNCTION("IMPORTRANGE(""https://docs.google.com/spreadsheets/d/1IYY_tgx_IHuhSq3AJ5eI5OnqOPBNLWSHKh2a30DoXe8/edit?usp=sharing"",""พัทลุง!I312"")"),10)</f>
        <v>10</v>
      </c>
      <c r="J417" s="379">
        <f ca="1">IFERROR(__xludf.DUMMYFUNCTION("IMPORTRANGE(""https://docs.google.com/spreadsheets/d/1IYY_tgx_IHuhSq3AJ5eI5OnqOPBNLWSHKh2a30DoXe8/edit?usp=sharing"",""พัทลุง!J312"")"),0)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IFERROR(__xludf.DUMMYFUNCTION("IMPORTRANGE(""https://docs.google.com/spreadsheets/d/1IYY_tgx_IHuhSq3AJ5eI5OnqOPBNLWSHKh2a30DoXe8/edit?usp=sharing"",""พัทลุง!I313"")"),30)</f>
        <v>30</v>
      </c>
      <c r="J418" s="380">
        <f ca="1">IFERROR(__xludf.DUMMYFUNCTION("IMPORTRANGE(""https://docs.google.com/spreadsheets/d/1IYY_tgx_IHuhSq3AJ5eI5OnqOPBNLWSHKh2a30DoXe8/edit?usp=sharing"",""พัทลุง!J313"")"),0)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IFERROR(__xludf.DUMMYFUNCTION("IMPORTRANGE(""https://docs.google.com/spreadsheets/d/1IYY_tgx_IHuhSq3AJ5eI5OnqOPBNLWSHKh2a30DoXe8/edit?usp=sharing"",""พัทลุง!I314"")"),10)</f>
        <v>10</v>
      </c>
      <c r="J419" s="275">
        <f ca="1">IFERROR(__xludf.DUMMYFUNCTION("IMPORTRANGE(""https://docs.google.com/spreadsheets/d/1IYY_tgx_IHuhSq3AJ5eI5OnqOPBNLWSHKh2a30DoXe8/edit?usp=sharing"",""พัทลุง!J314"")"),0)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IFERROR(__xludf.DUMMYFUNCTION("IMPORTRANGE(""https://docs.google.com/spreadsheets/d/1IYY_tgx_IHuhSq3AJ5eI5OnqOPBNLWSHKh2a30DoXe8/edit?usp=sharing"",""พัทลุง!I315"")"),10)</f>
        <v>10</v>
      </c>
      <c r="J420" s="275">
        <f ca="1">IFERROR(__xludf.DUMMYFUNCTION("IMPORTRANGE(""https://docs.google.com/spreadsheets/d/1IYY_tgx_IHuhSq3AJ5eI5OnqOPBNLWSHKh2a30DoXe8/edit?usp=sharing"",""พัทลุง!J315"")"),0)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IFERROR(__xludf.DUMMYFUNCTION("IMPORTRANGE(""https://docs.google.com/spreadsheets/d/1IYY_tgx_IHuhSq3AJ5eI5OnqOPBNLWSHKh2a30DoXe8/edit?usp=sharing"",""พัทลุง!I316"")"),25)</f>
        <v>25</v>
      </c>
      <c r="J421" s="379">
        <f ca="1">IFERROR(__xludf.DUMMYFUNCTION("IMPORTRANGE(""https://docs.google.com/spreadsheets/d/1IYY_tgx_IHuhSq3AJ5eI5OnqOPBNLWSHKh2a30DoXe8/edit?usp=sharing"",""พัทลุง!J316"")"),0)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IFERROR(__xludf.DUMMYFUNCTION("IMPORTRANGE(""https://docs.google.com/spreadsheets/d/1IYY_tgx_IHuhSq3AJ5eI5OnqOPBNLWSHKh2a30DoXe8/edit?usp=sharing"",""พัทลุง!I317"")"),75)</f>
        <v>75</v>
      </c>
      <c r="J422" s="380">
        <f ca="1">IFERROR(__xludf.DUMMYFUNCTION("IMPORTRANGE(""https://docs.google.com/spreadsheets/d/1IYY_tgx_IHuhSq3AJ5eI5OnqOPBNLWSHKh2a30DoXe8/edit?usp=sharing"",""พัทลุง!J317"")"),0)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IFERROR(__xludf.DUMMYFUNCTION("IMPORTRANGE(""https://docs.google.com/spreadsheets/d/1IYY_tgx_IHuhSq3AJ5eI5OnqOPBNLWSHKh2a30DoXe8/edit?usp=sharing"",""พัทลุง!I318"")"),25)</f>
        <v>25</v>
      </c>
      <c r="J423" s="275">
        <f ca="1">IFERROR(__xludf.DUMMYFUNCTION("IMPORTRANGE(""https://docs.google.com/spreadsheets/d/1IYY_tgx_IHuhSq3AJ5eI5OnqOPBNLWSHKh2a30DoXe8/edit?usp=sharing"",""พัทลุง!J318"")"),0)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IFERROR(__xludf.DUMMYFUNCTION("IMPORTRANGE(""https://docs.google.com/spreadsheets/d/1IYY_tgx_IHuhSq3AJ5eI5OnqOPBNLWSHKh2a30DoXe8/edit?usp=sharing"",""พัทลุง!I319"")"),25)</f>
        <v>25</v>
      </c>
      <c r="J424" s="275">
        <f ca="1">IFERROR(__xludf.DUMMYFUNCTION("IMPORTRANGE(""https://docs.google.com/spreadsheets/d/1IYY_tgx_IHuhSq3AJ5eI5OnqOPBNLWSHKh2a30DoXe8/edit?usp=sharing"",""พัทลุง!J319"")"),0)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IFERROR(__xludf.DUMMYFUNCTION("IMPORTRANGE(""https://docs.google.com/spreadsheets/d/1IYY_tgx_IHuhSq3AJ5eI5OnqOPBNLWSHKh2a30DoXe8/edit?usp=sharing"",""พัทลุง!I320"")"),25)</f>
        <v>25</v>
      </c>
      <c r="J425" s="275">
        <f ca="1">IFERROR(__xludf.DUMMYFUNCTION("IMPORTRANGE(""https://docs.google.com/spreadsheets/d/1IYY_tgx_IHuhSq3AJ5eI5OnqOPBNLWSHKh2a30DoXe8/edit?usp=sharing"",""พัทลุง!J320"")"),0)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IFERROR(__xludf.DUMMYFUNCTION("IMPORTRANGE(""https://docs.google.com/spreadsheets/d/1IYY_tgx_IHuhSq3AJ5eI5OnqOPBNLWSHKh2a30DoXe8/edit?usp=sharing"",""พัทลุง!I321"")"),10)</f>
        <v>10</v>
      </c>
      <c r="J426" s="379">
        <f ca="1">IFERROR(__xludf.DUMMYFUNCTION("IMPORTRANGE(""https://docs.google.com/spreadsheets/d/1IYY_tgx_IHuhSq3AJ5eI5OnqOPBNLWSHKh2a30DoXe8/edit?usp=sharing"",""พัทลุง!J321"")"),0)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IFERROR(__xludf.DUMMYFUNCTION("IMPORTRANGE(""https://docs.google.com/spreadsheets/d/1IYY_tgx_IHuhSq3AJ5eI5OnqOPBNLWSHKh2a30DoXe8/edit?usp=sharing"",""พัทลุง!I322"")"),30)</f>
        <v>30</v>
      </c>
      <c r="J427" s="380">
        <f ca="1">IFERROR(__xludf.DUMMYFUNCTION("IMPORTRANGE(""https://docs.google.com/spreadsheets/d/1IYY_tgx_IHuhSq3AJ5eI5OnqOPBNLWSHKh2a30DoXe8/edit?usp=sharing"",""พัทลุง!J322"")"),0)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IFERROR(__xludf.DUMMYFUNCTION("IMPORTRANGE(""https://docs.google.com/spreadsheets/d/1IYY_tgx_IHuhSq3AJ5eI5OnqOPBNLWSHKh2a30DoXe8/edit?usp=sharing"",""พัทลุง!I323"")"),10)</f>
        <v>10</v>
      </c>
      <c r="J428" s="275">
        <f ca="1">IFERROR(__xludf.DUMMYFUNCTION("IMPORTRANGE(""https://docs.google.com/spreadsheets/d/1IYY_tgx_IHuhSq3AJ5eI5OnqOPBNLWSHKh2a30DoXe8/edit?usp=sharing"",""พัทลุง!J323"")"),0)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IFERROR(__xludf.DUMMYFUNCTION("IMPORTRANGE(""https://docs.google.com/spreadsheets/d/1IYY_tgx_IHuhSq3AJ5eI5OnqOPBNLWSHKh2a30DoXe8/edit?usp=sharing"",""พัทลุง!I324"")"),10)</f>
        <v>10</v>
      </c>
      <c r="J429" s="275">
        <f ca="1">IFERROR(__xludf.DUMMYFUNCTION("IMPORTRANGE(""https://docs.google.com/spreadsheets/d/1IYY_tgx_IHuhSq3AJ5eI5OnqOPBNLWSHKh2a30DoXe8/edit?usp=sharing"",""พัทลุง!J324"")"),0)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IFERROR(__xludf.DUMMYFUNCTION("IMPORTRANGE(""https://docs.google.com/spreadsheets/d/1IYY_tgx_IHuhSq3AJ5eI5OnqOPBNLWSHKh2a30DoXe8/edit?usp=sharing"",""พัทลุง!I325"")"),35)</f>
        <v>35</v>
      </c>
      <c r="J430" s="379">
        <f ca="1">IFERROR(__xludf.DUMMYFUNCTION("IMPORTRANGE(""https://docs.google.com/spreadsheets/d/1IYY_tgx_IHuhSq3AJ5eI5OnqOPBNLWSHKh2a30DoXe8/edit?usp=sharing"",""พัทลุง!J325"")"),0)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IFERROR(__xludf.DUMMYFUNCTION("IMPORTRANGE(""https://docs.google.com/spreadsheets/d/1IYY_tgx_IHuhSq3AJ5eI5OnqOPBNLWSHKh2a30DoXe8/edit?usp=sharing"",""พัทลุง!I326"")"),10)</f>
        <v>10</v>
      </c>
      <c r="J431" s="275">
        <f ca="1">IFERROR(__xludf.DUMMYFUNCTION("IMPORTRANGE(""https://docs.google.com/spreadsheets/d/1IYY_tgx_IHuhSq3AJ5eI5OnqOPBNLWSHKh2a30DoXe8/edit?usp=sharing"",""พัทลุง!J326"")"),0)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IFERROR(__xludf.DUMMYFUNCTION("IMPORTRANGE(""https://docs.google.com/spreadsheets/d/1IYY_tgx_IHuhSq3AJ5eI5OnqOPBNLWSHKh2a30DoXe8/edit?usp=sharing"",""พัทลุง!I327"")"),25)</f>
        <v>25</v>
      </c>
      <c r="J432" s="275">
        <f ca="1">IFERROR(__xludf.DUMMYFUNCTION("IMPORTRANGE(""https://docs.google.com/spreadsheets/d/1IYY_tgx_IHuhSq3AJ5eI5OnqOPBNLWSHKh2a30DoXe8/edit?usp=sharing"",""พัทลุง!J327"")"),0)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IFERROR(__xludf.DUMMYFUNCTION("IMPORTRANGE(""https://docs.google.com/spreadsheets/d/1IYY_tgx_IHuhSq3AJ5eI5OnqOPBNLWSHKh2a30DoXe8/edit?usp=sharing"",""พัทลุง!J328"")"),0)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IFERROR(__xludf.DUMMYFUNCTION("IMPORTRANGE(""https://docs.google.com/spreadsheets/d/1IYY_tgx_IHuhSq3AJ5eI5OnqOPBNLWSHKh2a30DoXe8/edit?usp=sharing"",""พัทลุง!J329"")"),0)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IFERROR(__xludf.DUMMYFUNCTION("IMPORTRANGE(""https://docs.google.com/spreadsheets/d/1IYY_tgx_IHuhSq3AJ5eI5OnqOPBNLWSHKh2a30DoXe8/edit?usp=sharing"",""พัทลุง!I330"")"),25)</f>
        <v>25</v>
      </c>
      <c r="J435" s="393">
        <f ca="1">IFERROR(__xludf.DUMMYFUNCTION("IMPORTRANGE(""https://docs.google.com/spreadsheets/d/1IYY_tgx_IHuhSq3AJ5eI5OnqOPBNLWSHKh2a30DoXe8/edit?usp=sharing"",""พัทลุง!J330"")"),25)</f>
        <v>25</v>
      </c>
      <c r="K435" s="394">
        <f ca="1">IF(I435&gt;0,J435*100/I435,0)</f>
        <v>100</v>
      </c>
      <c r="L435" s="395">
        <f ca="1">IFERROR(__xludf.DUMMYFUNCTION("IMPORTRANGE(""https://docs.google.com/spreadsheets/d/1IYY_tgx_IHuhSq3AJ5eI5OnqOPBNLWSHKh2a30DoXe8/edit?usp=sharing"",""พัทลุง!L330"")"),105900)</f>
        <v>105900</v>
      </c>
      <c r="M435" s="395"/>
      <c r="N435" s="395">
        <f ca="1">IFERROR(__xludf.DUMMYFUNCTION("IMPORTRANGE(""https://docs.google.com/spreadsheets/d/1IYY_tgx_IHuhSq3AJ5eI5OnqOPBNLWSHKh2a30DoXe8/edit?usp=sharing"",""พัทลุง!M330"")"),14400)</f>
        <v>14400</v>
      </c>
      <c r="O435" s="395">
        <f t="shared" ref="O435:O439" ca="1" si="114">+IF(L435&gt;0,N435*100/L435,0)</f>
        <v>13.597733711048159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IFERROR(__xludf.DUMMYFUNCTION("IMPORTRANGE(""https://docs.google.com/spreadsheets/d/1IYY_tgx_IHuhSq3AJ5eI5OnqOPBNLWSHKh2a30DoXe8/edit?usp=sharing"",""พัทลุง!L331"")"),0)</f>
        <v>0</v>
      </c>
      <c r="M436" s="169"/>
      <c r="N436" s="171">
        <f ca="1">IFERROR(__xludf.DUMMYFUNCTION("IMPORTRANGE(""https://docs.google.com/spreadsheets/d/1IYY_tgx_IHuhSq3AJ5eI5OnqOPBNLWSHKh2a30DoXe8/edit?usp=sharing"",""พัทลุง!M331"")"),0)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246</v>
      </c>
      <c r="H437" s="166" t="s">
        <v>12</v>
      </c>
      <c r="I437" s="167"/>
      <c r="J437" s="167"/>
      <c r="K437" s="168"/>
      <c r="L437" s="495">
        <f ca="1">IFERROR(__xludf.DUMMYFUNCTION("IMPORTRANGE(""https://docs.google.com/spreadsheets/d/1IYY_tgx_IHuhSq3AJ5eI5OnqOPBNLWSHKh2a30DoXe8/edit?usp=sharing"",""พัทลุง!L332"")+103000"),208900)</f>
        <v>208900</v>
      </c>
      <c r="M437" s="169"/>
      <c r="N437" s="171">
        <f ca="1">IFERROR(__xludf.DUMMYFUNCTION("IMPORTRANGE(""https://docs.google.com/spreadsheets/d/1IYY_tgx_IHuhSq3AJ5eI5OnqOPBNLWSHKh2a30DoXe8/edit?usp=sharing"",""พัทลุง!M332"")"),14400)</f>
        <v>14400</v>
      </c>
      <c r="O437" s="171">
        <f t="shared" ca="1" si="114"/>
        <v>6.8932503590234564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IFERROR(__xludf.DUMMYFUNCTION("IMPORTRANGE(""https://docs.google.com/spreadsheets/d/1IYY_tgx_IHuhSq3AJ5eI5OnqOPBNLWSHKh2a30DoXe8/edit?usp=sharing"",""พัทลุง!L333"")"),0)</f>
        <v>0</v>
      </c>
      <c r="M438" s="171"/>
      <c r="N438" s="171">
        <f ca="1">IFERROR(__xludf.DUMMYFUNCTION("IMPORTRANGE(""https://docs.google.com/spreadsheets/d/1IYY_tgx_IHuhSq3AJ5eI5OnqOPBNLWSHKh2a30DoXe8/edit?usp=sharing"",""พัทลุง!M333"")"),0)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IFERROR(__xludf.DUMMYFUNCTION("IMPORTRANGE(""https://docs.google.com/spreadsheets/d/1IYY_tgx_IHuhSq3AJ5eI5OnqOPBNLWSHKh2a30DoXe8/edit?usp=sharing"",""พัทลุง!L334"")"),105900)</f>
        <v>105900</v>
      </c>
      <c r="M439" s="171"/>
      <c r="N439" s="171">
        <f ca="1">IFERROR(__xludf.DUMMYFUNCTION("IMPORTRANGE(""https://docs.google.com/spreadsheets/d/1IYY_tgx_IHuhSq3AJ5eI5OnqOPBNLWSHKh2a30DoXe8/edit?usp=sharing"",""พัทลุง!M334"")"),14400)</f>
        <v>14400</v>
      </c>
      <c r="O439" s="171">
        <f t="shared" ca="1" si="114"/>
        <v>13.597733711048159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IFERROR(__xludf.DUMMYFUNCTION("IMPORTRANGE(""https://docs.google.com/spreadsheets/d/1IYY_tgx_IHuhSq3AJ5eI5OnqOPBNLWSHKh2a30DoXe8/edit?usp=sharing"",""พัทลุง!M335"")"),5500)</f>
        <v>5500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IFERROR(__xludf.DUMMYFUNCTION("IMPORTRANGE(""https://docs.google.com/spreadsheets/d/1IYY_tgx_IHuhSq3AJ5eI5OnqOPBNLWSHKh2a30DoXe8/edit?usp=sharing"",""พัทลุง!M336"")"),0)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IFERROR(__xludf.DUMMYFUNCTION("IMPORTRANGE(""https://docs.google.com/spreadsheets/d/1IYY_tgx_IHuhSq3AJ5eI5OnqOPBNLWSHKh2a30DoXe8/edit?usp=sharing"",""พัทลุง!M337"")"),4900)</f>
        <v>4900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IFERROR(__xludf.DUMMYFUNCTION("IMPORTRANGE(""https://docs.google.com/spreadsheets/d/1IYY_tgx_IHuhSq3AJ5eI5OnqOPBNLWSHKh2a30DoXe8/edit?usp=sharing"",""พัทลุง!M338"")"),4000)</f>
        <v>4000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IFERROR(__xludf.DUMMYFUNCTION("IMPORTRANGE(""https://docs.google.com/spreadsheets/d/1IYY_tgx_IHuhSq3AJ5eI5OnqOPBNLWSHKh2a30DoXe8/edit?usp=sharing"",""พัทลุง!J340"")"),0)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IFERROR(__xludf.DUMMYFUNCTION("IMPORTRANGE(""https://docs.google.com/spreadsheets/d/1IYY_tgx_IHuhSq3AJ5eI5OnqOPBNLWSHKh2a30DoXe8/edit?usp=sharing"",""พัทลุง!J341"")"),1)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IFERROR(__xludf.DUMMYFUNCTION("IMPORTRANGE(""https://docs.google.com/spreadsheets/d/1IYY_tgx_IHuhSq3AJ5eI5OnqOPBNLWSHKh2a30DoXe8/edit?usp=sharing"",""พัทลุง!J342"")"),1)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IFERROR(__xludf.DUMMYFUNCTION("IMPORTRANGE(""https://docs.google.com/spreadsheets/d/1IYY_tgx_IHuhSq3AJ5eI5OnqOPBNLWSHKh2a30DoXe8/edit?usp=sharing"",""พัทลุง!J343"")"),1)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IFERROR(__xludf.DUMMYFUNCTION("IMPORTRANGE(""https://docs.google.com/spreadsheets/d/1IYY_tgx_IHuhSq3AJ5eI5OnqOPBNLWSHKh2a30DoXe8/edit?usp=sharing"",""พัทลุง!I344"")"),25)</f>
        <v>25</v>
      </c>
      <c r="J449" s="203">
        <f ca="1">IFERROR(__xludf.DUMMYFUNCTION("IMPORTRANGE(""https://docs.google.com/spreadsheets/d/1IYY_tgx_IHuhSq3AJ5eI5OnqOPBNLWSHKh2a30DoXe8/edit?usp=sharing"",""พัทลุง!J344"")"),25)</f>
        <v>25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IFERROR(__xludf.DUMMYFUNCTION("IMPORTRANGE(""https://docs.google.com/spreadsheets/d/1IYY_tgx_IHuhSq3AJ5eI5OnqOPBNLWSHKh2a30DoXe8/edit?usp=sharing"",""พัทลุง!I345"")"),25)</f>
        <v>25</v>
      </c>
      <c r="J450" s="192">
        <f ca="1">IFERROR(__xludf.DUMMYFUNCTION("IMPORTRANGE(""https://docs.google.com/spreadsheets/d/1IYY_tgx_IHuhSq3AJ5eI5OnqOPBNLWSHKh2a30DoXe8/edit?usp=sharing"",""พัทลุง!J345"")"),25)</f>
        <v>25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IFERROR(__xludf.DUMMYFUNCTION("IMPORTRANGE(""https://docs.google.com/spreadsheets/d/1IYY_tgx_IHuhSq3AJ5eI5OnqOPBNLWSHKh2a30DoXe8/edit?usp=sharing"",""พัทลุง!I346"")"),0)</f>
        <v>0</v>
      </c>
      <c r="J451" s="191">
        <f ca="1">IFERROR(__xludf.DUMMYFUNCTION("IMPORTRANGE(""https://docs.google.com/spreadsheets/d/1IYY_tgx_IHuhSq3AJ5eI5OnqOPBNLWSHKh2a30DoXe8/edit?usp=sharing"",""พัทลุง!J346"")"),0)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IFERROR(__xludf.DUMMYFUNCTION("IMPORTRANGE(""https://docs.google.com/spreadsheets/d/1IYY_tgx_IHuhSq3AJ5eI5OnqOPBNLWSHKh2a30DoXe8/edit?usp=sharing"",""พัทลุง!I347"")"),0)</f>
        <v>0</v>
      </c>
      <c r="J452" s="191">
        <f ca="1">IFERROR(__xludf.DUMMYFUNCTION("IMPORTRANGE(""https://docs.google.com/spreadsheets/d/1IYY_tgx_IHuhSq3AJ5eI5OnqOPBNLWSHKh2a30DoXe8/edit?usp=sharing"",""พัทลุง!J347"")"),0)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IFERROR(__xludf.DUMMYFUNCTION("IMPORTRANGE(""https://docs.google.com/spreadsheets/d/1IYY_tgx_IHuhSq3AJ5eI5OnqOPBNLWSHKh2a30DoXe8/edit?usp=sharing"",""พัทลุง!J348"")"),0)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IFERROR(__xludf.DUMMYFUNCTION("IMPORTRANGE(""https://docs.google.com/spreadsheets/d/1IYY_tgx_IHuhSq3AJ5eI5OnqOPBNLWSHKh2a30DoXe8/edit?usp=sharing"",""พัทลุง!J349"")"),0)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IFERROR(__xludf.DUMMYFUNCTION("IMPORTRANGE(""https://docs.google.com/spreadsheets/d/1IYY_tgx_IHuhSq3AJ5eI5OnqOPBNLWSHKh2a30DoXe8/edit?usp=sharing"",""พัทลุง!I350"")"),27057)</f>
        <v>27057</v>
      </c>
      <c r="J455" s="360">
        <f ca="1">IFERROR(__xludf.DUMMYFUNCTION("IMPORTRANGE(""https://docs.google.com/spreadsheets/d/1IYY_tgx_IHuhSq3AJ5eI5OnqOPBNLWSHKh2a30DoXe8/edit?usp=sharing"",""พัทลุง!J350"")"),0)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IFERROR(__xludf.DUMMYFUNCTION("IMPORTRANGE(""https://docs.google.com/spreadsheets/d/1IYY_tgx_IHuhSq3AJ5eI5OnqOPBNLWSHKh2a30DoXe8/edit?usp=sharing"",""พัทลุง!L350"")"),361252)</f>
        <v>361252</v>
      </c>
      <c r="M455" s="362"/>
      <c r="N455" s="362">
        <f ca="1">IFERROR(__xludf.DUMMYFUNCTION("IMPORTRANGE(""https://docs.google.com/spreadsheets/d/1IYY_tgx_IHuhSq3AJ5eI5OnqOPBNLWSHKh2a30DoXe8/edit?usp=sharing"",""พัทลุง!M350"")"),39568.95)</f>
        <v>39568.949999999997</v>
      </c>
      <c r="O455" s="362">
        <f t="shared" ref="O455:O459" ca="1" si="116">+IF(L455&gt;0,N455*100/L455,0)</f>
        <v>10.953281919546464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IFERROR(__xludf.DUMMYFUNCTION("IMPORTRANGE(""https://docs.google.com/spreadsheets/d/1IYY_tgx_IHuhSq3AJ5eI5OnqOPBNLWSHKh2a30DoXe8/edit?usp=sharing"",""พัทลุง!L351"")"),0)</f>
        <v>0</v>
      </c>
      <c r="M456" s="169"/>
      <c r="N456" s="171">
        <f ca="1">IFERROR(__xludf.DUMMYFUNCTION("IMPORTRANGE(""https://docs.google.com/spreadsheets/d/1IYY_tgx_IHuhSq3AJ5eI5OnqOPBNLWSHKh2a30DoXe8/edit?usp=sharing"",""พัทลุง!M351"")"),0)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IFERROR(__xludf.DUMMYFUNCTION("IMPORTRANGE(""https://docs.google.com/spreadsheets/d/1IYY_tgx_IHuhSq3AJ5eI5OnqOPBNLWSHKh2a30DoXe8/edit?usp=sharing"",""พัทลุง!L352"")"),361252)</f>
        <v>361252</v>
      </c>
      <c r="M457" s="169"/>
      <c r="N457" s="171">
        <f ca="1">IFERROR(__xludf.DUMMYFUNCTION("IMPORTRANGE(""https://docs.google.com/spreadsheets/d/1IYY_tgx_IHuhSq3AJ5eI5OnqOPBNLWSHKh2a30DoXe8/edit?usp=sharing"",""พัทลุง!M352"")"),39568.95)</f>
        <v>39568.949999999997</v>
      </c>
      <c r="O457" s="171">
        <f t="shared" ca="1" si="116"/>
        <v>10.953281919546464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IFERROR(__xludf.DUMMYFUNCTION("IMPORTRANGE(""https://docs.google.com/spreadsheets/d/1IYY_tgx_IHuhSq3AJ5eI5OnqOPBNLWSHKh2a30DoXe8/edit?usp=sharing"",""พัทลุง!L353"")"),0)</f>
        <v>0</v>
      </c>
      <c r="M458" s="171"/>
      <c r="N458" s="171">
        <f ca="1">IFERROR(__xludf.DUMMYFUNCTION("IMPORTRANGE(""https://docs.google.com/spreadsheets/d/1IYY_tgx_IHuhSq3AJ5eI5OnqOPBNLWSHKh2a30DoXe8/edit?usp=sharing"",""พัทลุง!M353"")"),0)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IFERROR(__xludf.DUMMYFUNCTION("IMPORTRANGE(""https://docs.google.com/spreadsheets/d/1IYY_tgx_IHuhSq3AJ5eI5OnqOPBNLWSHKh2a30DoXe8/edit?usp=sharing"",""พัทลุง!L354"")"),361252)</f>
        <v>361252</v>
      </c>
      <c r="M459" s="171"/>
      <c r="N459" s="171">
        <f ca="1">IFERROR(__xludf.DUMMYFUNCTION("IMPORTRANGE(""https://docs.google.com/spreadsheets/d/1IYY_tgx_IHuhSq3AJ5eI5OnqOPBNLWSHKh2a30DoXe8/edit?usp=sharing"",""พัทลุง!M354"")"),39568.95)</f>
        <v>39568.949999999997</v>
      </c>
      <c r="O459" s="171">
        <f t="shared" ca="1" si="116"/>
        <v>10.953281919546464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IFERROR(__xludf.DUMMYFUNCTION("IMPORTRANGE(""https://docs.google.com/spreadsheets/d/1IYY_tgx_IHuhSq3AJ5eI5OnqOPBNLWSHKh2a30DoXe8/edit?usp=sharing"",""พัทลุง!M355"")"),0)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IFERROR(__xludf.DUMMYFUNCTION("IMPORTRANGE(""https://docs.google.com/spreadsheets/d/1IYY_tgx_IHuhSq3AJ5eI5OnqOPBNLWSHKh2a30DoXe8/edit?usp=sharing"",""พัทลุง!M356"")"),0)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IFERROR(__xludf.DUMMYFUNCTION("IMPORTRANGE(""https://docs.google.com/spreadsheets/d/1IYY_tgx_IHuhSq3AJ5eI5OnqOPBNLWSHKh2a30DoXe8/edit?usp=sharing"",""พัทลุง!M357"")"),31568.95)</f>
        <v>31568.95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IFERROR(__xludf.DUMMYFUNCTION("IMPORTRANGE(""https://docs.google.com/spreadsheets/d/1IYY_tgx_IHuhSq3AJ5eI5OnqOPBNLWSHKh2a30DoXe8/edit?usp=sharing"",""พัทลุง!M358"")"),8000)</f>
        <v>8000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IFERROR(__xludf.DUMMYFUNCTION("IMPORTRANGE(""https://docs.google.com/spreadsheets/d/1IYY_tgx_IHuhSq3AJ5eI5OnqOPBNLWSHKh2a30DoXe8/edit?usp=sharing"",""พัทลุง!I359"")"),27057)</f>
        <v>27057</v>
      </c>
      <c r="J464" s="264">
        <f ca="1">IFERROR(__xludf.DUMMYFUNCTION("IMPORTRANGE(""https://docs.google.com/spreadsheets/d/1IYY_tgx_IHuhSq3AJ5eI5OnqOPBNLWSHKh2a30DoXe8/edit?usp=sharing"",""พัทลุง!J359"")"),0)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IFERROR(__xludf.DUMMYFUNCTION("IMPORTRANGE(""https://docs.google.com/spreadsheets/d/1IYY_tgx_IHuhSq3AJ5eI5OnqOPBNLWSHKh2a30DoXe8/edit?usp=sharing"",""พัทลุง!I360"")"),27057)</f>
        <v>27057</v>
      </c>
      <c r="J465" s="401">
        <f ca="1">IFERROR(__xludf.DUMMYFUNCTION("IMPORTRANGE(""https://docs.google.com/spreadsheets/d/1IYY_tgx_IHuhSq3AJ5eI5OnqOPBNLWSHKh2a30DoXe8/edit?usp=sharing"",""พัทลุง!J360"")"),19908)</f>
        <v>19908</v>
      </c>
      <c r="K465" s="204">
        <f t="shared" ca="1" si="117"/>
        <v>73.578001995786678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IFERROR(__xludf.DUMMYFUNCTION("IMPORTRANGE(""https://docs.google.com/spreadsheets/d/1IYY_tgx_IHuhSq3AJ5eI5OnqOPBNLWSHKh2a30DoXe8/edit?usp=sharing"",""พัทลุง!I361"")"),5540)</f>
        <v>5540</v>
      </c>
      <c r="J466" s="401">
        <f ca="1">IFERROR(__xludf.DUMMYFUNCTION("IMPORTRANGE(""https://docs.google.com/spreadsheets/d/1IYY_tgx_IHuhSq3AJ5eI5OnqOPBNLWSHKh2a30DoXe8/edit?usp=sharing"",""พัทลุง!J361"")"),3859)</f>
        <v>3859</v>
      </c>
      <c r="K466" s="204">
        <f t="shared" ca="1" si="117"/>
        <v>69.657039711191331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IFERROR(__xludf.DUMMYFUNCTION("IMPORTRANGE(""https://docs.google.com/spreadsheets/d/1IYY_tgx_IHuhSq3AJ5eI5OnqOPBNLWSHKh2a30DoXe8/edit?usp=sharing"",""พัทลุง!I362"")"),0)</f>
        <v>0</v>
      </c>
      <c r="J467" s="192">
        <f ca="1">IFERROR(__xludf.DUMMYFUNCTION("IMPORTRANGE(""https://docs.google.com/spreadsheets/d/1IYY_tgx_IHuhSq3AJ5eI5OnqOPBNLWSHKh2a30DoXe8/edit?usp=sharing"",""พัทลุง!J362"")"),17688)</f>
        <v>17688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IFERROR(__xludf.DUMMYFUNCTION("IMPORTRANGE(""https://docs.google.com/spreadsheets/d/1IYY_tgx_IHuhSq3AJ5eI5OnqOPBNLWSHKh2a30DoXe8/edit?usp=sharing"",""พัทลุง!I363"")"),0)</f>
        <v>0</v>
      </c>
      <c r="J468" s="192">
        <f ca="1">IFERROR(__xludf.DUMMYFUNCTION("IMPORTRANGE(""https://docs.google.com/spreadsheets/d/1IYY_tgx_IHuhSq3AJ5eI5OnqOPBNLWSHKh2a30DoXe8/edit?usp=sharing"",""พัทลุง!J363"")"),3475)</f>
        <v>3475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IFERROR(__xludf.DUMMYFUNCTION("IMPORTRANGE(""https://docs.google.com/spreadsheets/d/1IYY_tgx_IHuhSq3AJ5eI5OnqOPBNLWSHKh2a30DoXe8/edit?usp=sharing"",""พัทลุง!I364"")"),0)</f>
        <v>0</v>
      </c>
      <c r="J469" s="192">
        <f ca="1">IFERROR(__xludf.DUMMYFUNCTION("IMPORTRANGE(""https://docs.google.com/spreadsheets/d/1IYY_tgx_IHuhSq3AJ5eI5OnqOPBNLWSHKh2a30DoXe8/edit?usp=sharing"",""พัทลุง!J364"")"),2048)</f>
        <v>2048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IFERROR(__xludf.DUMMYFUNCTION("IMPORTRANGE(""https://docs.google.com/spreadsheets/d/1IYY_tgx_IHuhSq3AJ5eI5OnqOPBNLWSHKh2a30DoXe8/edit?usp=sharing"",""พัทลุง!I365"")"),0)</f>
        <v>0</v>
      </c>
      <c r="J470" s="192">
        <f ca="1">IFERROR(__xludf.DUMMYFUNCTION("IMPORTRANGE(""https://docs.google.com/spreadsheets/d/1IYY_tgx_IHuhSq3AJ5eI5OnqOPBNLWSHKh2a30DoXe8/edit?usp=sharing"",""พัทลุง!J365"")"),351)</f>
        <v>351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IFERROR(__xludf.DUMMYFUNCTION("IMPORTRANGE(""https://docs.google.com/spreadsheets/d/1IYY_tgx_IHuhSq3AJ5eI5OnqOPBNLWSHKh2a30DoXe8/edit?usp=sharing"",""พัทลุง!I366"")"),0)</f>
        <v>0</v>
      </c>
      <c r="J471" s="192">
        <f ca="1">IFERROR(__xludf.DUMMYFUNCTION("IMPORTRANGE(""https://docs.google.com/spreadsheets/d/1IYY_tgx_IHuhSq3AJ5eI5OnqOPBNLWSHKh2a30DoXe8/edit?usp=sharing"",""พัทลุง!J366"")"),172)</f>
        <v>172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IFERROR(__xludf.DUMMYFUNCTION("IMPORTRANGE(""https://docs.google.com/spreadsheets/d/1IYY_tgx_IHuhSq3AJ5eI5OnqOPBNLWSHKh2a30DoXe8/edit?usp=sharing"",""พัทลุง!I367"")"),0)</f>
        <v>0</v>
      </c>
      <c r="J472" s="192">
        <f ca="1">IFERROR(__xludf.DUMMYFUNCTION("IMPORTRANGE(""https://docs.google.com/spreadsheets/d/1IYY_tgx_IHuhSq3AJ5eI5OnqOPBNLWSHKh2a30DoXe8/edit?usp=sharing"",""พัทลุง!J367"")"),33)</f>
        <v>33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IFERROR(__xludf.DUMMYFUNCTION("IMPORTRANGE(""https://docs.google.com/spreadsheets/d/1IYY_tgx_IHuhSq3AJ5eI5OnqOPBNLWSHKh2a30DoXe8/edit?usp=sharing"",""พัทลุง!I368"")"),27057)</f>
        <v>27057</v>
      </c>
      <c r="J473" s="401">
        <f ca="1">IFERROR(__xludf.DUMMYFUNCTION("IMPORTRANGE(""https://docs.google.com/spreadsheets/d/1IYY_tgx_IHuhSq3AJ5eI5OnqOPBNLWSHKh2a30DoXe8/edit?usp=sharing"",""พัทลุง!J368"")"),0)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IFERROR(__xludf.DUMMYFUNCTION("IMPORTRANGE(""https://docs.google.com/spreadsheets/d/1IYY_tgx_IHuhSq3AJ5eI5OnqOPBNLWSHKh2a30DoXe8/edit?usp=sharing"",""พัทลุง!I369"")"),5540)</f>
        <v>5540</v>
      </c>
      <c r="J474" s="401">
        <f ca="1">IFERROR(__xludf.DUMMYFUNCTION("IMPORTRANGE(""https://docs.google.com/spreadsheets/d/1IYY_tgx_IHuhSq3AJ5eI5OnqOPBNLWSHKh2a30DoXe8/edit?usp=sharing"",""พัทลุง!J369"")"),0)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IFERROR(__xludf.DUMMYFUNCTION("IMPORTRANGE(""https://docs.google.com/spreadsheets/d/1IYY_tgx_IHuhSq3AJ5eI5OnqOPBNLWSHKh2a30DoXe8/edit?usp=sharing"",""พัทลุง!I370"")"),0)</f>
        <v>0</v>
      </c>
      <c r="J475" s="192">
        <f ca="1">IFERROR(__xludf.DUMMYFUNCTION("IMPORTRANGE(""https://docs.google.com/spreadsheets/d/1IYY_tgx_IHuhSq3AJ5eI5OnqOPBNLWSHKh2a30DoXe8/edit?usp=sharing"",""พัทลุง!J370"")"),0)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IFERROR(__xludf.DUMMYFUNCTION("IMPORTRANGE(""https://docs.google.com/spreadsheets/d/1IYY_tgx_IHuhSq3AJ5eI5OnqOPBNLWSHKh2a30DoXe8/edit?usp=sharing"",""พัทลุง!I371"")"),0)</f>
        <v>0</v>
      </c>
      <c r="J476" s="192">
        <f ca="1">IFERROR(__xludf.DUMMYFUNCTION("IMPORTRANGE(""https://docs.google.com/spreadsheets/d/1IYY_tgx_IHuhSq3AJ5eI5OnqOPBNLWSHKh2a30DoXe8/edit?usp=sharing"",""พัทลุง!J371"")"),0)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IFERROR(__xludf.DUMMYFUNCTION("IMPORTRANGE(""https://docs.google.com/spreadsheets/d/1IYY_tgx_IHuhSq3AJ5eI5OnqOPBNLWSHKh2a30DoXe8/edit?usp=sharing"",""พัทลุง!I372"")"),0)</f>
        <v>0</v>
      </c>
      <c r="J477" s="192">
        <f ca="1">IFERROR(__xludf.DUMMYFUNCTION("IMPORTRANGE(""https://docs.google.com/spreadsheets/d/1IYY_tgx_IHuhSq3AJ5eI5OnqOPBNLWSHKh2a30DoXe8/edit?usp=sharing"",""พัทลุง!J372"")"),0)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IFERROR(__xludf.DUMMYFUNCTION("IMPORTRANGE(""https://docs.google.com/spreadsheets/d/1IYY_tgx_IHuhSq3AJ5eI5OnqOPBNLWSHKh2a30DoXe8/edit?usp=sharing"",""พัทลุง!I373"")"),0)</f>
        <v>0</v>
      </c>
      <c r="J478" s="192">
        <f ca="1">IFERROR(__xludf.DUMMYFUNCTION("IMPORTRANGE(""https://docs.google.com/spreadsheets/d/1IYY_tgx_IHuhSq3AJ5eI5OnqOPBNLWSHKh2a30DoXe8/edit?usp=sharing"",""พัทลุง!J373"")"),0)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IFERROR(__xludf.DUMMYFUNCTION("IMPORTRANGE(""https://docs.google.com/spreadsheets/d/1IYY_tgx_IHuhSq3AJ5eI5OnqOPBNLWSHKh2a30DoXe8/edit?usp=sharing"",""พัทลุง!I374"")"),0)</f>
        <v>0</v>
      </c>
      <c r="J479" s="192">
        <f ca="1">IFERROR(__xludf.DUMMYFUNCTION("IMPORTRANGE(""https://docs.google.com/spreadsheets/d/1IYY_tgx_IHuhSq3AJ5eI5OnqOPBNLWSHKh2a30DoXe8/edit?usp=sharing"",""พัทลุง!J374"")"),0)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IFERROR(__xludf.DUMMYFUNCTION("IMPORTRANGE(""https://docs.google.com/spreadsheets/d/1IYY_tgx_IHuhSq3AJ5eI5OnqOPBNLWSHKh2a30DoXe8/edit?usp=sharing"",""พัทลุง!I375"")"),0)</f>
        <v>0</v>
      </c>
      <c r="J480" s="192">
        <f ca="1">IFERROR(__xludf.DUMMYFUNCTION("IMPORTRANGE(""https://docs.google.com/spreadsheets/d/1IYY_tgx_IHuhSq3AJ5eI5OnqOPBNLWSHKh2a30DoXe8/edit?usp=sharing"",""พัทลุง!J375"")"),0)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IFERROR(__xludf.DUMMYFUNCTION("IMPORTRANGE(""https://docs.google.com/spreadsheets/d/1IYY_tgx_IHuhSq3AJ5eI5OnqOPBNLWSHKh2a30DoXe8/edit?usp=sharing"",""พัทลุง!I376"")"),27057)</f>
        <v>27057</v>
      </c>
      <c r="J481" s="401">
        <f ca="1">IFERROR(__xludf.DUMMYFUNCTION("IMPORTRANGE(""https://docs.google.com/spreadsheets/d/1IYY_tgx_IHuhSq3AJ5eI5OnqOPBNLWSHKh2a30DoXe8/edit?usp=sharing"",""พัทลุง!J376"")"),0)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IFERROR(__xludf.DUMMYFUNCTION("IMPORTRANGE(""https://docs.google.com/spreadsheets/d/1IYY_tgx_IHuhSq3AJ5eI5OnqOPBNLWSHKh2a30DoXe8/edit?usp=sharing"",""พัทลุง!I377"")"),5540)</f>
        <v>5540</v>
      </c>
      <c r="J482" s="401">
        <f ca="1">IFERROR(__xludf.DUMMYFUNCTION("IMPORTRANGE(""https://docs.google.com/spreadsheets/d/1IYY_tgx_IHuhSq3AJ5eI5OnqOPBNLWSHKh2a30DoXe8/edit?usp=sharing"",""พัทลุง!J377"")"),0)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IFERROR(__xludf.DUMMYFUNCTION("IMPORTRANGE(""https://docs.google.com/spreadsheets/d/1IYY_tgx_IHuhSq3AJ5eI5OnqOPBNLWSHKh2a30DoXe8/edit?usp=sharing"",""พัทลุง!I378"")"),0)</f>
        <v>0</v>
      </c>
      <c r="J483" s="192">
        <f ca="1">IFERROR(__xludf.DUMMYFUNCTION("IMPORTRANGE(""https://docs.google.com/spreadsheets/d/1IYY_tgx_IHuhSq3AJ5eI5OnqOPBNLWSHKh2a30DoXe8/edit?usp=sharing"",""พัทลุง!J378"")"),0)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IFERROR(__xludf.DUMMYFUNCTION("IMPORTRANGE(""https://docs.google.com/spreadsheets/d/1IYY_tgx_IHuhSq3AJ5eI5OnqOPBNLWSHKh2a30DoXe8/edit?usp=sharing"",""พัทลุง!I379"")"),0)</f>
        <v>0</v>
      </c>
      <c r="J484" s="192">
        <f ca="1">IFERROR(__xludf.DUMMYFUNCTION("IMPORTRANGE(""https://docs.google.com/spreadsheets/d/1IYY_tgx_IHuhSq3AJ5eI5OnqOPBNLWSHKh2a30DoXe8/edit?usp=sharing"",""พัทลุง!J379"")"),0)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IFERROR(__xludf.DUMMYFUNCTION("IMPORTRANGE(""https://docs.google.com/spreadsheets/d/1IYY_tgx_IHuhSq3AJ5eI5OnqOPBNLWSHKh2a30DoXe8/edit?usp=sharing"",""พัทลุง!I380"")"),0)</f>
        <v>0</v>
      </c>
      <c r="J485" s="192">
        <f ca="1">IFERROR(__xludf.DUMMYFUNCTION("IMPORTRANGE(""https://docs.google.com/spreadsheets/d/1IYY_tgx_IHuhSq3AJ5eI5OnqOPBNLWSHKh2a30DoXe8/edit?usp=sharing"",""พัทลุง!J380"")"),0)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IFERROR(__xludf.DUMMYFUNCTION("IMPORTRANGE(""https://docs.google.com/spreadsheets/d/1IYY_tgx_IHuhSq3AJ5eI5OnqOPBNLWSHKh2a30DoXe8/edit?usp=sharing"",""พัทลุง!I381"")"),0)</f>
        <v>0</v>
      </c>
      <c r="J486" s="192">
        <f ca="1">IFERROR(__xludf.DUMMYFUNCTION("IMPORTRANGE(""https://docs.google.com/spreadsheets/d/1IYY_tgx_IHuhSq3AJ5eI5OnqOPBNLWSHKh2a30DoXe8/edit?usp=sharing"",""พัทลุง!J381"")"),0)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IFERROR(__xludf.DUMMYFUNCTION("IMPORTRANGE(""https://docs.google.com/spreadsheets/d/1IYY_tgx_IHuhSq3AJ5eI5OnqOPBNLWSHKh2a30DoXe8/edit?usp=sharing"",""พัทลุง!I382"")"),0)</f>
        <v>0</v>
      </c>
      <c r="J487" s="401">
        <f ca="1">IFERROR(__xludf.DUMMYFUNCTION("IMPORTRANGE(""https://docs.google.com/spreadsheets/d/1IYY_tgx_IHuhSq3AJ5eI5OnqOPBNLWSHKh2a30DoXe8/edit?usp=sharing"",""พัทลุง!J382"")"),0)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IFERROR(__xludf.DUMMYFUNCTION("IMPORTRANGE(""https://docs.google.com/spreadsheets/d/1IYY_tgx_IHuhSq3AJ5eI5OnqOPBNLWSHKh2a30DoXe8/edit?usp=sharing"",""พัทลุง!I383"")"),0)</f>
        <v>0</v>
      </c>
      <c r="J488" s="401">
        <f ca="1">IFERROR(__xludf.DUMMYFUNCTION("IMPORTRANGE(""https://docs.google.com/spreadsheets/d/1IYY_tgx_IHuhSq3AJ5eI5OnqOPBNLWSHKh2a30DoXe8/edit?usp=sharing"",""พัทลุง!J383"")"),0)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IFERROR(__xludf.DUMMYFUNCTION("IMPORTRANGE(""https://docs.google.com/spreadsheets/d/1IYY_tgx_IHuhSq3AJ5eI5OnqOPBNLWSHKh2a30DoXe8/edit?usp=sharing"",""พัทลุง!I384"")"),0)</f>
        <v>0</v>
      </c>
      <c r="J489" s="192">
        <f ca="1">IFERROR(__xludf.DUMMYFUNCTION("IMPORTRANGE(""https://docs.google.com/spreadsheets/d/1IYY_tgx_IHuhSq3AJ5eI5OnqOPBNLWSHKh2a30DoXe8/edit?usp=sharing"",""พัทลุง!J384"")"),0)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IFERROR(__xludf.DUMMYFUNCTION("IMPORTRANGE(""https://docs.google.com/spreadsheets/d/1IYY_tgx_IHuhSq3AJ5eI5OnqOPBNLWSHKh2a30DoXe8/edit?usp=sharing"",""พัทลุง!I385"")"),0)</f>
        <v>0</v>
      </c>
      <c r="J490" s="192">
        <f ca="1">IFERROR(__xludf.DUMMYFUNCTION("IMPORTRANGE(""https://docs.google.com/spreadsheets/d/1IYY_tgx_IHuhSq3AJ5eI5OnqOPBNLWSHKh2a30DoXe8/edit?usp=sharing"",""พัทลุง!J385"")"),0)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IFERROR(__xludf.DUMMYFUNCTION("IMPORTRANGE(""https://docs.google.com/spreadsheets/d/1IYY_tgx_IHuhSq3AJ5eI5OnqOPBNLWSHKh2a30DoXe8/edit?usp=sharing"",""พัทลุง!I386"")"),0)</f>
        <v>0</v>
      </c>
      <c r="J491" s="192">
        <f ca="1">IFERROR(__xludf.DUMMYFUNCTION("IMPORTRANGE(""https://docs.google.com/spreadsheets/d/1IYY_tgx_IHuhSq3AJ5eI5OnqOPBNLWSHKh2a30DoXe8/edit?usp=sharing"",""พัทลุง!J386"")"),0)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IFERROR(__xludf.DUMMYFUNCTION("IMPORTRANGE(""https://docs.google.com/spreadsheets/d/1IYY_tgx_IHuhSq3AJ5eI5OnqOPBNLWSHKh2a30DoXe8/edit?usp=sharing"",""พัทลุง!I387"")"),0)</f>
        <v>0</v>
      </c>
      <c r="J492" s="192">
        <f ca="1">IFERROR(__xludf.DUMMYFUNCTION("IMPORTRANGE(""https://docs.google.com/spreadsheets/d/1IYY_tgx_IHuhSq3AJ5eI5OnqOPBNLWSHKh2a30DoXe8/edit?usp=sharing"",""พัทลุง!J387"")"),0)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IFERROR(__xludf.DUMMYFUNCTION("IMPORTRANGE(""https://docs.google.com/spreadsheets/d/1IYY_tgx_IHuhSq3AJ5eI5OnqOPBNLWSHKh2a30DoXe8/edit?usp=sharing"",""พัทลุง!I388"")"),0)</f>
        <v>0</v>
      </c>
      <c r="J493" s="192">
        <f ca="1">IFERROR(__xludf.DUMMYFUNCTION("IMPORTRANGE(""https://docs.google.com/spreadsheets/d/1IYY_tgx_IHuhSq3AJ5eI5OnqOPBNLWSHKh2a30DoXe8/edit?usp=sharing"",""พัทลุง!J388"")"),0)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IFERROR(__xludf.DUMMYFUNCTION("IMPORTRANGE(""https://docs.google.com/spreadsheets/d/1IYY_tgx_IHuhSq3AJ5eI5OnqOPBNLWSHKh2a30DoXe8/edit?usp=sharing"",""พัทลุง!I389"")"),0)</f>
        <v>0</v>
      </c>
      <c r="J494" s="417">
        <f ca="1">IFERROR(__xludf.DUMMYFUNCTION("IMPORTRANGE(""https://docs.google.com/spreadsheets/d/1IYY_tgx_IHuhSq3AJ5eI5OnqOPBNLWSHKh2a30DoXe8/edit?usp=sharing"",""พัทลุง!J389"")"),0)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IFERROR(__xludf.DUMMYFUNCTION("IMPORTRANGE(""https://docs.google.com/spreadsheets/d/1IYY_tgx_IHuhSq3AJ5eI5OnqOPBNLWSHKh2a30DoXe8/edit?usp=sharing"",""พัทลุง!I390"")"),0)</f>
        <v>0</v>
      </c>
      <c r="J495" s="417">
        <f ca="1">IFERROR(__xludf.DUMMYFUNCTION("IMPORTRANGE(""https://docs.google.com/spreadsheets/d/1IYY_tgx_IHuhSq3AJ5eI5OnqOPBNLWSHKh2a30DoXe8/edit?usp=sharing"",""พัทลุง!J390"")"),0)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IFERROR(__xludf.DUMMYFUNCTION("IMPORTRANGE(""https://docs.google.com/spreadsheets/d/1IYY_tgx_IHuhSq3AJ5eI5OnqOPBNLWSHKh2a30DoXe8/edit?usp=sharing"",""พัทลุง!I391"")"),0)</f>
        <v>0</v>
      </c>
      <c r="J496" s="417">
        <f ca="1">IFERROR(__xludf.DUMMYFUNCTION("IMPORTRANGE(""https://docs.google.com/spreadsheets/d/1IYY_tgx_IHuhSq3AJ5eI5OnqOPBNLWSHKh2a30DoXe8/edit?usp=sharing"",""พัทลุง!J391"")"),0)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IFERROR(__xludf.DUMMYFUNCTION("IMPORTRANGE(""https://docs.google.com/spreadsheets/d/1IYY_tgx_IHuhSq3AJ5eI5OnqOPBNLWSHKh2a30DoXe8/edit?usp=sharing"",""พัทลุง!I392"")"),429)</f>
        <v>429</v>
      </c>
      <c r="J497" s="424">
        <f ca="1">IFERROR(__xludf.DUMMYFUNCTION("IMPORTRANGE(""https://docs.google.com/spreadsheets/d/1IYY_tgx_IHuhSq3AJ5eI5OnqOPBNLWSHKh2a30DoXe8/edit?usp=sharing"",""พัทลุง!J392"")"),0)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IFERROR(__xludf.DUMMYFUNCTION("IMPORTRANGE(""https://docs.google.com/spreadsheets/d/1IYY_tgx_IHuhSq3AJ5eI5OnqOPBNLWSHKh2a30DoXe8/edit?usp=sharing"",""พัทลุง!I393"")"),429)</f>
        <v>429</v>
      </c>
      <c r="J498" s="401">
        <f ca="1">IFERROR(__xludf.DUMMYFUNCTION("IMPORTRANGE(""https://docs.google.com/spreadsheets/d/1IYY_tgx_IHuhSq3AJ5eI5OnqOPBNLWSHKh2a30DoXe8/edit?usp=sharing"",""พัทลุง!J393"")"),0)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IFERROR(__xludf.DUMMYFUNCTION("IMPORTRANGE(""https://docs.google.com/spreadsheets/d/1IYY_tgx_IHuhSq3AJ5eI5OnqOPBNLWSHKh2a30DoXe8/edit?usp=sharing"",""พัทลุง!I394"")"),98)</f>
        <v>98</v>
      </c>
      <c r="J499" s="401">
        <f ca="1">IFERROR(__xludf.DUMMYFUNCTION("IMPORTRANGE(""https://docs.google.com/spreadsheets/d/1IYY_tgx_IHuhSq3AJ5eI5OnqOPBNLWSHKh2a30DoXe8/edit?usp=sharing"",""พัทลุง!J394"")"),0)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IFERROR(__xludf.DUMMYFUNCTION("IMPORTRANGE(""https://docs.google.com/spreadsheets/d/1IYY_tgx_IHuhSq3AJ5eI5OnqOPBNLWSHKh2a30DoXe8/edit?usp=sharing"",""พัทลุง!I395"")"),0)</f>
        <v>0</v>
      </c>
      <c r="J500" s="167">
        <f ca="1">IFERROR(__xludf.DUMMYFUNCTION("IMPORTRANGE(""https://docs.google.com/spreadsheets/d/1IYY_tgx_IHuhSq3AJ5eI5OnqOPBNLWSHKh2a30DoXe8/edit?usp=sharing"",""พัทลุง!J395"")"),0)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IFERROR(__xludf.DUMMYFUNCTION("IMPORTRANGE(""https://docs.google.com/spreadsheets/d/1IYY_tgx_IHuhSq3AJ5eI5OnqOPBNLWSHKh2a30DoXe8/edit?usp=sharing"",""พัทลุง!I396"")"),0)</f>
        <v>0</v>
      </c>
      <c r="J501" s="167">
        <f ca="1">IFERROR(__xludf.DUMMYFUNCTION("IMPORTRANGE(""https://docs.google.com/spreadsheets/d/1IYY_tgx_IHuhSq3AJ5eI5OnqOPBNLWSHKh2a30DoXe8/edit?usp=sharing"",""พัทลุง!J396"")"),0)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IFERROR(__xludf.DUMMYFUNCTION("IMPORTRANGE(""https://docs.google.com/spreadsheets/d/1IYY_tgx_IHuhSq3AJ5eI5OnqOPBNLWSHKh2a30DoXe8/edit?usp=sharing"",""พัทลุง!I397"")"),0)</f>
        <v>0</v>
      </c>
      <c r="J502" s="192">
        <f ca="1">IFERROR(__xludf.DUMMYFUNCTION("IMPORTRANGE(""https://docs.google.com/spreadsheets/d/1IYY_tgx_IHuhSq3AJ5eI5OnqOPBNLWSHKh2a30DoXe8/edit?usp=sharing"",""พัทลุง!J397"")"),0)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IFERROR(__xludf.DUMMYFUNCTION("IMPORTRANGE(""https://docs.google.com/spreadsheets/d/1IYY_tgx_IHuhSq3AJ5eI5OnqOPBNLWSHKh2a30DoXe8/edit?usp=sharing"",""พัทลุง!I398"")"),0)</f>
        <v>0</v>
      </c>
      <c r="J503" s="192">
        <f ca="1">IFERROR(__xludf.DUMMYFUNCTION("IMPORTRANGE(""https://docs.google.com/spreadsheets/d/1IYY_tgx_IHuhSq3AJ5eI5OnqOPBNLWSHKh2a30DoXe8/edit?usp=sharing"",""พัทลุง!J398"")"),0)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IFERROR(__xludf.DUMMYFUNCTION("IMPORTRANGE(""https://docs.google.com/spreadsheets/d/1IYY_tgx_IHuhSq3AJ5eI5OnqOPBNLWSHKh2a30DoXe8/edit?usp=sharing"",""พัทลุง!I399"")"),0)</f>
        <v>0</v>
      </c>
      <c r="J504" s="192">
        <f ca="1">IFERROR(__xludf.DUMMYFUNCTION("IMPORTRANGE(""https://docs.google.com/spreadsheets/d/1IYY_tgx_IHuhSq3AJ5eI5OnqOPBNLWSHKh2a30DoXe8/edit?usp=sharing"",""พัทลุง!J399"")"),0)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IFERROR(__xludf.DUMMYFUNCTION("IMPORTRANGE(""https://docs.google.com/spreadsheets/d/1IYY_tgx_IHuhSq3AJ5eI5OnqOPBNLWSHKh2a30DoXe8/edit?usp=sharing"",""พัทลุง!I400"")"),0)</f>
        <v>0</v>
      </c>
      <c r="J505" s="192">
        <f ca="1">IFERROR(__xludf.DUMMYFUNCTION("IMPORTRANGE(""https://docs.google.com/spreadsheets/d/1IYY_tgx_IHuhSq3AJ5eI5OnqOPBNLWSHKh2a30DoXe8/edit?usp=sharing"",""พัทลุง!J400"")"),0)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IFERROR(__xludf.DUMMYFUNCTION("IMPORTRANGE(""https://docs.google.com/spreadsheets/d/1IYY_tgx_IHuhSq3AJ5eI5OnqOPBNLWSHKh2a30DoXe8/edit?usp=sharing"",""พัทลุง!I401"")"),0)</f>
        <v>0</v>
      </c>
      <c r="J506" s="192">
        <f ca="1">IFERROR(__xludf.DUMMYFUNCTION("IMPORTRANGE(""https://docs.google.com/spreadsheets/d/1IYY_tgx_IHuhSq3AJ5eI5OnqOPBNLWSHKh2a30DoXe8/edit?usp=sharing"",""พัทลุง!J401"")"),0)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IFERROR(__xludf.DUMMYFUNCTION("IMPORTRANGE(""https://docs.google.com/spreadsheets/d/1IYY_tgx_IHuhSq3AJ5eI5OnqOPBNLWSHKh2a30DoXe8/edit?usp=sharing"",""พัทลุง!I402"")"),0)</f>
        <v>0</v>
      </c>
      <c r="J507" s="192">
        <f ca="1">IFERROR(__xludf.DUMMYFUNCTION("IMPORTRANGE(""https://docs.google.com/spreadsheets/d/1IYY_tgx_IHuhSq3AJ5eI5OnqOPBNLWSHKh2a30DoXe8/edit?usp=sharing"",""พัทลุง!J402"")"),0)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IFERROR(__xludf.DUMMYFUNCTION("IMPORTRANGE(""https://docs.google.com/spreadsheets/d/1IYY_tgx_IHuhSq3AJ5eI5OnqOPBNLWSHKh2a30DoXe8/edit?usp=sharing"",""พัทลุง!I403"")"),0)</f>
        <v>0</v>
      </c>
      <c r="J508" s="167">
        <f ca="1">IFERROR(__xludf.DUMMYFUNCTION("IMPORTRANGE(""https://docs.google.com/spreadsheets/d/1IYY_tgx_IHuhSq3AJ5eI5OnqOPBNLWSHKh2a30DoXe8/edit?usp=sharing"",""พัทลุง!J403"")"),0)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IFERROR(__xludf.DUMMYFUNCTION("IMPORTRANGE(""https://docs.google.com/spreadsheets/d/1IYY_tgx_IHuhSq3AJ5eI5OnqOPBNLWSHKh2a30DoXe8/edit?usp=sharing"",""พัทลุง!I404"")"),0)</f>
        <v>0</v>
      </c>
      <c r="J509" s="167">
        <f ca="1">IFERROR(__xludf.DUMMYFUNCTION("IMPORTRANGE(""https://docs.google.com/spreadsheets/d/1IYY_tgx_IHuhSq3AJ5eI5OnqOPBNLWSHKh2a30DoXe8/edit?usp=sharing"",""พัทลุง!J404"")"),0)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IFERROR(__xludf.DUMMYFUNCTION("IMPORTRANGE(""https://docs.google.com/spreadsheets/d/1IYY_tgx_IHuhSq3AJ5eI5OnqOPBNLWSHKh2a30DoXe8/edit?usp=sharing"",""พัทลุง!I405"")"),0)</f>
        <v>0</v>
      </c>
      <c r="J510" s="192">
        <f ca="1">IFERROR(__xludf.DUMMYFUNCTION("IMPORTRANGE(""https://docs.google.com/spreadsheets/d/1IYY_tgx_IHuhSq3AJ5eI5OnqOPBNLWSHKh2a30DoXe8/edit?usp=sharing"",""พัทลุง!J405"")"),0)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IFERROR(__xludf.DUMMYFUNCTION("IMPORTRANGE(""https://docs.google.com/spreadsheets/d/1IYY_tgx_IHuhSq3AJ5eI5OnqOPBNLWSHKh2a30DoXe8/edit?usp=sharing"",""พัทลุง!I406"")"),0)</f>
        <v>0</v>
      </c>
      <c r="J511" s="192">
        <f ca="1">IFERROR(__xludf.DUMMYFUNCTION("IMPORTRANGE(""https://docs.google.com/spreadsheets/d/1IYY_tgx_IHuhSq3AJ5eI5OnqOPBNLWSHKh2a30DoXe8/edit?usp=sharing"",""พัทลุง!J406"")"),0)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IFERROR(__xludf.DUMMYFUNCTION("IMPORTRANGE(""https://docs.google.com/spreadsheets/d/1IYY_tgx_IHuhSq3AJ5eI5OnqOPBNLWSHKh2a30DoXe8/edit?usp=sharing"",""พัทลุง!I407"")"),0)</f>
        <v>0</v>
      </c>
      <c r="J512" s="192">
        <f ca="1">IFERROR(__xludf.DUMMYFUNCTION("IMPORTRANGE(""https://docs.google.com/spreadsheets/d/1IYY_tgx_IHuhSq3AJ5eI5OnqOPBNLWSHKh2a30DoXe8/edit?usp=sharing"",""พัทลุง!J407"")"),0)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IFERROR(__xludf.DUMMYFUNCTION("IMPORTRANGE(""https://docs.google.com/spreadsheets/d/1IYY_tgx_IHuhSq3AJ5eI5OnqOPBNLWSHKh2a30DoXe8/edit?usp=sharing"",""พัทลุง!I408"")"),0)</f>
        <v>0</v>
      </c>
      <c r="J513" s="192">
        <f ca="1">IFERROR(__xludf.DUMMYFUNCTION("IMPORTRANGE(""https://docs.google.com/spreadsheets/d/1IYY_tgx_IHuhSq3AJ5eI5OnqOPBNLWSHKh2a30DoXe8/edit?usp=sharing"",""พัทลุง!J408"")"),0)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IFERROR(__xludf.DUMMYFUNCTION("IMPORTRANGE(""https://docs.google.com/spreadsheets/d/1IYY_tgx_IHuhSq3AJ5eI5OnqOPBNLWSHKh2a30DoXe8/edit?usp=sharing"",""พัทลุง!I409"")"),0)</f>
        <v>0</v>
      </c>
      <c r="J514" s="192">
        <f ca="1">IFERROR(__xludf.DUMMYFUNCTION("IMPORTRANGE(""https://docs.google.com/spreadsheets/d/1IYY_tgx_IHuhSq3AJ5eI5OnqOPBNLWSHKh2a30DoXe8/edit?usp=sharing"",""พัทลุง!J409"")"),0)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IFERROR(__xludf.DUMMYFUNCTION("IMPORTRANGE(""https://docs.google.com/spreadsheets/d/1IYY_tgx_IHuhSq3AJ5eI5OnqOPBNLWSHKh2a30DoXe8/edit?usp=sharing"",""พัทลุง!I410"")"),0)</f>
        <v>0</v>
      </c>
      <c r="J515" s="192">
        <f ca="1">IFERROR(__xludf.DUMMYFUNCTION("IMPORTRANGE(""https://docs.google.com/spreadsheets/d/1IYY_tgx_IHuhSq3AJ5eI5OnqOPBNLWSHKh2a30DoXe8/edit?usp=sharing"",""พัทลุง!J410"")"),0)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IFERROR(__xludf.DUMMYFUNCTION("IMPORTRANGE(""https://docs.google.com/spreadsheets/d/1IYY_tgx_IHuhSq3AJ5eI5OnqOPBNLWSHKh2a30DoXe8/edit?usp=sharing"",""พัทลุง!I411"")"),0)</f>
        <v>0</v>
      </c>
      <c r="J516" s="264">
        <f ca="1">IFERROR(__xludf.DUMMYFUNCTION("IMPORTRANGE(""https://docs.google.com/spreadsheets/d/1IYY_tgx_IHuhSq3AJ5eI5OnqOPBNLWSHKh2a30DoXe8/edit?usp=sharing"",""พัทลุง!J411"")"),0)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IFERROR(__xludf.DUMMYFUNCTION("IMPORTRANGE(""https://docs.google.com/spreadsheets/d/1IYY_tgx_IHuhSq3AJ5eI5OnqOPBNLWSHKh2a30DoXe8/edit?usp=sharing"",""พัทลุง!I412"")"),0)</f>
        <v>0</v>
      </c>
      <c r="J517" s="277">
        <f ca="1">IFERROR(__xludf.DUMMYFUNCTION("IMPORTRANGE(""https://docs.google.com/spreadsheets/d/1IYY_tgx_IHuhSq3AJ5eI5OnqOPBNLWSHKh2a30DoXe8/edit?usp=sharing"",""พัทลุง!J412"")"),0)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IFERROR(__xludf.DUMMYFUNCTION("IMPORTRANGE(""https://docs.google.com/spreadsheets/d/1IYY_tgx_IHuhSq3AJ5eI5OnqOPBNLWSHKh2a30DoXe8/edit?usp=sharing"",""พัทลุง!I413"")"),0)</f>
        <v>0</v>
      </c>
      <c r="J518" s="277">
        <f ca="1">IFERROR(__xludf.DUMMYFUNCTION("IMPORTRANGE(""https://docs.google.com/spreadsheets/d/1IYY_tgx_IHuhSq3AJ5eI5OnqOPBNLWSHKh2a30DoXe8/edit?usp=sharing"",""พัทลุง!J413"")"),0)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IFERROR(__xludf.DUMMYFUNCTION("IMPORTRANGE(""https://docs.google.com/spreadsheets/d/1IYY_tgx_IHuhSq3AJ5eI5OnqOPBNLWSHKh2a30DoXe8/edit?usp=sharing"",""พัทลุง!I414"")"),0)</f>
        <v>0</v>
      </c>
      <c r="J519" s="191">
        <f ca="1">IFERROR(__xludf.DUMMYFUNCTION("IMPORTRANGE(""https://docs.google.com/spreadsheets/d/1IYY_tgx_IHuhSq3AJ5eI5OnqOPBNLWSHKh2a30DoXe8/edit?usp=sharing"",""พัทลุง!J414"")"),0)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IFERROR(__xludf.DUMMYFUNCTION("IMPORTRANGE(""https://docs.google.com/spreadsheets/d/1IYY_tgx_IHuhSq3AJ5eI5OnqOPBNLWSHKh2a30DoXe8/edit?usp=sharing"",""พัทลุง!I415"")"),0)</f>
        <v>0</v>
      </c>
      <c r="J520" s="191">
        <f ca="1">IFERROR(__xludf.DUMMYFUNCTION("IMPORTRANGE(""https://docs.google.com/spreadsheets/d/1IYY_tgx_IHuhSq3AJ5eI5OnqOPBNLWSHKh2a30DoXe8/edit?usp=sharing"",""พัทลุง!J415"")"),0)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IFERROR(__xludf.DUMMYFUNCTION("IMPORTRANGE(""https://docs.google.com/spreadsheets/d/1IYY_tgx_IHuhSq3AJ5eI5OnqOPBNLWSHKh2a30DoXe8/edit?usp=sharing"",""พัทลุง!I416"")"),0)</f>
        <v>0</v>
      </c>
      <c r="J521" s="191">
        <f ca="1">IFERROR(__xludf.DUMMYFUNCTION("IMPORTRANGE(""https://docs.google.com/spreadsheets/d/1IYY_tgx_IHuhSq3AJ5eI5OnqOPBNLWSHKh2a30DoXe8/edit?usp=sharing"",""พัทลุง!J416"")"),0)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IFERROR(__xludf.DUMMYFUNCTION("IMPORTRANGE(""https://docs.google.com/spreadsheets/d/1IYY_tgx_IHuhSq3AJ5eI5OnqOPBNLWSHKh2a30DoXe8/edit?usp=sharing"",""พัทลุง!I417"")"),0)</f>
        <v>0</v>
      </c>
      <c r="J522" s="191">
        <f ca="1">IFERROR(__xludf.DUMMYFUNCTION("IMPORTRANGE(""https://docs.google.com/spreadsheets/d/1IYY_tgx_IHuhSq3AJ5eI5OnqOPBNLWSHKh2a30DoXe8/edit?usp=sharing"",""พัทลุง!J417"")"),0)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IFERROR(__xludf.DUMMYFUNCTION("IMPORTRANGE(""https://docs.google.com/spreadsheets/d/1IYY_tgx_IHuhSq3AJ5eI5OnqOPBNLWSHKh2a30DoXe8/edit?usp=sharing"",""พัทลุง!I418"")"),0)</f>
        <v>0</v>
      </c>
      <c r="J523" s="191">
        <f ca="1">IFERROR(__xludf.DUMMYFUNCTION("IMPORTRANGE(""https://docs.google.com/spreadsheets/d/1IYY_tgx_IHuhSq3AJ5eI5OnqOPBNLWSHKh2a30DoXe8/edit?usp=sharing"",""พัทลุง!J418"")"),29)</f>
        <v>29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IFERROR(__xludf.DUMMYFUNCTION("IMPORTRANGE(""https://docs.google.com/spreadsheets/d/1IYY_tgx_IHuhSq3AJ5eI5OnqOPBNLWSHKh2a30DoXe8/edit?usp=sharing"",""พัทลุง!I419"")"),0)</f>
        <v>0</v>
      </c>
      <c r="J524" s="191">
        <f ca="1">IFERROR(__xludf.DUMMYFUNCTION("IMPORTRANGE(""https://docs.google.com/spreadsheets/d/1IYY_tgx_IHuhSq3AJ5eI5OnqOPBNLWSHKh2a30DoXe8/edit?usp=sharing"",""พัทลุง!J419"")"),10)</f>
        <v>10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IFERROR(__xludf.DUMMYFUNCTION("IMPORTRANGE(""https://docs.google.com/spreadsheets/d/1IYY_tgx_IHuhSq3AJ5eI5OnqOPBNLWSHKh2a30DoXe8/edit?usp=sharing"",""พัทลุง!I420"")"),29)</f>
        <v>29</v>
      </c>
      <c r="J525" s="277">
        <f ca="1">IFERROR(__xludf.DUMMYFUNCTION("IMPORTRANGE(""https://docs.google.com/spreadsheets/d/1IYY_tgx_IHuhSq3AJ5eI5OnqOPBNLWSHKh2a30DoXe8/edit?usp=sharing"",""พัทลุง!J420"")"),0)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IFERROR(__xludf.DUMMYFUNCTION("IMPORTRANGE(""https://docs.google.com/spreadsheets/d/1IYY_tgx_IHuhSq3AJ5eI5OnqOPBNLWSHKh2a30DoXe8/edit?usp=sharing"",""พัทลุง!I421"")"),10)</f>
        <v>10</v>
      </c>
      <c r="J526" s="277">
        <f ca="1">IFERROR(__xludf.DUMMYFUNCTION("IMPORTRANGE(""https://docs.google.com/spreadsheets/d/1IYY_tgx_IHuhSq3AJ5eI5OnqOPBNLWSHKh2a30DoXe8/edit?usp=sharing"",""พัทลุง!J421"")"),0)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IFERROR(__xludf.DUMMYFUNCTION("IMPORTRANGE(""https://docs.google.com/spreadsheets/d/1IYY_tgx_IHuhSq3AJ5eI5OnqOPBNLWSHKh2a30DoXe8/edit?usp=sharing"",""พัทลุง!I422"")"),0)</f>
        <v>0</v>
      </c>
      <c r="J527" s="192">
        <f ca="1">IFERROR(__xludf.DUMMYFUNCTION("IMPORTRANGE(""https://docs.google.com/spreadsheets/d/1IYY_tgx_IHuhSq3AJ5eI5OnqOPBNLWSHKh2a30DoXe8/edit?usp=sharing"",""พัทลุง!J422"")"),0)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IFERROR(__xludf.DUMMYFUNCTION("IMPORTRANGE(""https://docs.google.com/spreadsheets/d/1IYY_tgx_IHuhSq3AJ5eI5OnqOPBNLWSHKh2a30DoXe8/edit?usp=sharing"",""พัทลุง!I423"")"),0)</f>
        <v>0</v>
      </c>
      <c r="J528" s="192">
        <f ca="1">IFERROR(__xludf.DUMMYFUNCTION("IMPORTRANGE(""https://docs.google.com/spreadsheets/d/1IYY_tgx_IHuhSq3AJ5eI5OnqOPBNLWSHKh2a30DoXe8/edit?usp=sharing"",""พัทลุง!J423"")"),0)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IFERROR(__xludf.DUMMYFUNCTION("IMPORTRANGE(""https://docs.google.com/spreadsheets/d/1IYY_tgx_IHuhSq3AJ5eI5OnqOPBNLWSHKh2a30DoXe8/edit?usp=sharing"",""พัทลุง!I424"")"),0)</f>
        <v>0</v>
      </c>
      <c r="J529" s="192">
        <f ca="1">IFERROR(__xludf.DUMMYFUNCTION("IMPORTRANGE(""https://docs.google.com/spreadsheets/d/1IYY_tgx_IHuhSq3AJ5eI5OnqOPBNLWSHKh2a30DoXe8/edit?usp=sharing"",""พัทลุง!J424"")"),0)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IFERROR(__xludf.DUMMYFUNCTION("IMPORTRANGE(""https://docs.google.com/spreadsheets/d/1IYY_tgx_IHuhSq3AJ5eI5OnqOPBNLWSHKh2a30DoXe8/edit?usp=sharing"",""พัทลุง!I425"")"),0)</f>
        <v>0</v>
      </c>
      <c r="J530" s="192">
        <f ca="1">IFERROR(__xludf.DUMMYFUNCTION("IMPORTRANGE(""https://docs.google.com/spreadsheets/d/1IYY_tgx_IHuhSq3AJ5eI5OnqOPBNLWSHKh2a30DoXe8/edit?usp=sharing"",""พัทลุง!J425"")"),0)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IFERROR(__xludf.DUMMYFUNCTION("IMPORTRANGE(""https://docs.google.com/spreadsheets/d/1IYY_tgx_IHuhSq3AJ5eI5OnqOPBNLWSHKh2a30DoXe8/edit?usp=sharing"",""พัทลุง!I426"")"),0)</f>
        <v>0</v>
      </c>
      <c r="J531" s="192">
        <f ca="1">IFERROR(__xludf.DUMMYFUNCTION("IMPORTRANGE(""https://docs.google.com/spreadsheets/d/1IYY_tgx_IHuhSq3AJ5eI5OnqOPBNLWSHKh2a30DoXe8/edit?usp=sharing"",""พัทลุง!J426"")"),0)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IFERROR(__xludf.DUMMYFUNCTION("IMPORTRANGE(""https://docs.google.com/spreadsheets/d/1IYY_tgx_IHuhSq3AJ5eI5OnqOPBNLWSHKh2a30DoXe8/edit?usp=sharing"",""พัทลุง!I427"")"),0)</f>
        <v>0</v>
      </c>
      <c r="J532" s="445">
        <f ca="1">IFERROR(__xludf.DUMMYFUNCTION("IMPORTRANGE(""https://docs.google.com/spreadsheets/d/1IYY_tgx_IHuhSq3AJ5eI5OnqOPBNLWSHKh2a30DoXe8/edit?usp=sharing"",""พัทลุง!J427"")"),0)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IFERROR(__xludf.DUMMYFUNCTION("IMPORTRANGE(""https://docs.google.com/spreadsheets/d/1IYY_tgx_IHuhSq3AJ5eI5OnqOPBNLWSHKh2a30DoXe8/edit?usp=sharing"",""พัทลุง!I428"")"),20)</f>
        <v>20</v>
      </c>
      <c r="J533" s="393">
        <f ca="1">IFERROR(__xludf.DUMMYFUNCTION("IMPORTRANGE(""https://docs.google.com/spreadsheets/d/1IYY_tgx_IHuhSq3AJ5eI5OnqOPBNLWSHKh2a30DoXe8/edit?usp=sharing"",""พัทลุง!J428"")"),20)</f>
        <v>20</v>
      </c>
      <c r="K533" s="394">
        <f ca="1">IF(I533&gt;0,J533*100/I533,0)</f>
        <v>100</v>
      </c>
      <c r="L533" s="395">
        <f ca="1">IFERROR(__xludf.DUMMYFUNCTION("IMPORTRANGE(""https://docs.google.com/spreadsheets/d/1IYY_tgx_IHuhSq3AJ5eI5OnqOPBNLWSHKh2a30DoXe8/edit?usp=sharing"",""พัทลุง!L428"")"),32640)</f>
        <v>32640</v>
      </c>
      <c r="M533" s="395"/>
      <c r="N533" s="395">
        <f ca="1">IFERROR(__xludf.DUMMYFUNCTION("IMPORTRANGE(""https://docs.google.com/spreadsheets/d/1IYY_tgx_IHuhSq3AJ5eI5OnqOPBNLWSHKh2a30DoXe8/edit?usp=sharing"",""พัทลุง!M428"")"),22310)</f>
        <v>22310</v>
      </c>
      <c r="O533" s="395">
        <f t="shared" ref="O533:O537" ca="1" si="118">+IF(L533&gt;0,N533*100/L533,0)</f>
        <v>68.351715686274517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IFERROR(__xludf.DUMMYFUNCTION("IMPORTRANGE(""https://docs.google.com/spreadsheets/d/1IYY_tgx_IHuhSq3AJ5eI5OnqOPBNLWSHKh2a30DoXe8/edit?usp=sharing"",""พัทลุง!L429"")"),0)</f>
        <v>0</v>
      </c>
      <c r="M534" s="169"/>
      <c r="N534" s="171">
        <f ca="1">IFERROR(__xludf.DUMMYFUNCTION("IMPORTRANGE(""https://docs.google.com/spreadsheets/d/1IYY_tgx_IHuhSq3AJ5eI5OnqOPBNLWSHKh2a30DoXe8/edit?usp=sharing"",""พัทลุง!M429"")"),0)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1">
        <f ca="1">IFERROR(__xludf.DUMMYFUNCTION("IMPORTRANGE(""https://docs.google.com/spreadsheets/d/1IYY_tgx_IHuhSq3AJ5eI5OnqOPBNLWSHKh2a30DoXe8/edit?usp=sharing"",""พัทลุง!M430"")"),22310)</f>
        <v>22310</v>
      </c>
      <c r="O535" s="171">
        <f t="shared" ca="1" si="118"/>
        <v>68.351715686274517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IFERROR(__xludf.DUMMYFUNCTION("IMPORTRANGE(""https://docs.google.com/spreadsheets/d/1IYY_tgx_IHuhSq3AJ5eI5OnqOPBNLWSHKh2a30DoXe8/edit?usp=sharing"",""พัทลุง!L431"")"),0)</f>
        <v>0</v>
      </c>
      <c r="M536" s="171"/>
      <c r="N536" s="171">
        <f ca="1">IFERROR(__xludf.DUMMYFUNCTION("IMPORTRANGE(""https://docs.google.com/spreadsheets/d/1IYY_tgx_IHuhSq3AJ5eI5OnqOPBNLWSHKh2a30DoXe8/edit?usp=sharing"",""พัทลุง!M431"")"),0)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IFERROR(__xludf.DUMMYFUNCTION("IMPORTRANGE(""https://docs.google.com/spreadsheets/d/1IYY_tgx_IHuhSq3AJ5eI5OnqOPBNLWSHKh2a30DoXe8/edit?usp=sharing"",""พัทลุง!L432"")"),32640)</f>
        <v>32640</v>
      </c>
      <c r="M537" s="171"/>
      <c r="N537" s="171">
        <f ca="1">IFERROR(__xludf.DUMMYFUNCTION("IMPORTRANGE(""https://docs.google.com/spreadsheets/d/1IYY_tgx_IHuhSq3AJ5eI5OnqOPBNLWSHKh2a30DoXe8/edit?usp=sharing"",""พัทลุง!M432"")"),22310)</f>
        <v>22310</v>
      </c>
      <c r="O537" s="171">
        <f t="shared" ca="1" si="118"/>
        <v>68.351715686274517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IFERROR(__xludf.DUMMYFUNCTION("IMPORTRANGE(""https://docs.google.com/spreadsheets/d/1IYY_tgx_IHuhSq3AJ5eI5OnqOPBNLWSHKh2a30DoXe8/edit?usp=sharing"",""พัทลุง!M433"")"),14560)</f>
        <v>14560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IFERROR(__xludf.DUMMYFUNCTION("IMPORTRANGE(""https://docs.google.com/spreadsheets/d/1IYY_tgx_IHuhSq3AJ5eI5OnqOPBNLWSHKh2a30DoXe8/edit?usp=sharing"",""พัทลุง!M434"")"),0)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IFERROR(__xludf.DUMMYFUNCTION("IMPORTRANGE(""https://docs.google.com/spreadsheets/d/1IYY_tgx_IHuhSq3AJ5eI5OnqOPBNLWSHKh2a30DoXe8/edit?usp=sharing"",""พัทลุง!M435"")"),0)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IFERROR(__xludf.DUMMYFUNCTION("IMPORTRANGE(""https://docs.google.com/spreadsheets/d/1IYY_tgx_IHuhSq3AJ5eI5OnqOPBNLWSHKh2a30DoXe8/edit?usp=sharing"",""พัทลุง!M436"")"),7750)</f>
        <v>7750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IFERROR(__xludf.DUMMYFUNCTION("IMPORTRANGE(""https://docs.google.com/spreadsheets/d/1IYY_tgx_IHuhSq3AJ5eI5OnqOPBNLWSHKh2a30DoXe8/edit?usp=sharing"",""พัทลุง!J438"")"),0)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IFERROR(__xludf.DUMMYFUNCTION("IMPORTRANGE(""https://docs.google.com/spreadsheets/d/1IYY_tgx_IHuhSq3AJ5eI5OnqOPBNLWSHKh2a30DoXe8/edit?usp=sharing"",""พัทลุง!J439"")"),1)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IFERROR(__xludf.DUMMYFUNCTION("IMPORTRANGE(""https://docs.google.com/spreadsheets/d/1IYY_tgx_IHuhSq3AJ5eI5OnqOPBNLWSHKh2a30DoXe8/edit?usp=sharing"",""พัทลุง!J440"")"),1)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IFERROR(__xludf.DUMMYFUNCTION("IMPORTRANGE(""https://docs.google.com/spreadsheets/d/1IYY_tgx_IHuhSq3AJ5eI5OnqOPBNLWSHKh2a30DoXe8/edit?usp=sharing"",""พัทลุง!J441"")"),1)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IFERROR(__xludf.DUMMYFUNCTION("IMPORTRANGE(""https://docs.google.com/spreadsheets/d/1IYY_tgx_IHuhSq3AJ5eI5OnqOPBNLWSHKh2a30DoXe8/edit?usp=sharing"",""พัทลุง!I442"")"),20)</f>
        <v>20</v>
      </c>
      <c r="J547" s="192">
        <f ca="1">IFERROR(__xludf.DUMMYFUNCTION("IMPORTRANGE(""https://docs.google.com/spreadsheets/d/1IYY_tgx_IHuhSq3AJ5eI5OnqOPBNLWSHKh2a30DoXe8/edit?usp=sharing"",""พัทลุง!J442"")"),20)</f>
        <v>20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IFERROR(__xludf.DUMMYFUNCTION("IMPORTRANGE(""https://docs.google.com/spreadsheets/d/1IYY_tgx_IHuhSq3AJ5eI5OnqOPBNLWSHKh2a30DoXe8/edit?usp=sharing"",""พัทลุง!J166"")"),0)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IFERROR(__xludf.DUMMYFUNCTION("IMPORTRANGE(""https://docs.google.com/spreadsheets/d/1IYY_tgx_IHuhSq3AJ5eI5OnqOPBNLWSHKh2a30DoXe8/edit?usp=sharing"",""พัทลุง!J444"")"),0)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IFERROR(__xludf.DUMMYFUNCTION("IMPORTRANGE(""https://docs.google.com/spreadsheets/d/1IYY_tgx_IHuhSq3AJ5eI5OnqOPBNLWSHKh2a30DoXe8/edit?usp=sharing"",""พัทลุง!J445"")"),0)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IFERROR(__xludf.DUMMYFUNCTION("IMPORTRANGE(""https://docs.google.com/spreadsheets/d/1IYY_tgx_IHuhSq3AJ5eI5OnqOPBNLWSHKh2a30DoXe8/edit?usp=sharing"",""พัทลุง!I446"")"),0)</f>
        <v>0</v>
      </c>
      <c r="J551" s="393">
        <f ca="1">IFERROR(__xludf.DUMMYFUNCTION("IMPORTRANGE(""https://docs.google.com/spreadsheets/d/1IYY_tgx_IHuhSq3AJ5eI5OnqOPBNLWSHKh2a30DoXe8/edit?usp=sharing"",""พัทลุง!J446"")"),0)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IFERROR(__xludf.DUMMYFUNCTION("IMPORTRANGE(""https://docs.google.com/spreadsheets/d/1IYY_tgx_IHuhSq3AJ5eI5OnqOPBNLWSHKh2a30DoXe8/edit?usp=sharing"",""พัทลุง!L446"")"),0)</f>
        <v>0</v>
      </c>
      <c r="M551" s="395"/>
      <c r="N551" s="395">
        <f ca="1">IFERROR(__xludf.DUMMYFUNCTION("IMPORTRANGE(""https://docs.google.com/spreadsheets/d/1IYY_tgx_IHuhSq3AJ5eI5OnqOPBNLWSHKh2a30DoXe8/edit?usp=sharing"",""พัทลุง!M446"")"),0)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IFERROR(__xludf.DUMMYFUNCTION("IMPORTRANGE(""https://docs.google.com/spreadsheets/d/1IYY_tgx_IHuhSq3AJ5eI5OnqOPBNLWSHKh2a30DoXe8/edit?usp=sharing"",""พัทลุง!L447"")"),0)</f>
        <v>0</v>
      </c>
      <c r="M552" s="169"/>
      <c r="N552" s="171">
        <f ca="1">IFERROR(__xludf.DUMMYFUNCTION("IMPORTRANGE(""https://docs.google.com/spreadsheets/d/1IYY_tgx_IHuhSq3AJ5eI5OnqOPBNLWSHKh2a30DoXe8/edit?usp=sharing"",""พัทลุง!M447"")"),0)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1">
        <f ca="1">IFERROR(__xludf.DUMMYFUNCTION("IMPORTRANGE(""https://docs.google.com/spreadsheets/d/1IYY_tgx_IHuhSq3AJ5eI5OnqOPBNLWSHKh2a30DoXe8/edit?usp=sharing"",""พัทลุง!M448"")"),0)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IFERROR(__xludf.DUMMYFUNCTION("IMPORTRANGE(""https://docs.google.com/spreadsheets/d/1IYY_tgx_IHuhSq3AJ5eI5OnqOPBNLWSHKh2a30DoXe8/edit?usp=sharing"",""พัทลุง!L449"")"),0)</f>
        <v>0</v>
      </c>
      <c r="M554" s="171"/>
      <c r="N554" s="171">
        <f ca="1">IFERROR(__xludf.DUMMYFUNCTION("IMPORTRANGE(""https://docs.google.com/spreadsheets/d/1IYY_tgx_IHuhSq3AJ5eI5OnqOPBNLWSHKh2a30DoXe8/edit?usp=sharing"",""พัทลุง!M449"")"),0)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IFERROR(__xludf.DUMMYFUNCTION("IMPORTRANGE(""https://docs.google.com/spreadsheets/d/1IYY_tgx_IHuhSq3AJ5eI5OnqOPBNLWSHKh2a30DoXe8/edit?usp=sharing"",""พัทลุง!L450"")"),0)</f>
        <v>0</v>
      </c>
      <c r="M555" s="171"/>
      <c r="N555" s="171">
        <f ca="1">IFERROR(__xludf.DUMMYFUNCTION("IMPORTRANGE(""https://docs.google.com/spreadsheets/d/1IYY_tgx_IHuhSq3AJ5eI5OnqOPBNLWSHKh2a30DoXe8/edit?usp=sharing"",""พัทลุง!M450"")"),0)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IFERROR(__xludf.DUMMYFUNCTION("IMPORTRANGE(""https://docs.google.com/spreadsheets/d/1IYY_tgx_IHuhSq3AJ5eI5OnqOPBNLWSHKh2a30DoXe8/edit?usp=sharing"",""พัทลุง!M451"")"),0)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IFERROR(__xludf.DUMMYFUNCTION("IMPORTRANGE(""https://docs.google.com/spreadsheets/d/1IYY_tgx_IHuhSq3AJ5eI5OnqOPBNLWSHKh2a30DoXe8/edit?usp=sharing"",""พัทลุง!M452"")"),0)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IFERROR(__xludf.DUMMYFUNCTION("IMPORTRANGE(""https://docs.google.com/spreadsheets/d/1IYY_tgx_IHuhSq3AJ5eI5OnqOPBNLWSHKh2a30DoXe8/edit?usp=sharing"",""พัทลุง!M453"")"),0)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IFERROR(__xludf.DUMMYFUNCTION("IMPORTRANGE(""https://docs.google.com/spreadsheets/d/1IYY_tgx_IHuhSq3AJ5eI5OnqOPBNLWSHKh2a30DoXe8/edit?usp=sharing"",""พัทลุง!M454"")"),0)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IFERROR(__xludf.DUMMYFUNCTION("IMPORTRANGE(""https://docs.google.com/spreadsheets/d/1IYY_tgx_IHuhSq3AJ5eI5OnqOPBNLWSHKh2a30DoXe8/edit?usp=sharing"",""พัทลุง!I455"")"),0)</f>
        <v>0</v>
      </c>
      <c r="J560" s="167">
        <f ca="1">IFERROR(__xludf.DUMMYFUNCTION("IMPORTRANGE(""https://docs.google.com/spreadsheets/d/1IYY_tgx_IHuhSq3AJ5eI5OnqOPBNLWSHKh2a30DoXe8/edit?usp=sharing"",""พัทลุง!J455"")"),0)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IFERROR(__xludf.DUMMYFUNCTION("IMPORTRANGE(""https://docs.google.com/spreadsheets/d/1IYY_tgx_IHuhSq3AJ5eI5OnqOPBNLWSHKh2a30DoXe8/edit?usp=sharing"",""พัทลุง!I456"")"),0)</f>
        <v>0</v>
      </c>
      <c r="J561" s="191">
        <f ca="1">IFERROR(__xludf.DUMMYFUNCTION("IMPORTRANGE(""https://docs.google.com/spreadsheets/d/1IYY_tgx_IHuhSq3AJ5eI5OnqOPBNLWSHKh2a30DoXe8/edit?usp=sharing"",""พัทลุง!J456"")"),0)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IFERROR(__xludf.DUMMYFUNCTION("IMPORTRANGE(""https://docs.google.com/spreadsheets/d/1IYY_tgx_IHuhSq3AJ5eI5OnqOPBNLWSHKh2a30DoXe8/edit?usp=sharing"",""พัทลุง!I457"")"),"")</f>
        <v/>
      </c>
      <c r="J562" s="191" t="str">
        <f ca="1">IFERROR(__xludf.DUMMYFUNCTION("IMPORTRANGE(""https://docs.google.com/spreadsheets/d/1IYY_tgx_IHuhSq3AJ5eI5OnqOPBNLWSHKh2a30DoXe8/edit?usp=sharing"",""พัทลุง!J457"")"),"")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IFERROR(__xludf.DUMMYFUNCTION("IMPORTRANGE(""https://docs.google.com/spreadsheets/d/1IYY_tgx_IHuhSq3AJ5eI5OnqOPBNLWSHKh2a30DoXe8/edit?usp=sharing"",""พัทลุง!I458"")"),"")</f>
        <v/>
      </c>
      <c r="J563" s="191" t="str">
        <f ca="1">IFERROR(__xludf.DUMMYFUNCTION("IMPORTRANGE(""https://docs.google.com/spreadsheets/d/1IYY_tgx_IHuhSq3AJ5eI5OnqOPBNLWSHKh2a30DoXe8/edit?usp=sharing"",""พัทลุง!J458"")"),"")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IFERROR(__xludf.DUMMYFUNCTION("IMPORTRANGE(""https://docs.google.com/spreadsheets/d/1IYY_tgx_IHuhSq3AJ5eI5OnqOPBNLWSHKh2a30DoXe8/edit?usp=sharing"",""พัทลุง!I459"")"),1150)</f>
        <v>1150</v>
      </c>
      <c r="J564" s="360">
        <f ca="1">IFERROR(__xludf.DUMMYFUNCTION("IMPORTRANGE(""https://docs.google.com/spreadsheets/d/1IYY_tgx_IHuhSq3AJ5eI5OnqOPBNLWSHKh2a30DoXe8/edit?usp=sharing"",""พัทลุง!J459"")"),633)</f>
        <v>633</v>
      </c>
      <c r="K564" s="361">
        <f t="shared" ca="1" si="121"/>
        <v>55.043478260869563</v>
      </c>
      <c r="L564" s="362">
        <f ca="1">IFERROR(__xludf.DUMMYFUNCTION("IMPORTRANGE(""https://docs.google.com/spreadsheets/d/1IYY_tgx_IHuhSq3AJ5eI5OnqOPBNLWSHKh2a30DoXe8/edit?usp=sharing"",""พัทลุง!L459"")"),120320)</f>
        <v>120320</v>
      </c>
      <c r="M564" s="362"/>
      <c r="N564" s="362">
        <f ca="1">IFERROR(__xludf.DUMMYFUNCTION("IMPORTRANGE(""https://docs.google.com/spreadsheets/d/1IYY_tgx_IHuhSq3AJ5eI5OnqOPBNLWSHKh2a30DoXe8/edit?usp=sharing"",""พัทลุง!M459"")"),30492.64)</f>
        <v>30492.639999999999</v>
      </c>
      <c r="O564" s="362">
        <f t="shared" ref="O564:O568" ca="1" si="122">+IF(L564&gt;0,N564*100/L564,0)</f>
        <v>25.342952127659576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IFERROR(__xludf.DUMMYFUNCTION("IMPORTRANGE(""https://docs.google.com/spreadsheets/d/1IYY_tgx_IHuhSq3AJ5eI5OnqOPBNLWSHKh2a30DoXe8/edit?usp=sharing"",""พัทลุง!L460"")"),0)</f>
        <v>0</v>
      </c>
      <c r="M565" s="169"/>
      <c r="N565" s="171">
        <f ca="1">IFERROR(__xludf.DUMMYFUNCTION("IMPORTRANGE(""https://docs.google.com/spreadsheets/d/1IYY_tgx_IHuhSq3AJ5eI5OnqOPBNLWSHKh2a30DoXe8/edit?usp=sharing"",""พัทลุง!M460"")"),0)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1">
        <f ca="1">IFERROR(__xludf.DUMMYFUNCTION("IMPORTRANGE(""https://docs.google.com/spreadsheets/d/1IYY_tgx_IHuhSq3AJ5eI5OnqOPBNLWSHKh2a30DoXe8/edit?usp=sharing"",""พัทลุง!M461"")"),30492.64)</f>
        <v>30492.639999999999</v>
      </c>
      <c r="O566" s="171">
        <f t="shared" ca="1" si="122"/>
        <v>25.342952127659576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IFERROR(__xludf.DUMMYFUNCTION("IMPORTRANGE(""https://docs.google.com/spreadsheets/d/1IYY_tgx_IHuhSq3AJ5eI5OnqOPBNLWSHKh2a30DoXe8/edit?usp=sharing"",""พัทลุง!L462"")"),0)</f>
        <v>0</v>
      </c>
      <c r="M567" s="171"/>
      <c r="N567" s="171">
        <f ca="1">IFERROR(__xludf.DUMMYFUNCTION("IMPORTRANGE(""https://docs.google.com/spreadsheets/d/1IYY_tgx_IHuhSq3AJ5eI5OnqOPBNLWSHKh2a30DoXe8/edit?usp=sharing"",""พัทลุง!M462"")"),0)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IFERROR(__xludf.DUMMYFUNCTION("IMPORTRANGE(""https://docs.google.com/spreadsheets/d/1IYY_tgx_IHuhSq3AJ5eI5OnqOPBNLWSHKh2a30DoXe8/edit?usp=sharing"",""พัทลุง!L463"")"),120320)</f>
        <v>120320</v>
      </c>
      <c r="M568" s="171"/>
      <c r="N568" s="171">
        <f ca="1">IFERROR(__xludf.DUMMYFUNCTION("IMPORTRANGE(""https://docs.google.com/spreadsheets/d/1IYY_tgx_IHuhSq3AJ5eI5OnqOPBNLWSHKh2a30DoXe8/edit?usp=sharing"",""พัทลุง!M463"")"),30492.64)</f>
        <v>30492.639999999999</v>
      </c>
      <c r="O568" s="171">
        <f t="shared" ca="1" si="122"/>
        <v>25.342952127659576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IFERROR(__xludf.DUMMYFUNCTION("IMPORTRANGE(""https://docs.google.com/spreadsheets/d/1IYY_tgx_IHuhSq3AJ5eI5OnqOPBNLWSHKh2a30DoXe8/edit?usp=sharing"",""พัทลุง!M464"")"),0)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IFERROR(__xludf.DUMMYFUNCTION("IMPORTRANGE(""https://docs.google.com/spreadsheets/d/1IYY_tgx_IHuhSq3AJ5eI5OnqOPBNLWSHKh2a30DoXe8/edit?usp=sharing"",""พัทลุง!M465"")"),0)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IFERROR(__xludf.DUMMYFUNCTION("IMPORTRANGE(""https://docs.google.com/spreadsheets/d/1IYY_tgx_IHuhSq3AJ5eI5OnqOPBNLWSHKh2a30DoXe8/edit?usp=sharing"",""พัทลุง!M466"")"),30492.64)</f>
        <v>30492.639999999999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IFERROR(__xludf.DUMMYFUNCTION("IMPORTRANGE(""https://docs.google.com/spreadsheets/d/1IYY_tgx_IHuhSq3AJ5eI5OnqOPBNLWSHKh2a30DoXe8/edit?usp=sharing"",""พัทลุง!M467"")"),0)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IFERROR(__xludf.DUMMYFUNCTION("IMPORTRANGE(""https://docs.google.com/spreadsheets/d/1IYY_tgx_IHuhSq3AJ5eI5OnqOPBNLWSHKh2a30DoXe8/edit?usp=sharing"",""พัทลุง!I468"")"),1150)</f>
        <v>1150</v>
      </c>
      <c r="J573" s="401">
        <f ca="1">IFERROR(__xludf.DUMMYFUNCTION("IMPORTRANGE(""https://docs.google.com/spreadsheets/d/1IYY_tgx_IHuhSq3AJ5eI5OnqOPBNLWSHKh2a30DoXe8/edit?usp=sharing"",""พัทลุง!J468"")"),633)</f>
        <v>633</v>
      </c>
      <c r="K573" s="204">
        <f ca="1">IF(I573&gt;0,J573*100/I573,0)</f>
        <v>55.043478260869563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IFERROR(__xludf.DUMMYFUNCTION("IMPORTRANGE(""https://docs.google.com/spreadsheets/d/1IYY_tgx_IHuhSq3AJ5eI5OnqOPBNLWSHKh2a30DoXe8/edit?usp=sharing"",""พัทลุง!I470"")"),0)</f>
        <v>0</v>
      </c>
      <c r="J575" s="192">
        <f ca="1">IFERROR(__xludf.DUMMYFUNCTION("IMPORTRANGE(""https://docs.google.com/spreadsheets/d/1IYY_tgx_IHuhSq3AJ5eI5OnqOPBNLWSHKh2a30DoXe8/edit?usp=sharing"",""พัทลุง!J470"")"),2)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IFERROR(__xludf.DUMMYFUNCTION("IMPORTRANGE(""https://docs.google.com/spreadsheets/d/1IYY_tgx_IHuhSq3AJ5eI5OnqOPBNLWSHKh2a30DoXe8/edit?usp=sharing"",""พัทลุง!I471"")"),0)</f>
        <v>0</v>
      </c>
      <c r="J576" s="192">
        <f ca="1">IFERROR(__xludf.DUMMYFUNCTION("IMPORTRANGE(""https://docs.google.com/spreadsheets/d/1IYY_tgx_IHuhSq3AJ5eI5OnqOPBNLWSHKh2a30DoXe8/edit?usp=sharing"",""พัทลุง!J471"")"),60)</f>
        <v>60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IFERROR(__xludf.DUMMYFUNCTION("IMPORTRANGE(""https://docs.google.com/spreadsheets/d/1IYY_tgx_IHuhSq3AJ5eI5OnqOPBNLWSHKh2a30DoXe8/edit?usp=sharing"",""พัทลุง!I472"")"),0)</f>
        <v>0</v>
      </c>
      <c r="J577" s="192">
        <f ca="1">IFERROR(__xludf.DUMMYFUNCTION("IMPORTRANGE(""https://docs.google.com/spreadsheets/d/1IYY_tgx_IHuhSq3AJ5eI5OnqOPBNLWSHKh2a30DoXe8/edit?usp=sharing"",""พัทลุง!J472"")"),573)</f>
        <v>573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IFERROR(__xludf.DUMMYFUNCTION("IMPORTRANGE(""https://docs.google.com/spreadsheets/d/1IYY_tgx_IHuhSq3AJ5eI5OnqOPBNLWSHKh2a30DoXe8/edit?usp=sharing"",""พัทลุง!I473"")"),0)</f>
        <v>0</v>
      </c>
      <c r="J578" s="192">
        <f ca="1">IFERROR(__xludf.DUMMYFUNCTION("IMPORTRANGE(""https://docs.google.com/spreadsheets/d/1IYY_tgx_IHuhSq3AJ5eI5OnqOPBNLWSHKh2a30DoXe8/edit?usp=sharing"",""พัทลุง!J473"")"),0)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IFERROR(__xludf.DUMMYFUNCTION("IMPORTRANGE(""https://docs.google.com/spreadsheets/d/1IYY_tgx_IHuhSq3AJ5eI5OnqOPBNLWSHKh2a30DoXe8/edit?usp=sharing"",""พัทลุง!I474"")"),0)</f>
        <v>0</v>
      </c>
      <c r="J579" s="192">
        <f ca="1">IFERROR(__xludf.DUMMYFUNCTION("IMPORTRANGE(""https://docs.google.com/spreadsheets/d/1IYY_tgx_IHuhSq3AJ5eI5OnqOPBNLWSHKh2a30DoXe8/edit?usp=sharing"",""พัทลุง!J474"")"),0)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IFERROR(__xludf.DUMMYFUNCTION("IMPORTRANGE(""https://docs.google.com/spreadsheets/d/1IYY_tgx_IHuhSq3AJ5eI5OnqOPBNLWSHKh2a30DoXe8/edit?usp=sharing"",""พัทลุง!I475"")"),45)</f>
        <v>45</v>
      </c>
      <c r="J580" s="360">
        <f ca="1">IFERROR(__xludf.DUMMYFUNCTION("IMPORTRANGE(""https://docs.google.com/spreadsheets/d/1IYY_tgx_IHuhSq3AJ5eI5OnqOPBNLWSHKh2a30DoXe8/edit?usp=sharing"",""พัทลุง!J475"")"),0)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IFERROR(__xludf.DUMMYFUNCTION("IMPORTRANGE(""https://docs.google.com/spreadsheets/d/1IYY_tgx_IHuhSq3AJ5eI5OnqOPBNLWSHKh2a30DoXe8/edit?usp=sharing"",""พัทลุง!L475"")"),143795)</f>
        <v>143795</v>
      </c>
      <c r="M580" s="362"/>
      <c r="N580" s="362">
        <f ca="1">IFERROR(__xludf.DUMMYFUNCTION("IMPORTRANGE(""https://docs.google.com/spreadsheets/d/1IYY_tgx_IHuhSq3AJ5eI5OnqOPBNLWSHKh2a30DoXe8/edit?usp=sharing"",""พัทลุง!M475"")"),0)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IFERROR(__xludf.DUMMYFUNCTION("IMPORTRANGE(""https://docs.google.com/spreadsheets/d/1IYY_tgx_IHuhSq3AJ5eI5OnqOPBNLWSHKh2a30DoXe8/edit?usp=sharing"",""พัทลุง!L476"")"),0)</f>
        <v>0</v>
      </c>
      <c r="M581" s="169"/>
      <c r="N581" s="171">
        <f ca="1">IFERROR(__xludf.DUMMYFUNCTION("IMPORTRANGE(""https://docs.google.com/spreadsheets/d/1IYY_tgx_IHuhSq3AJ5eI5OnqOPBNLWSHKh2a30DoXe8/edit?usp=sharing"",""พัทลุง!M476"")"),0)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1">
        <f ca="1">IFERROR(__xludf.DUMMYFUNCTION("IMPORTRANGE(""https://docs.google.com/spreadsheets/d/1IYY_tgx_IHuhSq3AJ5eI5OnqOPBNLWSHKh2a30DoXe8/edit?usp=sharing"",""พัทลุง!M477"")"),0)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IFERROR(__xludf.DUMMYFUNCTION("IMPORTRANGE(""https://docs.google.com/spreadsheets/d/1IYY_tgx_IHuhSq3AJ5eI5OnqOPBNLWSHKh2a30DoXe8/edit?usp=sharing"",""พัทลุง!L478"")"),0)</f>
        <v>0</v>
      </c>
      <c r="M583" s="171"/>
      <c r="N583" s="171">
        <f ca="1">IFERROR(__xludf.DUMMYFUNCTION("IMPORTRANGE(""https://docs.google.com/spreadsheets/d/1IYY_tgx_IHuhSq3AJ5eI5OnqOPBNLWSHKh2a30DoXe8/edit?usp=sharing"",""พัทลุง!M478"")"),0)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IFERROR(__xludf.DUMMYFUNCTION("IMPORTRANGE(""https://docs.google.com/spreadsheets/d/1IYY_tgx_IHuhSq3AJ5eI5OnqOPBNLWSHKh2a30DoXe8/edit?usp=sharing"",""พัทลุง!L479"")"),143795)</f>
        <v>143795</v>
      </c>
      <c r="M584" s="171"/>
      <c r="N584" s="171">
        <f ca="1">IFERROR(__xludf.DUMMYFUNCTION("IMPORTRANGE(""https://docs.google.com/spreadsheets/d/1IYY_tgx_IHuhSq3AJ5eI5OnqOPBNLWSHKh2a30DoXe8/edit?usp=sharing"",""พัทลุง!M479"")"),0)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IFERROR(__xludf.DUMMYFUNCTION("IMPORTRANGE(""https://docs.google.com/spreadsheets/d/1IYY_tgx_IHuhSq3AJ5eI5OnqOPBNLWSHKh2a30DoXe8/edit?usp=sharing"",""พัทลุง!M480"")"),0)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IFERROR(__xludf.DUMMYFUNCTION("IMPORTRANGE(""https://docs.google.com/spreadsheets/d/1IYY_tgx_IHuhSq3AJ5eI5OnqOPBNLWSHKh2a30DoXe8/edit?usp=sharing"",""พัทลุง!M481"")"),0)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IFERROR(__xludf.DUMMYFUNCTION("IMPORTRANGE(""https://docs.google.com/spreadsheets/d/1IYY_tgx_IHuhSq3AJ5eI5OnqOPBNLWSHKh2a30DoXe8/edit?usp=sharing"",""พัทลุง!M482"")"),0)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IFERROR(__xludf.DUMMYFUNCTION("IMPORTRANGE(""https://docs.google.com/spreadsheets/d/1IYY_tgx_IHuhSq3AJ5eI5OnqOPBNLWSHKh2a30DoXe8/edit?usp=sharing"",""พัทลุง!M483"")"),0)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IFERROR(__xludf.DUMMYFUNCTION("IMPORTRANGE(""https://docs.google.com/spreadsheets/d/1IYY_tgx_IHuhSq3AJ5eI5OnqOPBNLWSHKh2a30DoXe8/edit?usp=sharing"",""พัทลุง!I484"")"),45)</f>
        <v>45</v>
      </c>
      <c r="J589" s="191">
        <f ca="1">IFERROR(__xludf.DUMMYFUNCTION("IMPORTRANGE(""https://docs.google.com/spreadsheets/d/1IYY_tgx_IHuhSq3AJ5eI5OnqOPBNLWSHKh2a30DoXe8/edit?usp=sharing"",""พัทลุง!J484"")"),0)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IFERROR(__xludf.DUMMYFUNCTION("IMPORTRANGE(""https://docs.google.com/spreadsheets/d/1IYY_tgx_IHuhSq3AJ5eI5OnqOPBNLWSHKh2a30DoXe8/edit?usp=sharing"",""พัทลุง!I485"")"),0)</f>
        <v>0</v>
      </c>
      <c r="J590" s="191">
        <f ca="1">IFERROR(__xludf.DUMMYFUNCTION("IMPORTRANGE(""https://docs.google.com/spreadsheets/d/1IYY_tgx_IHuhSq3AJ5eI5OnqOPBNLWSHKh2a30DoXe8/edit?usp=sharing"",""พัทลุง!J485"")"),0)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IFERROR(__xludf.DUMMYFUNCTION("IMPORTRANGE(""https://docs.google.com/spreadsheets/d/1IYY_tgx_IHuhSq3AJ5eI5OnqOPBNLWSHKh2a30DoXe8/edit?usp=sharing"",""พัทลุง!I486"")"),45)</f>
        <v>45</v>
      </c>
      <c r="J591" s="191">
        <f ca="1">IFERROR(__xludf.DUMMYFUNCTION("IMPORTRANGE(""https://docs.google.com/spreadsheets/d/1IYY_tgx_IHuhSq3AJ5eI5OnqOPBNLWSHKh2a30DoXe8/edit?usp=sharing"",""พัทลุง!J486"")"),0)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IFERROR(__xludf.DUMMYFUNCTION("IMPORTRANGE(""https://docs.google.com/spreadsheets/d/1IYY_tgx_IHuhSq3AJ5eI5OnqOPBNLWSHKh2a30DoXe8/edit?usp=sharing"",""พัทลุง!I487"")"),0)</f>
        <v>0</v>
      </c>
      <c r="J592" s="191">
        <f ca="1">IFERROR(__xludf.DUMMYFUNCTION("IMPORTRANGE(""https://docs.google.com/spreadsheets/d/1IYY_tgx_IHuhSq3AJ5eI5OnqOPBNLWSHKh2a30DoXe8/edit?usp=sharing"",""พัทลุง!J487"")"),0)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IFERROR(__xludf.DUMMYFUNCTION("IMPORTRANGE(""https://docs.google.com/spreadsheets/d/1IYY_tgx_IHuhSq3AJ5eI5OnqOPBNLWSHKh2a30DoXe8/edit?usp=sharing"",""พัทลุง!I488"")"),45)</f>
        <v>45</v>
      </c>
      <c r="J593" s="191">
        <f ca="1">IFERROR(__xludf.DUMMYFUNCTION("IMPORTRANGE(""https://docs.google.com/spreadsheets/d/1IYY_tgx_IHuhSq3AJ5eI5OnqOPBNLWSHKh2a30DoXe8/edit?usp=sharing"",""พัทลุง!J488"")"),0)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IFERROR(__xludf.DUMMYFUNCTION("IMPORTRANGE(""https://docs.google.com/spreadsheets/d/1IYY_tgx_IHuhSq3AJ5eI5OnqOPBNLWSHKh2a30DoXe8/edit?usp=sharing"",""พัทลุง!I489"")"),0)</f>
        <v>0</v>
      </c>
      <c r="J594" s="191">
        <f ca="1">IFERROR(__xludf.DUMMYFUNCTION("IMPORTRANGE(""https://docs.google.com/spreadsheets/d/1IYY_tgx_IHuhSq3AJ5eI5OnqOPBNLWSHKh2a30DoXe8/edit?usp=sharing"",""พัทลุง!J489"")"),0)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IFERROR(__xludf.DUMMYFUNCTION("IMPORTRANGE(""https://docs.google.com/spreadsheets/d/1IYY_tgx_IHuhSq3AJ5eI5OnqOPBNLWSHKh2a30DoXe8/edit?usp=sharing"",""พัทลุง!I490"")"),45)</f>
        <v>45</v>
      </c>
      <c r="J595" s="191">
        <f ca="1">IFERROR(__xludf.DUMMYFUNCTION("IMPORTRANGE(""https://docs.google.com/spreadsheets/d/1IYY_tgx_IHuhSq3AJ5eI5OnqOPBNLWSHKh2a30DoXe8/edit?usp=sharing"",""พัทลุง!J490"")"),0)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IFERROR(__xludf.DUMMYFUNCTION("IMPORTRANGE(""https://docs.google.com/spreadsheets/d/1IYY_tgx_IHuhSq3AJ5eI5OnqOPBNLWSHKh2a30DoXe8/edit?usp=sharing"",""พัทลุง!I491"")"),0)</f>
        <v>0</v>
      </c>
      <c r="J596" s="238">
        <f ca="1">IFERROR(__xludf.DUMMYFUNCTION("IMPORTRANGE(""https://docs.google.com/spreadsheets/d/1IYY_tgx_IHuhSq3AJ5eI5OnqOPBNLWSHKh2a30DoXe8/edit?usp=sharing"",""พัทลุง!J491"")"),0)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IFERROR(__xludf.DUMMYFUNCTION("IMPORTRANGE(""https://docs.google.com/spreadsheets/d/1IYY_tgx_IHuhSq3AJ5eI5OnqOPBNLWSHKh2a30DoXe8/edit?usp=sharing"",""พัทลุง!I492"")"),50)</f>
        <v>50</v>
      </c>
      <c r="J597" s="464">
        <f ca="1">IFERROR(__xludf.DUMMYFUNCTION("IMPORTRANGE(""https://docs.google.com/spreadsheets/d/1IYY_tgx_IHuhSq3AJ5eI5OnqOPBNLWSHKh2a30DoXe8/edit?usp=sharing"",""พัทลุง!J492"")"),0)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IFERROR(__xludf.DUMMYFUNCTION("IMPORTRANGE(""https://docs.google.com/spreadsheets/d/1IYY_tgx_IHuhSq3AJ5eI5OnqOPBNLWSHKh2a30DoXe8/edit?usp=sharing"",""พัทลุง!L492"")"),4550)</f>
        <v>4550</v>
      </c>
      <c r="M597" s="395"/>
      <c r="N597" s="395">
        <f ca="1">IFERROR(__xludf.DUMMYFUNCTION("IMPORTRANGE(""https://docs.google.com/spreadsheets/d/1IYY_tgx_IHuhSq3AJ5eI5OnqOPBNLWSHKh2a30DoXe8/edit?usp=sharing"",""พัทลุง!M492"")"),1400)</f>
        <v>1400</v>
      </c>
      <c r="O597" s="395">
        <f t="shared" ref="O597:O601" ca="1" si="126">+IF(L597&gt;0,N597*100/L597,0)</f>
        <v>30.76923076923077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IFERROR(__xludf.DUMMYFUNCTION("IMPORTRANGE(""https://docs.google.com/spreadsheets/d/1IYY_tgx_IHuhSq3AJ5eI5OnqOPBNLWSHKh2a30DoXe8/edit?usp=sharing"",""พัทลุง!L493"")"),0)</f>
        <v>0</v>
      </c>
      <c r="M598" s="169"/>
      <c r="N598" s="171">
        <f ca="1">IFERROR(__xludf.DUMMYFUNCTION("IMPORTRANGE(""https://docs.google.com/spreadsheets/d/1IYY_tgx_IHuhSq3AJ5eI5OnqOPBNLWSHKh2a30DoXe8/edit?usp=sharing"",""พัทลุง!M493"")"),0)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1">
        <f ca="1">IFERROR(__xludf.DUMMYFUNCTION("IMPORTRANGE(""https://docs.google.com/spreadsheets/d/1IYY_tgx_IHuhSq3AJ5eI5OnqOPBNLWSHKh2a30DoXe8/edit?usp=sharing"",""พัทลุง!M494"")"),1400)</f>
        <v>1400</v>
      </c>
      <c r="O599" s="171">
        <f t="shared" ca="1" si="126"/>
        <v>30.76923076923077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IFERROR(__xludf.DUMMYFUNCTION("IMPORTRANGE(""https://docs.google.com/spreadsheets/d/1IYY_tgx_IHuhSq3AJ5eI5OnqOPBNLWSHKh2a30DoXe8/edit?usp=sharing"",""พัทลุง!L495"")"),0)</f>
        <v>0</v>
      </c>
      <c r="M600" s="171"/>
      <c r="N600" s="171">
        <f ca="1">IFERROR(__xludf.DUMMYFUNCTION("IMPORTRANGE(""https://docs.google.com/spreadsheets/d/1IYY_tgx_IHuhSq3AJ5eI5OnqOPBNLWSHKh2a30DoXe8/edit?usp=sharing"",""พัทลุง!M495"")"),0)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IFERROR(__xludf.DUMMYFUNCTION("IMPORTRANGE(""https://docs.google.com/spreadsheets/d/1IYY_tgx_IHuhSq3AJ5eI5OnqOPBNLWSHKh2a30DoXe8/edit?usp=sharing"",""พัทลุง!L496"")"),4550)</f>
        <v>4550</v>
      </c>
      <c r="M601" s="171"/>
      <c r="N601" s="171">
        <f ca="1">IFERROR(__xludf.DUMMYFUNCTION("IMPORTRANGE(""https://docs.google.com/spreadsheets/d/1IYY_tgx_IHuhSq3AJ5eI5OnqOPBNLWSHKh2a30DoXe8/edit?usp=sharing"",""พัทลุง!M496"")"),1400)</f>
        <v>1400</v>
      </c>
      <c r="O601" s="171">
        <f t="shared" ca="1" si="126"/>
        <v>30.76923076923077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IFERROR(__xludf.DUMMYFUNCTION("IMPORTRANGE(""https://docs.google.com/spreadsheets/d/1IYY_tgx_IHuhSq3AJ5eI5OnqOPBNLWSHKh2a30DoXe8/edit?usp=sharing"",""พัทลุง!M497"")"),0)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IFERROR(__xludf.DUMMYFUNCTION("IMPORTRANGE(""https://docs.google.com/spreadsheets/d/1IYY_tgx_IHuhSq3AJ5eI5OnqOPBNLWSHKh2a30DoXe8/edit?usp=sharing"",""พัทลุง!M498"")"),0)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IFERROR(__xludf.DUMMYFUNCTION("IMPORTRANGE(""https://docs.google.com/spreadsheets/d/1IYY_tgx_IHuhSq3AJ5eI5OnqOPBNLWSHKh2a30DoXe8/edit?usp=sharing"",""พัทลุง!M499"")"),0)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IFERROR(__xludf.DUMMYFUNCTION("IMPORTRANGE(""https://docs.google.com/spreadsheets/d/1IYY_tgx_IHuhSq3AJ5eI5OnqOPBNLWSHKh2a30DoXe8/edit?usp=sharing"",""พัทลุง!M500"")"),1400)</f>
        <v>1400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IFERROR(__xludf.DUMMYFUNCTION("IMPORTRANGE(""https://docs.google.com/spreadsheets/d/1IYY_tgx_IHuhSq3AJ5eI5OnqOPBNLWSHKh2a30DoXe8/edit?usp=sharing"",""พัทลุง!J502"")"),0)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IFERROR(__xludf.DUMMYFUNCTION("IMPORTRANGE(""https://docs.google.com/spreadsheets/d/1IYY_tgx_IHuhSq3AJ5eI5OnqOPBNLWSHKh2a30DoXe8/edit?usp=sharing"",""พัทลุง!J503"")"),1)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IFERROR(__xludf.DUMMYFUNCTION("IMPORTRANGE(""https://docs.google.com/spreadsheets/d/1IYY_tgx_IHuhSq3AJ5eI5OnqOPBNLWSHKh2a30DoXe8/edit?usp=sharing"",""พัทลุง!J166"")"),0)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IFERROR(__xludf.DUMMYFUNCTION("IMPORTRANGE(""https://docs.google.com/spreadsheets/d/1IYY_tgx_IHuhSq3AJ5eI5OnqOPBNLWSHKh2a30DoXe8/edit?usp=sharing"",""พัทลุง!J166"")"),0)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IFERROR(__xludf.DUMMYFUNCTION("IMPORTRANGE(""https://docs.google.com/spreadsheets/d/1IYY_tgx_IHuhSq3AJ5eI5OnqOPBNLWSHKh2a30DoXe8/edit?usp=sharing"",""พัทลุง!I506"")"),50)</f>
        <v>50</v>
      </c>
      <c r="J611" s="167">
        <f ca="1">IFERROR(__xludf.DUMMYFUNCTION("IMPORTRANGE(""https://docs.google.com/spreadsheets/d/1IYY_tgx_IHuhSq3AJ5eI5OnqOPBNLWSHKh2a30DoXe8/edit?usp=sharing"",""พัทลุง!J506"")"),0)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IFERROR(__xludf.DUMMYFUNCTION("IMPORTRANGE(""https://docs.google.com/spreadsheets/d/1IYY_tgx_IHuhSq3AJ5eI5OnqOPBNLWSHKh2a30DoXe8/edit?usp=sharing"",""พัทลุง!I507"")"),0)</f>
        <v>0</v>
      </c>
      <c r="J612" s="192">
        <f ca="1">IFERROR(__xludf.DUMMYFUNCTION("IMPORTRANGE(""https://docs.google.com/spreadsheets/d/1IYY_tgx_IHuhSq3AJ5eI5OnqOPBNLWSHKh2a30DoXe8/edit?usp=sharing"",""พัทลุง!J507"")"),30)</f>
        <v>30</v>
      </c>
      <c r="K612" s="168">
        <f t="shared" ca="1" si="127"/>
        <v>60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IFERROR(__xludf.DUMMYFUNCTION("IMPORTRANGE(""https://docs.google.com/spreadsheets/d/1IYY_tgx_IHuhSq3AJ5eI5OnqOPBNLWSHKh2a30DoXe8/edit?usp=sharing"",""พัทลุง!I508"")"),0)</f>
        <v>0</v>
      </c>
      <c r="J613" s="192">
        <f ca="1">IFERROR(__xludf.DUMMYFUNCTION("IMPORTRANGE(""https://docs.google.com/spreadsheets/d/1IYY_tgx_IHuhSq3AJ5eI5OnqOPBNLWSHKh2a30DoXe8/edit?usp=sharing"",""พัทลุง!J508"")"),30)</f>
        <v>30</v>
      </c>
      <c r="K613" s="168">
        <f t="shared" ca="1" si="127"/>
        <v>60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IFERROR(__xludf.DUMMYFUNCTION("IMPORTRANGE(""https://docs.google.com/spreadsheets/d/1IYY_tgx_IHuhSq3AJ5eI5OnqOPBNLWSHKh2a30DoXe8/edit?usp=sharing"",""พัทลุง!I509"")"),0)</f>
        <v>0</v>
      </c>
      <c r="J614" s="192">
        <f ca="1">IFERROR(__xludf.DUMMYFUNCTION("IMPORTRANGE(""https://docs.google.com/spreadsheets/d/1IYY_tgx_IHuhSq3AJ5eI5OnqOPBNLWSHKh2a30DoXe8/edit?usp=sharing"",""พัทลุง!J509"")"),30)</f>
        <v>30</v>
      </c>
      <c r="K614" s="168">
        <f t="shared" ca="1" si="127"/>
        <v>60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IFERROR(__xludf.DUMMYFUNCTION("IMPORTRANGE(""https://docs.google.com/spreadsheets/d/1IYY_tgx_IHuhSq3AJ5eI5OnqOPBNLWSHKh2a30DoXe8/edit?usp=sharing"",""พัทลุง!I510"")"),0)</f>
        <v>0</v>
      </c>
      <c r="J615" s="192">
        <f ca="1">IFERROR(__xludf.DUMMYFUNCTION("IMPORTRANGE(""https://docs.google.com/spreadsheets/d/1IYY_tgx_IHuhSq3AJ5eI5OnqOPBNLWSHKh2a30DoXe8/edit?usp=sharing"",""พัทลุง!J510"")"),0)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IFERROR(__xludf.DUMMYFUNCTION("IMPORTRANGE(""https://docs.google.com/spreadsheets/d/1IYY_tgx_IHuhSq3AJ5eI5OnqOPBNLWSHKh2a30DoXe8/edit?usp=sharing"",""พัทลุง!I511"")"),0)</f>
        <v>0</v>
      </c>
      <c r="J616" s="192">
        <f ca="1">IFERROR(__xludf.DUMMYFUNCTION("IMPORTRANGE(""https://docs.google.com/spreadsheets/d/1IYY_tgx_IHuhSq3AJ5eI5OnqOPBNLWSHKh2a30DoXe8/edit?usp=sharing"",""พัทลุง!J511"")"),0)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IFERROR(__xludf.DUMMYFUNCTION("IMPORTRANGE(""https://docs.google.com/spreadsheets/d/1IYY_tgx_IHuhSq3AJ5eI5OnqOPBNLWSHKh2a30DoXe8/edit?usp=sharing"",""พัทลุง!I512"")"),0)</f>
        <v>0</v>
      </c>
      <c r="J617" s="191">
        <f ca="1">IFERROR(__xludf.DUMMYFUNCTION("IMPORTRANGE(""https://docs.google.com/spreadsheets/d/1IYY_tgx_IHuhSq3AJ5eI5OnqOPBNLWSHKh2a30DoXe8/edit?usp=sharing"",""พัทลุง!J512"")"),0)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IFERROR(__xludf.DUMMYFUNCTION("IMPORTRANGE(""https://docs.google.com/spreadsheets/d/1IYY_tgx_IHuhSq3AJ5eI5OnqOPBNLWSHKh2a30DoXe8/edit?usp=sharing"",""พัทลุง!I513"")"),0)</f>
        <v>0</v>
      </c>
      <c r="J618" s="192">
        <f ca="1">IFERROR(__xludf.DUMMYFUNCTION("IMPORTRANGE(""https://docs.google.com/spreadsheets/d/1IYY_tgx_IHuhSq3AJ5eI5OnqOPBNLWSHKh2a30DoXe8/edit?usp=sharing"",""พัทลุง!J513"")"),0)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IFERROR(__xludf.DUMMYFUNCTION("IMPORTRANGE(""https://docs.google.com/spreadsheets/d/1IYY_tgx_IHuhSq3AJ5eI5OnqOPBNLWSHKh2a30DoXe8/edit?usp=sharing"",""พัทลุง!I514"")"),0)</f>
        <v>0</v>
      </c>
      <c r="J619" s="192">
        <f ca="1">IFERROR(__xludf.DUMMYFUNCTION("IMPORTRANGE(""https://docs.google.com/spreadsheets/d/1IYY_tgx_IHuhSq3AJ5eI5OnqOPBNLWSHKh2a30DoXe8/edit?usp=sharing"",""พัทลุง!J514"")"),0)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IFERROR(__xludf.DUMMYFUNCTION("IMPORTRANGE(""https://docs.google.com/spreadsheets/d/1IYY_tgx_IHuhSq3AJ5eI5OnqOPBNLWSHKh2a30DoXe8/edit?usp=sharing"",""พัทลุง!I515"")"),0)</f>
        <v>0</v>
      </c>
      <c r="J620" s="167">
        <f ca="1">IFERROR(__xludf.DUMMYFUNCTION("IMPORTRANGE(""https://docs.google.com/spreadsheets/d/1IYY_tgx_IHuhSq3AJ5eI5OnqOPBNLWSHKh2a30DoXe8/edit?usp=sharing"",""พัทลุง!J515"")"),0)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IFERROR(__xludf.DUMMYFUNCTION("IMPORTRANGE(""https://docs.google.com/spreadsheets/d/1IYY_tgx_IHuhSq3AJ5eI5OnqOPBNLWSHKh2a30DoXe8/edit?usp=sharing"",""พัทลุง!I516"")"),0)</f>
        <v>0</v>
      </c>
      <c r="J621" s="167">
        <f ca="1">IFERROR(__xludf.DUMMYFUNCTION("IMPORTRANGE(""https://docs.google.com/spreadsheets/d/1IYY_tgx_IHuhSq3AJ5eI5OnqOPBNLWSHKh2a30DoXe8/edit?usp=sharing"",""พัทลุง!J516"")"),0)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IFERROR(__xludf.DUMMYFUNCTION("IMPORTRANGE(""https://docs.google.com/spreadsheets/d/1IYY_tgx_IHuhSq3AJ5eI5OnqOPBNLWSHKh2a30DoXe8/edit?usp=sharing"",""พัทลุง!I517"")"),0)</f>
        <v>0</v>
      </c>
      <c r="J622" s="192">
        <f ca="1">IFERROR(__xludf.DUMMYFUNCTION("IMPORTRANGE(""https://docs.google.com/spreadsheets/d/1IYY_tgx_IHuhSq3AJ5eI5OnqOPBNLWSHKh2a30DoXe8/edit?usp=sharing"",""พัทลุง!J517"")"),0)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IFERROR(__xludf.DUMMYFUNCTION("IMPORTRANGE(""https://docs.google.com/spreadsheets/d/1IYY_tgx_IHuhSq3AJ5eI5OnqOPBNLWSHKh2a30DoXe8/edit?usp=sharing"",""พัทลุง!I518"")"),0)</f>
        <v>0</v>
      </c>
      <c r="J623" s="192">
        <f ca="1">IFERROR(__xludf.DUMMYFUNCTION("IMPORTRANGE(""https://docs.google.com/spreadsheets/d/1IYY_tgx_IHuhSq3AJ5eI5OnqOPBNLWSHKh2a30DoXe8/edit?usp=sharing"",""พัทลุง!J518"")"),0)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IFERROR(__xludf.DUMMYFUNCTION("IMPORTRANGE(""https://docs.google.com/spreadsheets/d/1IYY_tgx_IHuhSq3AJ5eI5OnqOPBNLWSHKh2a30DoXe8/edit?usp=sharing"",""พัทลุง!I519"")"),0)</f>
        <v>0</v>
      </c>
      <c r="J624" s="191">
        <f ca="1">IFERROR(__xludf.DUMMYFUNCTION("IMPORTRANGE(""https://docs.google.com/spreadsheets/d/1IYY_tgx_IHuhSq3AJ5eI5OnqOPBNLWSHKh2a30DoXe8/edit?usp=sharing"",""พัทลุง!J519"")"),0)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IFERROR(__xludf.DUMMYFUNCTION("IMPORTRANGE(""https://docs.google.com/spreadsheets/d/1IYY_tgx_IHuhSq3AJ5eI5OnqOPBNLWSHKh2a30DoXe8/edit?usp=sharing"",""พัทลุง!I520"")"),0)</f>
        <v>0</v>
      </c>
      <c r="J625" s="192">
        <f ca="1">IFERROR(__xludf.DUMMYFUNCTION("IMPORTRANGE(""https://docs.google.com/spreadsheets/d/1IYY_tgx_IHuhSq3AJ5eI5OnqOPBNLWSHKh2a30DoXe8/edit?usp=sharing"",""พัทลุง!J520"")"),0)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IFERROR(__xludf.DUMMYFUNCTION("IMPORTRANGE(""https://docs.google.com/spreadsheets/d/1IYY_tgx_IHuhSq3AJ5eI5OnqOPBNLWSHKh2a30DoXe8/edit?usp=sharing"",""พัทลุง!I521"")"),0)</f>
        <v>0</v>
      </c>
      <c r="J626" s="192">
        <f ca="1">IFERROR(__xludf.DUMMYFUNCTION("IMPORTRANGE(""https://docs.google.com/spreadsheets/d/1IYY_tgx_IHuhSq3AJ5eI5OnqOPBNLWSHKh2a30DoXe8/edit?usp=sharing"",""พัทลุง!J521"")"),0)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IFERROR(__xludf.DUMMYFUNCTION("IMPORTRANGE(""https://docs.google.com/spreadsheets/d/1IYY_tgx_IHuhSq3AJ5eI5OnqOPBNLWSHKh2a30DoXe8/edit?usp=sharing"",""พัทลุง!I523"")"),1565319.63)</f>
        <v>1565319.63</v>
      </c>
      <c r="J628" s="332">
        <f ca="1">IFERROR(__xludf.DUMMYFUNCTION("IMPORTRANGE(""https://docs.google.com/spreadsheets/d/1IYY_tgx_IHuhSq3AJ5eI5OnqOPBNLWSHKh2a30DoXe8/edit?usp=sharing"",""พัทลุง!J523"")"),0)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IFERROR(__xludf.DUMMYFUNCTION("IMPORTRANGE(""https://docs.google.com/spreadsheets/d/1IYY_tgx_IHuhSq3AJ5eI5OnqOPBNLWSHKh2a30DoXe8/edit?usp=sharing"",""พัทลุง!I524"")"),158)</f>
        <v>158</v>
      </c>
      <c r="J629" s="332">
        <f ca="1">IFERROR(__xludf.DUMMYFUNCTION("IMPORTRANGE(""https://docs.google.com/spreadsheets/d/1IYY_tgx_IHuhSq3AJ5eI5OnqOPBNLWSHKh2a30DoXe8/edit?usp=sharing"",""พัทลุง!J524"")"),0)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IFERROR(__xludf.DUMMYFUNCTION("IMPORTRANGE(""https://docs.google.com/spreadsheets/d/1IYY_tgx_IHuhSq3AJ5eI5OnqOPBNLWSHKh2a30DoXe8/edit?usp=sharing"",""พัทลุง!I525"")"),1351205.29)</f>
        <v>1351205.29</v>
      </c>
      <c r="J630" s="332">
        <f ca="1">IFERROR(__xludf.DUMMYFUNCTION("IMPORTRANGE(""https://docs.google.com/spreadsheets/d/1IYY_tgx_IHuhSq3AJ5eI5OnqOPBNLWSHKh2a30DoXe8/edit?usp=sharing"",""พัทลุง!J525"")"),32076.51)</f>
        <v>32076.51</v>
      </c>
      <c r="K630" s="333">
        <f t="shared" ca="1" si="129"/>
        <v>2.3739183259118235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IFERROR(__xludf.DUMMYFUNCTION("IMPORTRANGE(""https://docs.google.com/spreadsheets/d/1IYY_tgx_IHuhSq3AJ5eI5OnqOPBNLWSHKh2a30DoXe8/edit?usp=sharing"",""พัทลุง!I526"")"),57)</f>
        <v>57</v>
      </c>
      <c r="J631" s="332">
        <f ca="1">IFERROR(__xludf.DUMMYFUNCTION("IMPORTRANGE(""https://docs.google.com/spreadsheets/d/1IYY_tgx_IHuhSq3AJ5eI5OnqOPBNLWSHKh2a30DoXe8/edit?usp=sharing"",""พัทลุง!J526"")"),25)</f>
        <v>25</v>
      </c>
      <c r="K631" s="333">
        <f t="shared" ca="1" si="129"/>
        <v>43.859649122807021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IFERROR(__xludf.DUMMYFUNCTION("IMPORTRANGE(""https://docs.google.com/spreadsheets/d/1IYY_tgx_IHuhSq3AJ5eI5OnqOPBNLWSHKh2a30DoXe8/edit?usp=sharing"",""พัทลุง!I527"")"),0)</f>
        <v>0</v>
      </c>
      <c r="J632" s="332">
        <f ca="1">IFERROR(__xludf.DUMMYFUNCTION("IMPORTRANGE(""https://docs.google.com/spreadsheets/d/1IYY_tgx_IHuhSq3AJ5eI5OnqOPBNLWSHKh2a30DoXe8/edit?usp=sharing"",""พัทลุง!J527"")"),0)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IFERROR(__xludf.DUMMYFUNCTION("IMPORTRANGE(""https://docs.google.com/spreadsheets/d/1IYY_tgx_IHuhSq3AJ5eI5OnqOPBNLWSHKh2a30DoXe8/edit?usp=sharing"",""พัทลุง!I528"")"),0)</f>
        <v>0</v>
      </c>
      <c r="J633" s="332">
        <f ca="1">IFERROR(__xludf.DUMMYFUNCTION("IMPORTRANGE(""https://docs.google.com/spreadsheets/d/1IYY_tgx_IHuhSq3AJ5eI5OnqOPBNLWSHKh2a30DoXe8/edit?usp=sharing"",""พัทลุง!J528"")"),0)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IFERROR(__xludf.DUMMYFUNCTION("IMPORTRANGE(""https://docs.google.com/spreadsheets/d/1IYY_tgx_IHuhSq3AJ5eI5OnqOPBNLWSHKh2a30DoXe8/edit?usp=sharing"",""พัทลุง!I529"")"),1220000)</f>
        <v>1220000</v>
      </c>
      <c r="J634" s="332">
        <f ca="1">IFERROR(__xludf.DUMMYFUNCTION("IMPORTRANGE(""https://docs.google.com/spreadsheets/d/1IYY_tgx_IHuhSq3AJ5eI5OnqOPBNLWSHKh2a30DoXe8/edit?usp=sharing"",""พัทลุง!J529"")"),0)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IFERROR(__xludf.DUMMYFUNCTION("IMPORTRANGE(""https://docs.google.com/spreadsheets/d/1IYY_tgx_IHuhSq3AJ5eI5OnqOPBNLWSHKh2a30DoXe8/edit?usp=sharing"",""พัทลุง!I530"")"),41)</f>
        <v>41</v>
      </c>
      <c r="J635" s="462">
        <f ca="1">IFERROR(__xludf.DUMMYFUNCTION("IMPORTRANGE(""https://docs.google.com/spreadsheets/d/1IYY_tgx_IHuhSq3AJ5eI5OnqOPBNLWSHKh2a30DoXe8/edit?usp=sharing"",""พัทลุง!J530"")"),0)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2022-01-18T03:07:01Z</dcterms:modified>
</cp:coreProperties>
</file>