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OneDrive - Khon Kaen University\ปี 2565\1.รายงานผล PARA 65\02.Export จาก Google Sheet\04. ข้อมูล ณ 15 ม.ค. 65\รายงานผลเบิกจ่าย สบก. และมีงบลงทุน\"/>
    </mc:Choice>
  </mc:AlternateContent>
  <xr:revisionPtr revIDLastSave="1" documentId="13_ncr:1_{A53F6739-E4BB-4541-929F-71DC48BD571D}" xr6:coauthVersionLast="37" xr6:coauthVersionMax="47" xr10:uidLastSave="{7BDABE35-F164-41C0-B867-48A5F27DEE22}"/>
  <bookViews>
    <workbookView xWindow="-105" yWindow="-105" windowWidth="23250" windowHeight="1257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calcPr calcId="179021"/>
</workbook>
</file>

<file path=xl/calcChain.xml><?xml version="1.0" encoding="utf-8"?>
<calcChain xmlns="http://schemas.openxmlformats.org/spreadsheetml/2006/main">
  <c r="J635" i="18" l="1"/>
  <c r="I635" i="18"/>
  <c r="K635" i="18" s="1"/>
  <c r="J634" i="18"/>
  <c r="I634" i="18"/>
  <c r="J633" i="18"/>
  <c r="I633" i="18"/>
  <c r="J632" i="18"/>
  <c r="I632" i="18"/>
  <c r="J631" i="18"/>
  <c r="I631" i="18"/>
  <c r="J630" i="18"/>
  <c r="I630" i="18"/>
  <c r="K630" i="18" s="1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K596" i="18"/>
  <c r="J596" i="18"/>
  <c r="I596" i="18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K573" i="18" s="1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I563" i="18"/>
  <c r="J562" i="18"/>
  <c r="I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M331" i="18" s="1"/>
  <c r="O332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P251" i="18" s="1"/>
  <c r="L251" i="18"/>
  <c r="O251" i="18" s="1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M96" i="18" s="1"/>
  <c r="M94" i="18" s="1"/>
  <c r="O97" i="18"/>
  <c r="P95" i="18"/>
  <c r="N95" i="18"/>
  <c r="M95" i="18"/>
  <c r="L95" i="18"/>
  <c r="O95" i="18" s="1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K83" i="18" s="1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P54" i="18"/>
  <c r="N54" i="18"/>
  <c r="M54" i="18"/>
  <c r="L54" i="18"/>
  <c r="N49" i="18"/>
  <c r="L49" i="18"/>
  <c r="O49" i="18" s="1"/>
  <c r="L47" i="18"/>
  <c r="L46" i="18"/>
  <c r="L45" i="18" s="1"/>
  <c r="N45" i="18"/>
  <c r="M45" i="18"/>
  <c r="M43" i="18" s="1"/>
  <c r="N42" i="18"/>
  <c r="M42" i="18"/>
  <c r="L42" i="18"/>
  <c r="P36" i="18"/>
  <c r="O36" i="18"/>
  <c r="P35" i="18"/>
  <c r="O35" i="18"/>
  <c r="M34" i="18"/>
  <c r="P34" i="18" s="1"/>
  <c r="M33" i="18"/>
  <c r="P33" i="18" s="1"/>
  <c r="P32" i="18"/>
  <c r="M32" i="18"/>
  <c r="M31" i="18"/>
  <c r="P31" i="18" s="1"/>
  <c r="M30" i="18"/>
  <c r="M29" i="18"/>
  <c r="P29" i="18" s="1"/>
  <c r="P26" i="18"/>
  <c r="M26" i="18"/>
  <c r="P25" i="18"/>
  <c r="N25" i="18"/>
  <c r="N15" i="18" s="1"/>
  <c r="M25" i="18"/>
  <c r="L25" i="18"/>
  <c r="O25" i="18" s="1"/>
  <c r="P24" i="18"/>
  <c r="N24" i="18"/>
  <c r="M24" i="18"/>
  <c r="N23" i="18"/>
  <c r="M23" i="18"/>
  <c r="P23" i="18" s="1"/>
  <c r="P21" i="18"/>
  <c r="N21" i="18"/>
  <c r="M21" i="18"/>
  <c r="M19" i="18" s="1"/>
  <c r="L21" i="18"/>
  <c r="O21" i="18" s="1"/>
  <c r="M16" i="18"/>
  <c r="P16" i="18" s="1"/>
  <c r="O15" i="18"/>
  <c r="M15" i="18"/>
  <c r="P15" i="18" s="1"/>
  <c r="L15" i="18"/>
  <c r="M14" i="18"/>
  <c r="P14" i="18" s="1"/>
  <c r="P13" i="18"/>
  <c r="M13" i="18"/>
  <c r="J635" i="17"/>
  <c r="I635" i="17"/>
  <c r="J634" i="17"/>
  <c r="I634" i="17"/>
  <c r="K634" i="17" s="1"/>
  <c r="J633" i="17"/>
  <c r="I633" i="17"/>
  <c r="J632" i="17"/>
  <c r="I632" i="17"/>
  <c r="J631" i="17"/>
  <c r="I631" i="17"/>
  <c r="K631" i="17" s="1"/>
  <c r="J630" i="17"/>
  <c r="I630" i="17"/>
  <c r="J629" i="17"/>
  <c r="I629" i="17"/>
  <c r="J628" i="17"/>
  <c r="I628" i="17"/>
  <c r="K628" i="17" s="1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O601" i="17" s="1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K573" i="17" s="1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I563" i="17"/>
  <c r="K563" i="17" s="1"/>
  <c r="J562" i="17"/>
  <c r="I562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K482" i="17" s="1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N34" i="17" s="1"/>
  <c r="N14" i="17" s="1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P330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N311" i="17"/>
  <c r="M311" i="17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P292" i="17" s="1"/>
  <c r="O293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O119" i="17"/>
  <c r="N119" i="17"/>
  <c r="M119" i="17"/>
  <c r="P119" i="17" s="1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M96" i="17" s="1"/>
  <c r="O97" i="17"/>
  <c r="N95" i="17"/>
  <c r="M95" i="17"/>
  <c r="P95" i="17" s="1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L72" i="17"/>
  <c r="L71" i="17"/>
  <c r="N70" i="17"/>
  <c r="M70" i="17"/>
  <c r="P70" i="17" s="1"/>
  <c r="O69" i="17"/>
  <c r="O67" i="17"/>
  <c r="N67" i="17"/>
  <c r="M67" i="17"/>
  <c r="P67" i="17" s="1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N54" i="17"/>
  <c r="M54" i="17"/>
  <c r="L54" i="17"/>
  <c r="N49" i="17"/>
  <c r="L49" i="17"/>
  <c r="L47" i="17"/>
  <c r="L46" i="17"/>
  <c r="N45" i="17"/>
  <c r="M45" i="17"/>
  <c r="N42" i="17"/>
  <c r="M42" i="17"/>
  <c r="L42" i="17"/>
  <c r="P36" i="17"/>
  <c r="O36" i="17"/>
  <c r="P35" i="17"/>
  <c r="O35" i="17"/>
  <c r="M34" i="17"/>
  <c r="P34" i="17" s="1"/>
  <c r="M33" i="17"/>
  <c r="M13" i="17" s="1"/>
  <c r="P13" i="17" s="1"/>
  <c r="P32" i="17"/>
  <c r="M32" i="17"/>
  <c r="M30" i="17" s="1"/>
  <c r="P31" i="17"/>
  <c r="M31" i="17"/>
  <c r="P29" i="17"/>
  <c r="M29" i="17"/>
  <c r="M26" i="17"/>
  <c r="P26" i="17" s="1"/>
  <c r="N25" i="17"/>
  <c r="M25" i="17"/>
  <c r="M19" i="17" s="1"/>
  <c r="P19" i="17" s="1"/>
  <c r="L25" i="17"/>
  <c r="L19" i="17" s="1"/>
  <c r="P24" i="17"/>
  <c r="N24" i="17"/>
  <c r="M24" i="17"/>
  <c r="P23" i="17"/>
  <c r="N23" i="17"/>
  <c r="M23" i="17"/>
  <c r="O21" i="17"/>
  <c r="N21" i="17"/>
  <c r="N19" i="17" s="1"/>
  <c r="M21" i="17"/>
  <c r="P21" i="17" s="1"/>
  <c r="L21" i="17"/>
  <c r="N15" i="17"/>
  <c r="M14" i="17"/>
  <c r="P14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I563" i="16"/>
  <c r="J562" i="16"/>
  <c r="I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K499" i="16" s="1"/>
  <c r="J498" i="16"/>
  <c r="I498" i="16"/>
  <c r="K498" i="16" s="1"/>
  <c r="J497" i="16"/>
  <c r="I497" i="16"/>
  <c r="K497" i="16" s="1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O380" i="16" s="1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M331" i="16" s="1"/>
  <c r="O332" i="16"/>
  <c r="P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M312" i="16" s="1"/>
  <c r="O313" i="16"/>
  <c r="O311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N119" i="16"/>
  <c r="M119" i="16"/>
  <c r="P119" i="16" s="1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O97" i="16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M68" i="16" s="1"/>
  <c r="M66" i="16" s="1"/>
  <c r="O69" i="16"/>
  <c r="P67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P54" i="16"/>
  <c r="O54" i="16"/>
  <c r="N54" i="16"/>
  <c r="M54" i="16"/>
  <c r="L54" i="16"/>
  <c r="N49" i="16"/>
  <c r="L49" i="16"/>
  <c r="L47" i="16"/>
  <c r="L46" i="16"/>
  <c r="N45" i="16"/>
  <c r="M45" i="16"/>
  <c r="M43" i="16" s="1"/>
  <c r="P42" i="16"/>
  <c r="O42" i="16"/>
  <c r="N42" i="16"/>
  <c r="M42" i="16"/>
  <c r="L42" i="16"/>
  <c r="P36" i="16"/>
  <c r="O36" i="16"/>
  <c r="P35" i="16"/>
  <c r="O35" i="16"/>
  <c r="M34" i="16"/>
  <c r="P34" i="16" s="1"/>
  <c r="P33" i="16"/>
  <c r="M33" i="16"/>
  <c r="P32" i="16"/>
  <c r="M32" i="16"/>
  <c r="M30" i="16" s="1"/>
  <c r="P30" i="16" s="1"/>
  <c r="M31" i="16"/>
  <c r="P31" i="16" s="1"/>
  <c r="M29" i="16"/>
  <c r="M26" i="16"/>
  <c r="P26" i="16" s="1"/>
  <c r="P25" i="16"/>
  <c r="O25" i="16"/>
  <c r="N25" i="16"/>
  <c r="N15" i="16" s="1"/>
  <c r="M25" i="16"/>
  <c r="L25" i="16"/>
  <c r="P24" i="16"/>
  <c r="N24" i="16"/>
  <c r="M24" i="16"/>
  <c r="N23" i="16"/>
  <c r="M23" i="16"/>
  <c r="N21" i="16"/>
  <c r="M21" i="16"/>
  <c r="P21" i="16" s="1"/>
  <c r="L21" i="16"/>
  <c r="M15" i="16"/>
  <c r="P15" i="16" s="1"/>
  <c r="L15" i="16"/>
  <c r="O15" i="16" s="1"/>
  <c r="P14" i="16"/>
  <c r="M14" i="16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I563" i="15"/>
  <c r="J562" i="15"/>
  <c r="I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P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P292" i="15" s="1"/>
  <c r="O293" i="15"/>
  <c r="P291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P254" i="15" s="1"/>
  <c r="O253" i="15"/>
  <c r="N251" i="15"/>
  <c r="M251" i="15"/>
  <c r="P251" i="15" s="1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M118" i="15" s="1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L72" i="15"/>
  <c r="L71" i="15"/>
  <c r="N70" i="15"/>
  <c r="M70" i="15"/>
  <c r="O69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O49" i="15" s="1"/>
  <c r="L47" i="15"/>
  <c r="L46" i="15"/>
  <c r="N45" i="15"/>
  <c r="M45" i="15"/>
  <c r="O42" i="15"/>
  <c r="N42" i="15"/>
  <c r="M42" i="15"/>
  <c r="L42" i="15"/>
  <c r="P36" i="15"/>
  <c r="O36" i="15"/>
  <c r="P35" i="15"/>
  <c r="O35" i="15"/>
  <c r="P34" i="15"/>
  <c r="M34" i="15"/>
  <c r="M33" i="15"/>
  <c r="M32" i="15"/>
  <c r="P32" i="15" s="1"/>
  <c r="M31" i="15"/>
  <c r="P31" i="15" s="1"/>
  <c r="M26" i="15"/>
  <c r="P26" i="15" s="1"/>
  <c r="N25" i="15"/>
  <c r="N15" i="15" s="1"/>
  <c r="M25" i="15"/>
  <c r="P25" i="15" s="1"/>
  <c r="L25" i="15"/>
  <c r="N24" i="15"/>
  <c r="M24" i="15"/>
  <c r="P24" i="15" s="1"/>
  <c r="N23" i="15"/>
  <c r="M23" i="15"/>
  <c r="P23" i="15" s="1"/>
  <c r="P21" i="15"/>
  <c r="O21" i="15"/>
  <c r="N21" i="15"/>
  <c r="M21" i="15"/>
  <c r="L21" i="15"/>
  <c r="N19" i="15"/>
  <c r="M19" i="15"/>
  <c r="P19" i="15" s="1"/>
  <c r="P16" i="15"/>
  <c r="M16" i="15"/>
  <c r="M11" i="15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I563" i="14"/>
  <c r="J562" i="14"/>
  <c r="I562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M331" i="14" s="1"/>
  <c r="O332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M312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P292" i="14" s="1"/>
  <c r="O293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P252" i="14" s="1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P120" i="14" s="1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L100" i="14"/>
  <c r="L99" i="14"/>
  <c r="N98" i="14"/>
  <c r="M98" i="14"/>
  <c r="M96" i="14" s="1"/>
  <c r="M94" i="14" s="1"/>
  <c r="O97" i="14"/>
  <c r="P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P68" i="14" s="1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M53" i="14" s="1"/>
  <c r="P54" i="14"/>
  <c r="N54" i="14"/>
  <c r="M54" i="14"/>
  <c r="L54" i="14"/>
  <c r="N49" i="14"/>
  <c r="L49" i="14"/>
  <c r="L47" i="14"/>
  <c r="L46" i="14"/>
  <c r="N45" i="14"/>
  <c r="M45" i="14"/>
  <c r="M43" i="14" s="1"/>
  <c r="O42" i="14"/>
  <c r="N42" i="14"/>
  <c r="M42" i="14"/>
  <c r="L42" i="14"/>
  <c r="P36" i="14"/>
  <c r="O36" i="14"/>
  <c r="P35" i="14"/>
  <c r="O35" i="14"/>
  <c r="M34" i="14"/>
  <c r="M14" i="14" s="1"/>
  <c r="P14" i="14" s="1"/>
  <c r="M33" i="14"/>
  <c r="P33" i="14" s="1"/>
  <c r="M32" i="14"/>
  <c r="P32" i="14" s="1"/>
  <c r="P31" i="14"/>
  <c r="M31" i="14"/>
  <c r="M30" i="14"/>
  <c r="P30" i="14" s="1"/>
  <c r="M29" i="14"/>
  <c r="P26" i="14"/>
  <c r="M26" i="14"/>
  <c r="P25" i="14"/>
  <c r="N25" i="14"/>
  <c r="M25" i="14"/>
  <c r="L25" i="14"/>
  <c r="O25" i="14" s="1"/>
  <c r="N24" i="14"/>
  <c r="M24" i="14"/>
  <c r="P24" i="14" s="1"/>
  <c r="P23" i="14"/>
  <c r="N23" i="14"/>
  <c r="M23" i="14"/>
  <c r="N21" i="14"/>
  <c r="N19" i="14" s="1"/>
  <c r="M21" i="14"/>
  <c r="P21" i="14" s="1"/>
  <c r="L21" i="14"/>
  <c r="M16" i="14"/>
  <c r="P16" i="14" s="1"/>
  <c r="N15" i="14"/>
  <c r="M15" i="14"/>
  <c r="P15" i="14" s="1"/>
  <c r="P13" i="14"/>
  <c r="M13" i="14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M331" i="13" s="1"/>
  <c r="O332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P312" i="13" s="1"/>
  <c r="O313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M250" i="13" s="1"/>
  <c r="P250" i="13" s="1"/>
  <c r="O253" i="13"/>
  <c r="O251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K189" i="13" s="1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L146" i="13"/>
  <c r="L145" i="13"/>
  <c r="N144" i="13"/>
  <c r="M144" i="13"/>
  <c r="M142" i="13" s="1"/>
  <c r="O143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M94" i="13" s="1"/>
  <c r="P94" i="13" s="1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M41" i="13" s="1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M32" i="13"/>
  <c r="P32" i="13" s="1"/>
  <c r="P31" i="13"/>
  <c r="M31" i="13"/>
  <c r="M29" i="13" s="1"/>
  <c r="M30" i="13"/>
  <c r="P30" i="13" s="1"/>
  <c r="P26" i="13"/>
  <c r="M26" i="13"/>
  <c r="N25" i="13"/>
  <c r="M25" i="13"/>
  <c r="L25" i="13"/>
  <c r="O25" i="13" s="1"/>
  <c r="P24" i="13"/>
  <c r="N24" i="13"/>
  <c r="M24" i="13"/>
  <c r="M14" i="13" s="1"/>
  <c r="P14" i="13" s="1"/>
  <c r="N23" i="13"/>
  <c r="M23" i="13"/>
  <c r="P23" i="13" s="1"/>
  <c r="P21" i="13"/>
  <c r="N21" i="13"/>
  <c r="M21" i="13"/>
  <c r="L21" i="13"/>
  <c r="O21" i="13" s="1"/>
  <c r="O19" i="13"/>
  <c r="N19" i="13"/>
  <c r="L19" i="13"/>
  <c r="M16" i="13"/>
  <c r="P16" i="13" s="1"/>
  <c r="O15" i="13"/>
  <c r="N15" i="13"/>
  <c r="L15" i="13"/>
  <c r="P13" i="13"/>
  <c r="M13" i="13"/>
  <c r="M11" i="13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M331" i="12" s="1"/>
  <c r="O332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P311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J270" i="12"/>
  <c r="I270" i="12"/>
  <c r="J269" i="12"/>
  <c r="J268" i="12"/>
  <c r="I267" i="12"/>
  <c r="K267" i="12" s="1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P67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N54" i="12"/>
  <c r="M54" i="12"/>
  <c r="L54" i="12"/>
  <c r="N49" i="12"/>
  <c r="L49" i="12"/>
  <c r="L47" i="12"/>
  <c r="L46" i="12"/>
  <c r="N45" i="12"/>
  <c r="M45" i="12"/>
  <c r="M43" i="12" s="1"/>
  <c r="N42" i="12"/>
  <c r="M42" i="12"/>
  <c r="L42" i="12"/>
  <c r="P36" i="12"/>
  <c r="O36" i="12"/>
  <c r="P35" i="12"/>
  <c r="O35" i="12"/>
  <c r="P34" i="12"/>
  <c r="M34" i="12"/>
  <c r="M33" i="12"/>
  <c r="P33" i="12" s="1"/>
  <c r="M32" i="12"/>
  <c r="P32" i="12" s="1"/>
  <c r="M31" i="12"/>
  <c r="P31" i="12" s="1"/>
  <c r="P29" i="12"/>
  <c r="M29" i="12"/>
  <c r="P26" i="12"/>
  <c r="M26" i="12"/>
  <c r="N25" i="12"/>
  <c r="N15" i="12" s="1"/>
  <c r="M25" i="12"/>
  <c r="P25" i="12" s="1"/>
  <c r="L25" i="12"/>
  <c r="P24" i="12"/>
  <c r="N24" i="12"/>
  <c r="M24" i="12"/>
  <c r="N23" i="12"/>
  <c r="M23" i="12"/>
  <c r="P23" i="12" s="1"/>
  <c r="P21" i="12"/>
  <c r="O21" i="12"/>
  <c r="N21" i="12"/>
  <c r="M21" i="12"/>
  <c r="L21" i="12"/>
  <c r="L19" i="12" s="1"/>
  <c r="N19" i="12"/>
  <c r="M19" i="12"/>
  <c r="P19" i="12" s="1"/>
  <c r="P16" i="12"/>
  <c r="M16" i="12"/>
  <c r="M14" i="12"/>
  <c r="P14" i="12" s="1"/>
  <c r="P11" i="12"/>
  <c r="M11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I563" i="1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M271" i="11" s="1"/>
  <c r="O274" i="11"/>
  <c r="P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P141" i="11"/>
  <c r="N141" i="11"/>
  <c r="M141" i="1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P67" i="11"/>
  <c r="O67" i="11"/>
  <c r="N67" i="11"/>
  <c r="M67" i="1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L47" i="11"/>
  <c r="L46" i="11"/>
  <c r="N45" i="11"/>
  <c r="M45" i="11"/>
  <c r="M43" i="11" s="1"/>
  <c r="O42" i="11"/>
  <c r="N42" i="11"/>
  <c r="M42" i="11"/>
  <c r="P42" i="11" s="1"/>
  <c r="L42" i="11"/>
  <c r="P36" i="11"/>
  <c r="O36" i="11"/>
  <c r="P35" i="11"/>
  <c r="O35" i="11"/>
  <c r="M34" i="11"/>
  <c r="P34" i="11" s="1"/>
  <c r="M33" i="11"/>
  <c r="P33" i="11" s="1"/>
  <c r="P32" i="11"/>
  <c r="M32" i="11"/>
  <c r="P31" i="11"/>
  <c r="M31" i="11"/>
  <c r="M29" i="11" s="1"/>
  <c r="M30" i="11"/>
  <c r="P30" i="11" s="1"/>
  <c r="P26" i="11"/>
  <c r="M26" i="11"/>
  <c r="N25" i="11"/>
  <c r="M25" i="11"/>
  <c r="P25" i="11" s="1"/>
  <c r="L25" i="11"/>
  <c r="O25" i="11" s="1"/>
  <c r="P24" i="11"/>
  <c r="N24" i="11"/>
  <c r="M24" i="11"/>
  <c r="P23" i="11"/>
  <c r="N23" i="11"/>
  <c r="M23" i="11"/>
  <c r="O21" i="11"/>
  <c r="N21" i="11"/>
  <c r="N19" i="11" s="1"/>
  <c r="M21" i="11"/>
  <c r="P21" i="11" s="1"/>
  <c r="L21" i="11"/>
  <c r="O19" i="11"/>
  <c r="L19" i="11"/>
  <c r="M16" i="11"/>
  <c r="P16" i="11" s="1"/>
  <c r="P15" i="11"/>
  <c r="N15" i="11"/>
  <c r="M15" i="11"/>
  <c r="P13" i="11"/>
  <c r="M13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O439" i="10" s="1"/>
  <c r="N438" i="10"/>
  <c r="L438" i="10"/>
  <c r="O438" i="10" s="1"/>
  <c r="N437" i="10"/>
  <c r="L437" i="10"/>
  <c r="N436" i="10"/>
  <c r="L436" i="10"/>
  <c r="O436" i="10" s="1"/>
  <c r="N435" i="10"/>
  <c r="L435" i="10"/>
  <c r="O435" i="10" s="1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K429" i="10" s="1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M331" i="10" s="1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P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M68" i="10" s="1"/>
  <c r="O69" i="10"/>
  <c r="O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N49" i="10"/>
  <c r="L49" i="10"/>
  <c r="O49" i="10" s="1"/>
  <c r="L47" i="10"/>
  <c r="L46" i="10"/>
  <c r="N45" i="10"/>
  <c r="M45" i="10"/>
  <c r="O42" i="10"/>
  <c r="N42" i="10"/>
  <c r="M42" i="10"/>
  <c r="L42" i="10"/>
  <c r="P36" i="10"/>
  <c r="O36" i="10"/>
  <c r="P35" i="10"/>
  <c r="O35" i="10"/>
  <c r="M34" i="10"/>
  <c r="P34" i="10" s="1"/>
  <c r="M33" i="10"/>
  <c r="P32" i="10"/>
  <c r="M32" i="10"/>
  <c r="M30" i="10" s="1"/>
  <c r="P30" i="10" s="1"/>
  <c r="P31" i="10"/>
  <c r="M31" i="10"/>
  <c r="M29" i="10" s="1"/>
  <c r="M26" i="10"/>
  <c r="P26" i="10" s="1"/>
  <c r="N25" i="10"/>
  <c r="N19" i="10" s="1"/>
  <c r="M25" i="10"/>
  <c r="P25" i="10" s="1"/>
  <c r="L25" i="10"/>
  <c r="N24" i="10"/>
  <c r="M24" i="10"/>
  <c r="P24" i="10" s="1"/>
  <c r="N23" i="10"/>
  <c r="M23" i="10"/>
  <c r="P23" i="10" s="1"/>
  <c r="O21" i="10"/>
  <c r="N21" i="10"/>
  <c r="M21" i="10"/>
  <c r="P21" i="10" s="1"/>
  <c r="L21" i="10"/>
  <c r="P16" i="10"/>
  <c r="M16" i="10"/>
  <c r="P15" i="10"/>
  <c r="N15" i="10"/>
  <c r="M15" i="10"/>
  <c r="J635" i="9"/>
  <c r="I635" i="9"/>
  <c r="J634" i="9"/>
  <c r="I634" i="9"/>
  <c r="J633" i="9"/>
  <c r="I633" i="9"/>
  <c r="J632" i="9"/>
  <c r="I632" i="9"/>
  <c r="J631" i="9"/>
  <c r="I631" i="9"/>
  <c r="K631" i="9" s="1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O568" i="9" s="1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K430" i="9" s="1"/>
  <c r="J429" i="9"/>
  <c r="I429" i="9"/>
  <c r="J428" i="9"/>
  <c r="I428" i="9"/>
  <c r="J427" i="9"/>
  <c r="I427" i="9"/>
  <c r="K427" i="9" s="1"/>
  <c r="J426" i="9"/>
  <c r="I426" i="9"/>
  <c r="J425" i="9"/>
  <c r="I425" i="9"/>
  <c r="J424" i="9"/>
  <c r="I424" i="9"/>
  <c r="J423" i="9"/>
  <c r="I423" i="9"/>
  <c r="J422" i="9"/>
  <c r="I422" i="9"/>
  <c r="J421" i="9"/>
  <c r="I421" i="9"/>
  <c r="K421" i="9" s="1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O404" i="9" s="1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K377" i="9" s="1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N54" i="9"/>
  <c r="M54" i="9"/>
  <c r="L54" i="9"/>
  <c r="N49" i="9"/>
  <c r="L49" i="9"/>
  <c r="L47" i="9"/>
  <c r="L46" i="9"/>
  <c r="N45" i="9"/>
  <c r="M45" i="9"/>
  <c r="M43" i="9" s="1"/>
  <c r="O42" i="9"/>
  <c r="N42" i="9"/>
  <c r="M42" i="9"/>
  <c r="L42" i="9"/>
  <c r="P36" i="9"/>
  <c r="O36" i="9"/>
  <c r="P35" i="9"/>
  <c r="O35" i="9"/>
  <c r="M34" i="9"/>
  <c r="P34" i="9" s="1"/>
  <c r="M33" i="9"/>
  <c r="P33" i="9" s="1"/>
  <c r="M32" i="9"/>
  <c r="P32" i="9" s="1"/>
  <c r="M31" i="9"/>
  <c r="M30" i="9"/>
  <c r="P30" i="9" s="1"/>
  <c r="P26" i="9"/>
  <c r="M26" i="9"/>
  <c r="P25" i="9"/>
  <c r="N25" i="9"/>
  <c r="N15" i="9" s="1"/>
  <c r="M25" i="9"/>
  <c r="L25" i="9"/>
  <c r="O25" i="9" s="1"/>
  <c r="P24" i="9"/>
  <c r="N24" i="9"/>
  <c r="M24" i="9"/>
  <c r="P23" i="9"/>
  <c r="N23" i="9"/>
  <c r="M23" i="9"/>
  <c r="N21" i="9"/>
  <c r="N19" i="9" s="1"/>
  <c r="M21" i="9"/>
  <c r="P21" i="9" s="1"/>
  <c r="L21" i="9"/>
  <c r="M16" i="9"/>
  <c r="P16" i="9" s="1"/>
  <c r="M15" i="9"/>
  <c r="P15" i="9" s="1"/>
  <c r="P14" i="9"/>
  <c r="M14" i="9"/>
  <c r="P13" i="9"/>
  <c r="M13" i="9"/>
  <c r="J635" i="8"/>
  <c r="I635" i="8"/>
  <c r="J634" i="8"/>
  <c r="I634" i="8"/>
  <c r="J633" i="8"/>
  <c r="I633" i="8"/>
  <c r="K633" i="8" s="1"/>
  <c r="J632" i="8"/>
  <c r="I632" i="8"/>
  <c r="K632" i="8" s="1"/>
  <c r="J631" i="8"/>
  <c r="I631" i="8"/>
  <c r="J630" i="8"/>
  <c r="I630" i="8"/>
  <c r="J629" i="8"/>
  <c r="I629" i="8"/>
  <c r="K629" i="8" s="1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O599" i="8" s="1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I563" i="8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N435" i="8"/>
  <c r="L435" i="8"/>
  <c r="O435" i="8" s="1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K423" i="8" s="1"/>
  <c r="J422" i="8"/>
  <c r="I422" i="8"/>
  <c r="J421" i="8"/>
  <c r="I421" i="8"/>
  <c r="J420" i="8"/>
  <c r="I420" i="8"/>
  <c r="J419" i="8"/>
  <c r="I419" i="8"/>
  <c r="J418" i="8"/>
  <c r="I418" i="8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K401" i="8" s="1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M331" i="8" s="1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M312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L100" i="8"/>
  <c r="L99" i="8"/>
  <c r="N98" i="8"/>
  <c r="M98" i="8"/>
  <c r="M96" i="8" s="1"/>
  <c r="O97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L57" i="8" s="1"/>
  <c r="N57" i="8"/>
  <c r="M57" i="8"/>
  <c r="N54" i="8"/>
  <c r="M54" i="8"/>
  <c r="L54" i="8"/>
  <c r="N49" i="8"/>
  <c r="L49" i="8"/>
  <c r="L47" i="8"/>
  <c r="L46" i="8"/>
  <c r="N45" i="8"/>
  <c r="M45" i="8"/>
  <c r="M43" i="8" s="1"/>
  <c r="O42" i="8"/>
  <c r="N42" i="8"/>
  <c r="M42" i="8"/>
  <c r="L42" i="8"/>
  <c r="P36" i="8"/>
  <c r="O36" i="8"/>
  <c r="P35" i="8"/>
  <c r="O35" i="8"/>
  <c r="P34" i="8"/>
  <c r="M34" i="8"/>
  <c r="M33" i="8"/>
  <c r="P33" i="8" s="1"/>
  <c r="P32" i="8"/>
  <c r="M32" i="8"/>
  <c r="M30" i="8" s="1"/>
  <c r="P30" i="8" s="1"/>
  <c r="M31" i="8"/>
  <c r="M26" i="8"/>
  <c r="P26" i="8" s="1"/>
  <c r="N25" i="8"/>
  <c r="M25" i="8"/>
  <c r="L25" i="8"/>
  <c r="O25" i="8" s="1"/>
  <c r="P24" i="8"/>
  <c r="N24" i="8"/>
  <c r="M24" i="8"/>
  <c r="P23" i="8"/>
  <c r="N23" i="8"/>
  <c r="M23" i="8"/>
  <c r="P21" i="8"/>
  <c r="N21" i="8"/>
  <c r="M21" i="8"/>
  <c r="M19" i="8" s="1"/>
  <c r="P19" i="8" s="1"/>
  <c r="L21" i="8"/>
  <c r="O21" i="8" s="1"/>
  <c r="L19" i="8"/>
  <c r="O19" i="8" s="1"/>
  <c r="P14" i="8"/>
  <c r="M14" i="8"/>
  <c r="M13" i="8"/>
  <c r="P13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K628" i="7" s="1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4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O380" i="7" s="1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P312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M292" i="7" s="1"/>
  <c r="P292" i="7" s="1"/>
  <c r="O293" i="7"/>
  <c r="N291" i="7"/>
  <c r="M291" i="7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M271" i="7" s="1"/>
  <c r="O274" i="7"/>
  <c r="N272" i="7"/>
  <c r="M272" i="7"/>
  <c r="P272" i="7" s="1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P251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P221" i="7" s="1"/>
  <c r="L221" i="7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M96" i="7" s="1"/>
  <c r="M94" i="7" s="1"/>
  <c r="O97" i="7"/>
  <c r="O95" i="7"/>
  <c r="N95" i="7"/>
  <c r="M95" i="7"/>
  <c r="P95" i="7" s="1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M68" i="7" s="1"/>
  <c r="O69" i="7"/>
  <c r="N67" i="7"/>
  <c r="M67" i="7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O54" i="7"/>
  <c r="N54" i="7"/>
  <c r="M54" i="7"/>
  <c r="P54" i="7" s="1"/>
  <c r="L54" i="7"/>
  <c r="N49" i="7"/>
  <c r="L49" i="7"/>
  <c r="L47" i="7"/>
  <c r="L46" i="7"/>
  <c r="N45" i="7"/>
  <c r="M45" i="7"/>
  <c r="M43" i="7" s="1"/>
  <c r="P42" i="7"/>
  <c r="N42" i="7"/>
  <c r="M42" i="7"/>
  <c r="L42" i="7"/>
  <c r="P36" i="7"/>
  <c r="O36" i="7"/>
  <c r="P35" i="7"/>
  <c r="O35" i="7"/>
  <c r="P34" i="7"/>
  <c r="M34" i="7"/>
  <c r="P33" i="7"/>
  <c r="M33" i="7"/>
  <c r="M32" i="7"/>
  <c r="P32" i="7" s="1"/>
  <c r="P31" i="7"/>
  <c r="M31" i="7"/>
  <c r="M30" i="7"/>
  <c r="P29" i="7"/>
  <c r="M29" i="7"/>
  <c r="P26" i="7"/>
  <c r="M26" i="7"/>
  <c r="O25" i="7"/>
  <c r="N25" i="7"/>
  <c r="M25" i="7"/>
  <c r="P25" i="7" s="1"/>
  <c r="L25" i="7"/>
  <c r="L19" i="7" s="1"/>
  <c r="N24" i="7"/>
  <c r="M24" i="7"/>
  <c r="N23" i="7"/>
  <c r="M23" i="7"/>
  <c r="P23" i="7" s="1"/>
  <c r="P21" i="7"/>
  <c r="O21" i="7"/>
  <c r="N21" i="7"/>
  <c r="M21" i="7"/>
  <c r="M19" i="7" s="1"/>
  <c r="L21" i="7"/>
  <c r="N19" i="7"/>
  <c r="M16" i="7"/>
  <c r="P16" i="7" s="1"/>
  <c r="N15" i="7"/>
  <c r="L15" i="7"/>
  <c r="O15" i="7" s="1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4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I563" i="6"/>
  <c r="J562" i="6"/>
  <c r="I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P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O141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L122" i="6" s="1"/>
  <c r="N122" i="6"/>
  <c r="M122" i="6"/>
  <c r="M120" i="6" s="1"/>
  <c r="M118" i="6" s="1"/>
  <c r="O121" i="6"/>
  <c r="P119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L72" i="6"/>
  <c r="L71" i="6"/>
  <c r="N70" i="6"/>
  <c r="M70" i="6"/>
  <c r="M68" i="6" s="1"/>
  <c r="O69" i="6"/>
  <c r="P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O49" i="6" s="1"/>
  <c r="L47" i="6"/>
  <c r="L46" i="6"/>
  <c r="N45" i="6"/>
  <c r="M45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M32" i="6"/>
  <c r="P31" i="6"/>
  <c r="M31" i="6"/>
  <c r="M29" i="6" s="1"/>
  <c r="P29" i="6" s="1"/>
  <c r="M26" i="6"/>
  <c r="P26" i="6" s="1"/>
  <c r="N25" i="6"/>
  <c r="M25" i="6"/>
  <c r="L25" i="6"/>
  <c r="N24" i="6"/>
  <c r="M24" i="6"/>
  <c r="P24" i="6" s="1"/>
  <c r="N23" i="6"/>
  <c r="M23" i="6"/>
  <c r="P23" i="6" s="1"/>
  <c r="O21" i="6"/>
  <c r="N21" i="6"/>
  <c r="N19" i="6" s="1"/>
  <c r="M21" i="6"/>
  <c r="P21" i="6" s="1"/>
  <c r="L21" i="6"/>
  <c r="M19" i="6"/>
  <c r="P16" i="6"/>
  <c r="M16" i="6"/>
  <c r="N15" i="6"/>
  <c r="M14" i="6"/>
  <c r="P14" i="6" s="1"/>
  <c r="P11" i="6"/>
  <c r="M11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O601" i="5" s="1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I563" i="5"/>
  <c r="J562" i="5"/>
  <c r="I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K481" i="5" s="1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K466" i="5" s="1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M331" i="5" s="1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P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O102" i="5" s="1"/>
  <c r="L100" i="5"/>
  <c r="L99" i="5"/>
  <c r="N98" i="5"/>
  <c r="M98" i="5"/>
  <c r="M96" i="5" s="1"/>
  <c r="M94" i="5" s="1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O54" i="5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P42" i="5"/>
  <c r="N42" i="5"/>
  <c r="M42" i="5"/>
  <c r="L42" i="5"/>
  <c r="O42" i="5" s="1"/>
  <c r="P36" i="5"/>
  <c r="O36" i="5"/>
  <c r="P35" i="5"/>
  <c r="O35" i="5"/>
  <c r="P34" i="5"/>
  <c r="M34" i="5"/>
  <c r="P33" i="5"/>
  <c r="M33" i="5"/>
  <c r="M32" i="5"/>
  <c r="P32" i="5" s="1"/>
  <c r="P31" i="5"/>
  <c r="M31" i="5"/>
  <c r="M29" i="5" s="1"/>
  <c r="M30" i="5"/>
  <c r="P30" i="5" s="1"/>
  <c r="P26" i="5"/>
  <c r="M26" i="5"/>
  <c r="O25" i="5"/>
  <c r="N25" i="5"/>
  <c r="M25" i="5"/>
  <c r="P25" i="5" s="1"/>
  <c r="L25" i="5"/>
  <c r="N24" i="5"/>
  <c r="M24" i="5"/>
  <c r="N23" i="5"/>
  <c r="M23" i="5"/>
  <c r="P23" i="5" s="1"/>
  <c r="P21" i="5"/>
  <c r="O21" i="5"/>
  <c r="N21" i="5"/>
  <c r="M21" i="5"/>
  <c r="M19" i="5" s="1"/>
  <c r="L21" i="5"/>
  <c r="O19" i="5"/>
  <c r="N19" i="5"/>
  <c r="L19" i="5"/>
  <c r="M16" i="5"/>
  <c r="P16" i="5" s="1"/>
  <c r="N15" i="5"/>
  <c r="L15" i="5"/>
  <c r="O15" i="5" s="1"/>
  <c r="M11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I563" i="4"/>
  <c r="J562" i="4"/>
  <c r="I562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K465" i="4" s="1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M331" i="4" s="1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N311" i="4"/>
  <c r="M311" i="4"/>
  <c r="L311" i="4"/>
  <c r="O311" i="4" s="1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N251" i="4"/>
  <c r="M251" i="4"/>
  <c r="P251" i="4" s="1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P119" i="4" s="1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L72" i="4"/>
  <c r="L71" i="4"/>
  <c r="N70" i="4"/>
  <c r="M70" i="4"/>
  <c r="O69" i="4"/>
  <c r="P67" i="4"/>
  <c r="N67" i="4"/>
  <c r="M67" i="4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N54" i="4"/>
  <c r="M54" i="4"/>
  <c r="L54" i="4"/>
  <c r="N49" i="4"/>
  <c r="L49" i="4"/>
  <c r="L47" i="4"/>
  <c r="L46" i="4"/>
  <c r="N45" i="4"/>
  <c r="M45" i="4"/>
  <c r="M43" i="4" s="1"/>
  <c r="N42" i="4"/>
  <c r="M42" i="4"/>
  <c r="L42" i="4"/>
  <c r="P36" i="4"/>
  <c r="O36" i="4"/>
  <c r="P35" i="4"/>
  <c r="O35" i="4"/>
  <c r="M34" i="4"/>
  <c r="P34" i="4" s="1"/>
  <c r="M33" i="4"/>
  <c r="M32" i="4"/>
  <c r="P32" i="4" s="1"/>
  <c r="P31" i="4"/>
  <c r="M31" i="4"/>
  <c r="P29" i="4"/>
  <c r="M29" i="4"/>
  <c r="M26" i="4"/>
  <c r="P26" i="4" s="1"/>
  <c r="N25" i="4"/>
  <c r="M25" i="4"/>
  <c r="P25" i="4" s="1"/>
  <c r="L25" i="4"/>
  <c r="P24" i="4"/>
  <c r="N24" i="4"/>
  <c r="M24" i="4"/>
  <c r="P23" i="4"/>
  <c r="N23" i="4"/>
  <c r="M23" i="4"/>
  <c r="O21" i="4"/>
  <c r="N21" i="4"/>
  <c r="M21" i="4"/>
  <c r="P21" i="4" s="1"/>
  <c r="L21" i="4"/>
  <c r="M19" i="4"/>
  <c r="P19" i="4" s="1"/>
  <c r="N15" i="4"/>
  <c r="M14" i="4"/>
  <c r="P14" i="4" s="1"/>
  <c r="M11" i="4"/>
  <c r="P11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O597" i="3" s="1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O564" i="3" s="1"/>
  <c r="J564" i="3"/>
  <c r="I564" i="3"/>
  <c r="J563" i="3"/>
  <c r="I563" i="3"/>
  <c r="J562" i="3"/>
  <c r="I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K499" i="3" s="1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P312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N221" i="3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M142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N49" i="3"/>
  <c r="L49" i="3"/>
  <c r="O49" i="3" s="1"/>
  <c r="L47" i="3"/>
  <c r="L46" i="3"/>
  <c r="N45" i="3"/>
  <c r="M45" i="3"/>
  <c r="M43" i="3" s="1"/>
  <c r="N42" i="3"/>
  <c r="M42" i="3"/>
  <c r="L42" i="3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29" i="3"/>
  <c r="P29" i="3" s="1"/>
  <c r="M26" i="3"/>
  <c r="P26" i="3" s="1"/>
  <c r="P25" i="3"/>
  <c r="N25" i="3"/>
  <c r="M25" i="3"/>
  <c r="L25" i="3"/>
  <c r="O25" i="3" s="1"/>
  <c r="P24" i="3"/>
  <c r="N24" i="3"/>
  <c r="M24" i="3"/>
  <c r="P23" i="3"/>
  <c r="N23" i="3"/>
  <c r="M23" i="3"/>
  <c r="N21" i="3"/>
  <c r="M21" i="3"/>
  <c r="L21" i="3"/>
  <c r="M16" i="3"/>
  <c r="P16" i="3" s="1"/>
  <c r="O15" i="3"/>
  <c r="N15" i="3"/>
  <c r="M15" i="3"/>
  <c r="P15" i="3" s="1"/>
  <c r="L15" i="3"/>
  <c r="M14" i="3"/>
  <c r="P14" i="3" s="1"/>
  <c r="M13" i="3"/>
  <c r="P13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I625" i="1" s="1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I619" i="1" s="1"/>
  <c r="J618" i="2"/>
  <c r="I618" i="2"/>
  <c r="J617" i="2"/>
  <c r="I617" i="2"/>
  <c r="J616" i="2"/>
  <c r="I616" i="2"/>
  <c r="J615" i="2"/>
  <c r="I615" i="2"/>
  <c r="J614" i="2"/>
  <c r="I614" i="2"/>
  <c r="J613" i="2"/>
  <c r="I613" i="2"/>
  <c r="I613" i="1" s="1"/>
  <c r="J612" i="2"/>
  <c r="I612" i="2"/>
  <c r="J611" i="2"/>
  <c r="I611" i="2"/>
  <c r="J610" i="2"/>
  <c r="J609" i="2"/>
  <c r="J608" i="2"/>
  <c r="J607" i="2"/>
  <c r="N605" i="2"/>
  <c r="N604" i="2"/>
  <c r="N603" i="2"/>
  <c r="N602" i="2"/>
  <c r="N602" i="1" s="1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N566" i="1" s="1"/>
  <c r="L566" i="2"/>
  <c r="N565" i="2"/>
  <c r="L565" i="2"/>
  <c r="O565" i="2" s="1"/>
  <c r="N564" i="2"/>
  <c r="L564" i="2"/>
  <c r="J564" i="2"/>
  <c r="I564" i="2"/>
  <c r="J563" i="2"/>
  <c r="I563" i="2"/>
  <c r="J562" i="2"/>
  <c r="I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J513" i="2"/>
  <c r="I513" i="2"/>
  <c r="K513" i="2" s="1"/>
  <c r="J512" i="2"/>
  <c r="I512" i="2"/>
  <c r="K512" i="2" s="1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J504" i="2"/>
  <c r="I504" i="2"/>
  <c r="K504" i="2" s="1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K494" i="2" s="1"/>
  <c r="J493" i="2"/>
  <c r="I493" i="2"/>
  <c r="K493" i="2" s="1"/>
  <c r="J492" i="2"/>
  <c r="I492" i="2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7" i="1" s="1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I425" i="1" s="1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N351" i="2"/>
  <c r="L351" i="2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J341" i="1" s="1"/>
  <c r="I341" i="2"/>
  <c r="J340" i="2"/>
  <c r="I340" i="2"/>
  <c r="J339" i="2"/>
  <c r="I339" i="2"/>
  <c r="N337" i="2"/>
  <c r="L337" i="2"/>
  <c r="O337" i="2" s="1"/>
  <c r="L335" i="2"/>
  <c r="L334" i="2"/>
  <c r="N333" i="2"/>
  <c r="M333" i="2"/>
  <c r="O332" i="2"/>
  <c r="P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O311" i="2"/>
  <c r="N311" i="2"/>
  <c r="M311" i="2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L256" i="2"/>
  <c r="L255" i="2"/>
  <c r="N254" i="2"/>
  <c r="M254" i="2"/>
  <c r="P254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L100" i="2"/>
  <c r="L99" i="2"/>
  <c r="N98" i="2"/>
  <c r="M98" i="2"/>
  <c r="P98" i="2" s="1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O69" i="2"/>
  <c r="P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P54" i="2" s="1"/>
  <c r="L54" i="2"/>
  <c r="O54" i="2" s="1"/>
  <c r="N49" i="2"/>
  <c r="L49" i="2"/>
  <c r="O49" i="2" s="1"/>
  <c r="L47" i="2"/>
  <c r="L46" i="2"/>
  <c r="N45" i="2"/>
  <c r="M45" i="2"/>
  <c r="M43" i="2" s="1"/>
  <c r="M41" i="2" s="1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M32" i="2"/>
  <c r="P32" i="2" s="1"/>
  <c r="M31" i="2"/>
  <c r="P31" i="2" s="1"/>
  <c r="M26" i="2"/>
  <c r="P26" i="2" s="1"/>
  <c r="N25" i="2"/>
  <c r="N15" i="2" s="1"/>
  <c r="M25" i="2"/>
  <c r="P25" i="2" s="1"/>
  <c r="L25" i="2"/>
  <c r="O25" i="2" s="1"/>
  <c r="P24" i="2"/>
  <c r="N24" i="2"/>
  <c r="M24" i="2"/>
  <c r="P23" i="2"/>
  <c r="N23" i="2"/>
  <c r="M23" i="2"/>
  <c r="P21" i="2"/>
  <c r="O21" i="2"/>
  <c r="N21" i="2"/>
  <c r="M21" i="2"/>
  <c r="L21" i="2"/>
  <c r="M19" i="2"/>
  <c r="L19" i="2"/>
  <c r="P15" i="2"/>
  <c r="M15" i="2"/>
  <c r="P14" i="2"/>
  <c r="M14" i="2"/>
  <c r="M13" i="2"/>
  <c r="P13" i="2" s="1"/>
  <c r="L567" i="1"/>
  <c r="O567" i="1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P330" i="1"/>
  <c r="O330" i="1"/>
  <c r="N330" i="1"/>
  <c r="M330" i="1"/>
  <c r="L330" i="1"/>
  <c r="L317" i="1"/>
  <c r="O313" i="1"/>
  <c r="N313" i="1"/>
  <c r="M313" i="1"/>
  <c r="L313" i="1"/>
  <c r="P311" i="1"/>
  <c r="O311" i="1"/>
  <c r="N311" i="1"/>
  <c r="M311" i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M221" i="1"/>
  <c r="P221" i="1" s="1"/>
  <c r="L221" i="1"/>
  <c r="O221" i="1" s="1"/>
  <c r="J214" i="1"/>
  <c r="I214" i="1"/>
  <c r="J198" i="1"/>
  <c r="L147" i="1"/>
  <c r="N143" i="1"/>
  <c r="M143" i="1"/>
  <c r="L143" i="1"/>
  <c r="O143" i="1" s="1"/>
  <c r="N141" i="1"/>
  <c r="M141" i="1"/>
  <c r="P141" i="1" s="1"/>
  <c r="L141" i="1"/>
  <c r="O141" i="1" s="1"/>
  <c r="L125" i="1"/>
  <c r="N121" i="1"/>
  <c r="M121" i="1"/>
  <c r="L121" i="1"/>
  <c r="O121" i="1" s="1"/>
  <c r="P119" i="1"/>
  <c r="O119" i="1"/>
  <c r="M119" i="1"/>
  <c r="L119" i="1"/>
  <c r="L101" i="1"/>
  <c r="O97" i="1"/>
  <c r="N97" i="1"/>
  <c r="M97" i="1"/>
  <c r="L97" i="1"/>
  <c r="P95" i="1"/>
  <c r="N95" i="1"/>
  <c r="M95" i="1"/>
  <c r="L95" i="1"/>
  <c r="O95" i="1" s="1"/>
  <c r="L73" i="1"/>
  <c r="O69" i="1"/>
  <c r="N69" i="1"/>
  <c r="N21" i="1" s="1"/>
  <c r="M69" i="1"/>
  <c r="M21" i="1" s="1"/>
  <c r="L69" i="1"/>
  <c r="N67" i="1"/>
  <c r="M67" i="1"/>
  <c r="P67" i="1" s="1"/>
  <c r="L60" i="1"/>
  <c r="L25" i="1" s="1"/>
  <c r="L56" i="1"/>
  <c r="L54" i="1" s="1"/>
  <c r="N54" i="1"/>
  <c r="M54" i="1"/>
  <c r="P54" i="1" s="1"/>
  <c r="L48" i="1"/>
  <c r="L44" i="1"/>
  <c r="L21" i="1" s="1"/>
  <c r="N42" i="1"/>
  <c r="M42" i="1"/>
  <c r="P42" i="1" s="1"/>
  <c r="P36" i="1"/>
  <c r="O36" i="1"/>
  <c r="P35" i="1"/>
  <c r="O35" i="1"/>
  <c r="P34" i="1"/>
  <c r="M34" i="1"/>
  <c r="M33" i="1"/>
  <c r="P33" i="1" s="1"/>
  <c r="M32" i="1"/>
  <c r="P32" i="1" s="1"/>
  <c r="M31" i="1"/>
  <c r="P31" i="1" s="1"/>
  <c r="P29" i="1"/>
  <c r="M29" i="1"/>
  <c r="P26" i="1"/>
  <c r="M26" i="1"/>
  <c r="N25" i="1"/>
  <c r="N15" i="1" s="1"/>
  <c r="M25" i="1"/>
  <c r="P25" i="1" s="1"/>
  <c r="N24" i="1"/>
  <c r="M24" i="1"/>
  <c r="P24" i="1" s="1"/>
  <c r="N23" i="1"/>
  <c r="M23" i="1"/>
  <c r="P23" i="1" s="1"/>
  <c r="P16" i="1"/>
  <c r="M16" i="1"/>
  <c r="I420" i="1" l="1"/>
  <c r="I432" i="1"/>
  <c r="I511" i="1"/>
  <c r="K511" i="1" s="1"/>
  <c r="I517" i="1"/>
  <c r="I523" i="1"/>
  <c r="I529" i="1"/>
  <c r="L564" i="1"/>
  <c r="L584" i="1"/>
  <c r="N604" i="1"/>
  <c r="K632" i="4"/>
  <c r="N43" i="6"/>
  <c r="K93" i="8"/>
  <c r="K229" i="13"/>
  <c r="J483" i="1"/>
  <c r="K199" i="11"/>
  <c r="J412" i="1"/>
  <c r="M57" i="1"/>
  <c r="M55" i="1" s="1"/>
  <c r="J79" i="1"/>
  <c r="J85" i="1"/>
  <c r="K420" i="3"/>
  <c r="N273" i="4"/>
  <c r="N271" i="4" s="1"/>
  <c r="L32" i="15"/>
  <c r="L30" i="15" s="1"/>
  <c r="L403" i="1"/>
  <c r="O403" i="1" s="1"/>
  <c r="N43" i="5"/>
  <c r="N41" i="5" s="1"/>
  <c r="P41" i="5" s="1"/>
  <c r="O457" i="3"/>
  <c r="K465" i="3"/>
  <c r="K109" i="4"/>
  <c r="L224" i="4"/>
  <c r="J363" i="1"/>
  <c r="N588" i="1"/>
  <c r="J610" i="1"/>
  <c r="N222" i="7"/>
  <c r="N220" i="7" s="1"/>
  <c r="K419" i="7"/>
  <c r="K425" i="7"/>
  <c r="K474" i="7"/>
  <c r="K498" i="7"/>
  <c r="K591" i="7"/>
  <c r="K597" i="7"/>
  <c r="K92" i="8"/>
  <c r="N551" i="1"/>
  <c r="K416" i="11"/>
  <c r="K435" i="11"/>
  <c r="O457" i="11"/>
  <c r="K465" i="11"/>
  <c r="O580" i="11"/>
  <c r="I328" i="1"/>
  <c r="O564" i="18"/>
  <c r="J157" i="1"/>
  <c r="J241" i="1"/>
  <c r="J367" i="1"/>
  <c r="O551" i="2"/>
  <c r="J76" i="1"/>
  <c r="I92" i="1"/>
  <c r="N437" i="1"/>
  <c r="O437" i="1" s="1"/>
  <c r="L145" i="1"/>
  <c r="J213" i="1"/>
  <c r="K560" i="4"/>
  <c r="K199" i="7"/>
  <c r="P254" i="14"/>
  <c r="O352" i="15"/>
  <c r="K341" i="16"/>
  <c r="I81" i="1"/>
  <c r="J211" i="1"/>
  <c r="J325" i="1"/>
  <c r="N349" i="1"/>
  <c r="N356" i="1"/>
  <c r="I626" i="1"/>
  <c r="K289" i="18"/>
  <c r="J104" i="1"/>
  <c r="J171" i="1"/>
  <c r="N74" i="1"/>
  <c r="J83" i="1"/>
  <c r="J90" i="1"/>
  <c r="L459" i="1"/>
  <c r="I497" i="1"/>
  <c r="I533" i="1"/>
  <c r="N61" i="1"/>
  <c r="N224" i="1"/>
  <c r="N410" i="1"/>
  <c r="I631" i="1"/>
  <c r="L333" i="10"/>
  <c r="K455" i="15"/>
  <c r="O533" i="17"/>
  <c r="K629" i="17"/>
  <c r="O533" i="18"/>
  <c r="K564" i="18"/>
  <c r="K591" i="18"/>
  <c r="K631" i="18"/>
  <c r="I199" i="1"/>
  <c r="J322" i="1"/>
  <c r="K580" i="11"/>
  <c r="I109" i="1"/>
  <c r="J187" i="1"/>
  <c r="J378" i="1"/>
  <c r="L437" i="1"/>
  <c r="N460" i="1"/>
  <c r="I498" i="1"/>
  <c r="N144" i="1"/>
  <c r="J158" i="1"/>
  <c r="I173" i="1"/>
  <c r="N386" i="1"/>
  <c r="K113" i="5"/>
  <c r="L224" i="5"/>
  <c r="O599" i="5"/>
  <c r="K164" i="6"/>
  <c r="K418" i="6"/>
  <c r="K424" i="6"/>
  <c r="O383" i="8"/>
  <c r="K473" i="8"/>
  <c r="K449" i="14"/>
  <c r="K309" i="18"/>
  <c r="O383" i="18"/>
  <c r="K497" i="18"/>
  <c r="N570" i="1"/>
  <c r="J110" i="1"/>
  <c r="J448" i="1"/>
  <c r="J185" i="1"/>
  <c r="N385" i="1"/>
  <c r="K229" i="14"/>
  <c r="K398" i="15"/>
  <c r="O404" i="15"/>
  <c r="K464" i="15"/>
  <c r="K416" i="16"/>
  <c r="K428" i="16"/>
  <c r="K435" i="16"/>
  <c r="J591" i="1"/>
  <c r="J431" i="1"/>
  <c r="J510" i="1"/>
  <c r="N541" i="1"/>
  <c r="J133" i="1"/>
  <c r="N57" i="1"/>
  <c r="I133" i="1"/>
  <c r="K133" i="1" s="1"/>
  <c r="J199" i="1"/>
  <c r="K593" i="2"/>
  <c r="K376" i="4"/>
  <c r="K589" i="4"/>
  <c r="K109" i="6"/>
  <c r="K117" i="6"/>
  <c r="L275" i="6"/>
  <c r="O601" i="6"/>
  <c r="K631" i="6"/>
  <c r="K81" i="7"/>
  <c r="K87" i="7"/>
  <c r="K199" i="13"/>
  <c r="N43" i="4"/>
  <c r="N96" i="6"/>
  <c r="N94" i="6" s="1"/>
  <c r="J163" i="1"/>
  <c r="N569" i="1"/>
  <c r="K249" i="4"/>
  <c r="L33" i="11"/>
  <c r="O33" i="11" s="1"/>
  <c r="K328" i="13"/>
  <c r="N68" i="4"/>
  <c r="N66" i="4" s="1"/>
  <c r="N222" i="4"/>
  <c r="N220" i="4" s="1"/>
  <c r="J630" i="1"/>
  <c r="K132" i="17"/>
  <c r="I213" i="1"/>
  <c r="L225" i="1"/>
  <c r="J236" i="1"/>
  <c r="L45" i="3"/>
  <c r="K595" i="3"/>
  <c r="O74" i="7"/>
  <c r="K420" i="10"/>
  <c r="K426" i="10"/>
  <c r="K432" i="10"/>
  <c r="J81" i="1"/>
  <c r="J343" i="1"/>
  <c r="L70" i="16"/>
  <c r="K396" i="16"/>
  <c r="K402" i="16"/>
  <c r="K419" i="16"/>
  <c r="K431" i="16"/>
  <c r="O437" i="16"/>
  <c r="K474" i="16"/>
  <c r="I518" i="1"/>
  <c r="J88" i="1"/>
  <c r="J128" i="1"/>
  <c r="J289" i="1"/>
  <c r="N298" i="1"/>
  <c r="J309" i="1"/>
  <c r="J362" i="1"/>
  <c r="J370" i="1"/>
  <c r="J376" i="1"/>
  <c r="N382" i="1"/>
  <c r="J401" i="1"/>
  <c r="J452" i="1"/>
  <c r="N458" i="1"/>
  <c r="J466" i="1"/>
  <c r="J472" i="1"/>
  <c r="J490" i="1"/>
  <c r="J502" i="1"/>
  <c r="J508" i="1"/>
  <c r="J514" i="1"/>
  <c r="N537" i="1"/>
  <c r="J548" i="1"/>
  <c r="N554" i="1"/>
  <c r="J595" i="1"/>
  <c r="I624" i="1"/>
  <c r="O354" i="16"/>
  <c r="J169" i="1"/>
  <c r="J346" i="1"/>
  <c r="N352" i="1"/>
  <c r="L383" i="1"/>
  <c r="I430" i="1"/>
  <c r="J445" i="1"/>
  <c r="J453" i="1"/>
  <c r="I521" i="1"/>
  <c r="I527" i="1"/>
  <c r="N538" i="1"/>
  <c r="J549" i="1"/>
  <c r="J176" i="1"/>
  <c r="J189" i="1"/>
  <c r="J394" i="1"/>
  <c r="N401" i="1"/>
  <c r="N408" i="1"/>
  <c r="J418" i="1"/>
  <c r="J467" i="1"/>
  <c r="J485" i="1"/>
  <c r="J521" i="1"/>
  <c r="N463" i="1"/>
  <c r="J499" i="1"/>
  <c r="J633" i="1"/>
  <c r="K416" i="10"/>
  <c r="K396" i="12"/>
  <c r="K419" i="12"/>
  <c r="O437" i="12"/>
  <c r="K455" i="12"/>
  <c r="K564" i="12"/>
  <c r="N583" i="1"/>
  <c r="N603" i="1"/>
  <c r="L100" i="1"/>
  <c r="J551" i="1"/>
  <c r="J243" i="1"/>
  <c r="N314" i="1"/>
  <c r="J326" i="1"/>
  <c r="L337" i="1"/>
  <c r="N387" i="1"/>
  <c r="N404" i="1"/>
  <c r="J470" i="1"/>
  <c r="J476" i="1"/>
  <c r="J482" i="1"/>
  <c r="J488" i="1"/>
  <c r="J494" i="1"/>
  <c r="J506" i="1"/>
  <c r="J524" i="1"/>
  <c r="J628" i="1"/>
  <c r="J154" i="1"/>
  <c r="J182" i="1"/>
  <c r="J195" i="1"/>
  <c r="J204" i="1"/>
  <c r="J218" i="1"/>
  <c r="J261" i="1"/>
  <c r="I614" i="1"/>
  <c r="L58" i="1"/>
  <c r="J113" i="1"/>
  <c r="N440" i="1"/>
  <c r="N599" i="1"/>
  <c r="J629" i="1"/>
  <c r="J635" i="1"/>
  <c r="K635" i="1" s="1"/>
  <c r="N553" i="1"/>
  <c r="L47" i="1"/>
  <c r="I82" i="1"/>
  <c r="J87" i="1"/>
  <c r="J108" i="1"/>
  <c r="J115" i="1"/>
  <c r="J188" i="1"/>
  <c r="M122" i="1"/>
  <c r="P122" i="1" s="1"/>
  <c r="I398" i="1"/>
  <c r="J414" i="1"/>
  <c r="J545" i="1"/>
  <c r="I573" i="1"/>
  <c r="K573" i="1" s="1"/>
  <c r="I593" i="1"/>
  <c r="I621" i="1"/>
  <c r="N70" i="1"/>
  <c r="J578" i="1"/>
  <c r="J597" i="1"/>
  <c r="J632" i="1"/>
  <c r="L354" i="1"/>
  <c r="N533" i="1"/>
  <c r="N122" i="1"/>
  <c r="J172" i="1"/>
  <c r="J397" i="1"/>
  <c r="N403" i="1"/>
  <c r="J426" i="1"/>
  <c r="J481" i="1"/>
  <c r="J493" i="1"/>
  <c r="N564" i="1"/>
  <c r="J156" i="1"/>
  <c r="J170" i="1"/>
  <c r="J270" i="1"/>
  <c r="N354" i="1"/>
  <c r="O354" i="1" s="1"/>
  <c r="J419" i="1"/>
  <c r="I113" i="1"/>
  <c r="J134" i="1"/>
  <c r="J174" i="1"/>
  <c r="J233" i="1"/>
  <c r="J285" i="1"/>
  <c r="J306" i="1"/>
  <c r="L315" i="1"/>
  <c r="N337" i="1"/>
  <c r="I381" i="1"/>
  <c r="K381" i="1" s="1"/>
  <c r="I428" i="1"/>
  <c r="I525" i="1"/>
  <c r="J609" i="1"/>
  <c r="J78" i="1"/>
  <c r="N572" i="1"/>
  <c r="J579" i="1"/>
  <c r="N584" i="1"/>
  <c r="N597" i="1"/>
  <c r="J614" i="1"/>
  <c r="J626" i="1"/>
  <c r="J135" i="1"/>
  <c r="J175" i="1"/>
  <c r="J201" i="1"/>
  <c r="J215" i="1"/>
  <c r="J234" i="1"/>
  <c r="L296" i="1"/>
  <c r="J381" i="1"/>
  <c r="N389" i="1"/>
  <c r="N441" i="1"/>
  <c r="J451" i="1"/>
  <c r="J471" i="1"/>
  <c r="J495" i="1"/>
  <c r="N536" i="1"/>
  <c r="K614" i="6"/>
  <c r="I623" i="1"/>
  <c r="I630" i="1"/>
  <c r="K630" i="1" s="1"/>
  <c r="N351" i="1"/>
  <c r="I370" i="1"/>
  <c r="K370" i="1" s="1"/>
  <c r="I376" i="1"/>
  <c r="L406" i="1"/>
  <c r="I417" i="1"/>
  <c r="L435" i="1"/>
  <c r="I520" i="1"/>
  <c r="I526" i="1"/>
  <c r="I532" i="1"/>
  <c r="L72" i="1"/>
  <c r="J82" i="1"/>
  <c r="I88" i="1"/>
  <c r="K88" i="1" s="1"/>
  <c r="I117" i="1"/>
  <c r="N126" i="1"/>
  <c r="I189" i="1"/>
  <c r="J202" i="1"/>
  <c r="I216" i="1"/>
  <c r="N275" i="1"/>
  <c r="I513" i="1"/>
  <c r="K513" i="1" s="1"/>
  <c r="J84" i="1"/>
  <c r="L102" i="1"/>
  <c r="L61" i="1"/>
  <c r="O61" i="1" s="1"/>
  <c r="I93" i="1"/>
  <c r="I496" i="1"/>
  <c r="K496" i="1" s="1"/>
  <c r="L565" i="1"/>
  <c r="O565" i="1" s="1"/>
  <c r="J184" i="1"/>
  <c r="J263" i="1"/>
  <c r="J303" i="1"/>
  <c r="J366" i="1"/>
  <c r="J379" i="1"/>
  <c r="J425" i="1"/>
  <c r="K597" i="2"/>
  <c r="K632" i="3"/>
  <c r="K213" i="4"/>
  <c r="K635" i="6"/>
  <c r="K547" i="7"/>
  <c r="K328" i="8"/>
  <c r="K117" i="11"/>
  <c r="K149" i="11"/>
  <c r="L275" i="11"/>
  <c r="O275" i="11" s="1"/>
  <c r="O435" i="11"/>
  <c r="K630" i="11"/>
  <c r="L57" i="14"/>
  <c r="L122" i="14"/>
  <c r="N292" i="15"/>
  <c r="N290" i="15" s="1"/>
  <c r="K375" i="15"/>
  <c r="K381" i="15"/>
  <c r="K422" i="15"/>
  <c r="K466" i="16"/>
  <c r="I344" i="1"/>
  <c r="K344" i="1" s="1"/>
  <c r="I500" i="1"/>
  <c r="K500" i="1" s="1"/>
  <c r="L534" i="1"/>
  <c r="O534" i="1" s="1"/>
  <c r="L554" i="1"/>
  <c r="O554" i="1" s="1"/>
  <c r="I591" i="1"/>
  <c r="J80" i="1"/>
  <c r="J106" i="1"/>
  <c r="I200" i="1"/>
  <c r="N357" i="1"/>
  <c r="J368" i="1"/>
  <c r="L404" i="1"/>
  <c r="I464" i="1"/>
  <c r="K562" i="13"/>
  <c r="K88" i="15"/>
  <c r="K117" i="15"/>
  <c r="K229" i="17"/>
  <c r="L98" i="18"/>
  <c r="L96" i="18" s="1"/>
  <c r="L94" i="18" s="1"/>
  <c r="K110" i="18"/>
  <c r="K464" i="18"/>
  <c r="K597" i="18"/>
  <c r="I485" i="1"/>
  <c r="K485" i="1" s="1"/>
  <c r="O435" i="13"/>
  <c r="L228" i="1"/>
  <c r="O228" i="1" s="1"/>
  <c r="I488" i="1"/>
  <c r="K488" i="1" s="1"/>
  <c r="I592" i="1"/>
  <c r="K592" i="1" s="1"/>
  <c r="J159" i="1"/>
  <c r="J173" i="1"/>
  <c r="N294" i="1"/>
  <c r="J344" i="1"/>
  <c r="N358" i="1"/>
  <c r="I375" i="1"/>
  <c r="J398" i="1"/>
  <c r="J415" i="1"/>
  <c r="J421" i="1"/>
  <c r="J427" i="1"/>
  <c r="J512" i="1"/>
  <c r="N552" i="1"/>
  <c r="I580" i="1"/>
  <c r="N585" i="1"/>
  <c r="J607" i="1"/>
  <c r="I615" i="1"/>
  <c r="I628" i="1"/>
  <c r="I634" i="1"/>
  <c r="K435" i="10"/>
  <c r="I590" i="1"/>
  <c r="K590" i="1" s="1"/>
  <c r="I85" i="1"/>
  <c r="L349" i="1"/>
  <c r="O349" i="1" s="1"/>
  <c r="I506" i="1"/>
  <c r="K506" i="1" s="1"/>
  <c r="L555" i="1"/>
  <c r="L124" i="1"/>
  <c r="L146" i="1"/>
  <c r="J160" i="1"/>
  <c r="J244" i="1"/>
  <c r="L255" i="1"/>
  <c r="J286" i="1"/>
  <c r="L316" i="1"/>
  <c r="J328" i="1"/>
  <c r="K328" i="1" s="1"/>
  <c r="J375" i="1"/>
  <c r="I465" i="1"/>
  <c r="I471" i="1"/>
  <c r="K471" i="1" s="1"/>
  <c r="I495" i="1"/>
  <c r="K495" i="1" s="1"/>
  <c r="I507" i="1"/>
  <c r="K507" i="1" s="1"/>
  <c r="I519" i="1"/>
  <c r="I531" i="1"/>
  <c r="I547" i="1"/>
  <c r="J573" i="1"/>
  <c r="J580" i="1"/>
  <c r="J593" i="1"/>
  <c r="J615" i="1"/>
  <c r="J621" i="1"/>
  <c r="K473" i="6"/>
  <c r="O568" i="7"/>
  <c r="N33" i="13"/>
  <c r="N13" i="13" s="1"/>
  <c r="O599" i="14"/>
  <c r="I374" i="1"/>
  <c r="M144" i="1"/>
  <c r="I489" i="1"/>
  <c r="K489" i="1" s="1"/>
  <c r="J560" i="1"/>
  <c r="I575" i="1"/>
  <c r="K575" i="1" s="1"/>
  <c r="I595" i="1"/>
  <c r="L71" i="1"/>
  <c r="J245" i="1"/>
  <c r="L256" i="1"/>
  <c r="J266" i="1"/>
  <c r="J308" i="1"/>
  <c r="J400" i="1"/>
  <c r="N405" i="1"/>
  <c r="N457" i="1"/>
  <c r="J507" i="1"/>
  <c r="J547" i="1"/>
  <c r="I635" i="1"/>
  <c r="I367" i="4"/>
  <c r="K367" i="4" s="1"/>
  <c r="N252" i="10"/>
  <c r="N250" i="10" s="1"/>
  <c r="N222" i="15"/>
  <c r="L294" i="17"/>
  <c r="L292" i="17" s="1"/>
  <c r="O292" i="17" s="1"/>
  <c r="K306" i="18"/>
  <c r="I87" i="1"/>
  <c r="K87" i="1" s="1"/>
  <c r="I132" i="1"/>
  <c r="I238" i="1"/>
  <c r="K238" i="1" s="1"/>
  <c r="I451" i="1"/>
  <c r="I472" i="1"/>
  <c r="K472" i="1" s="1"/>
  <c r="I508" i="1"/>
  <c r="K508" i="1" s="1"/>
  <c r="I578" i="1"/>
  <c r="K578" i="1" s="1"/>
  <c r="J246" i="1"/>
  <c r="K309" i="2"/>
  <c r="J391" i="1"/>
  <c r="I401" i="1"/>
  <c r="N442" i="1"/>
  <c r="I452" i="1"/>
  <c r="K452" i="1" s="1"/>
  <c r="J594" i="1"/>
  <c r="K64" i="4"/>
  <c r="K455" i="6"/>
  <c r="O568" i="10"/>
  <c r="O380" i="12"/>
  <c r="O404" i="12"/>
  <c r="I579" i="1"/>
  <c r="K579" i="1" s="1"/>
  <c r="I149" i="1"/>
  <c r="J203" i="1"/>
  <c r="J216" i="1"/>
  <c r="K216" i="1" s="1"/>
  <c r="J392" i="1"/>
  <c r="J417" i="1"/>
  <c r="K417" i="1" s="1"/>
  <c r="N435" i="1"/>
  <c r="N443" i="1"/>
  <c r="J496" i="1"/>
  <c r="K376" i="17"/>
  <c r="K401" i="17"/>
  <c r="O406" i="17"/>
  <c r="K417" i="17"/>
  <c r="K423" i="17"/>
  <c r="K429" i="17"/>
  <c r="O435" i="17"/>
  <c r="K466" i="17"/>
  <c r="K173" i="18"/>
  <c r="K547" i="18"/>
  <c r="O580" i="18"/>
  <c r="K634" i="18"/>
  <c r="M45" i="1"/>
  <c r="M43" i="1" s="1"/>
  <c r="M41" i="1" s="1"/>
  <c r="L335" i="1"/>
  <c r="M98" i="1"/>
  <c r="I476" i="1"/>
  <c r="K476" i="1" s="1"/>
  <c r="I494" i="1"/>
  <c r="K494" i="1" s="1"/>
  <c r="L99" i="1"/>
  <c r="I467" i="1"/>
  <c r="K467" i="1" s="1"/>
  <c r="I491" i="1"/>
  <c r="K491" i="1" s="1"/>
  <c r="I503" i="1"/>
  <c r="K503" i="1" s="1"/>
  <c r="I509" i="1"/>
  <c r="K509" i="1" s="1"/>
  <c r="I515" i="1"/>
  <c r="K515" i="1" s="1"/>
  <c r="N581" i="1"/>
  <c r="J589" i="1"/>
  <c r="J617" i="1"/>
  <c r="N222" i="3"/>
  <c r="N331" i="6"/>
  <c r="K419" i="10"/>
  <c r="K425" i="10"/>
  <c r="K547" i="12"/>
  <c r="N312" i="13"/>
  <c r="N310" i="13" s="1"/>
  <c r="L275" i="17"/>
  <c r="L273" i="17" s="1"/>
  <c r="O273" i="17" s="1"/>
  <c r="L148" i="1"/>
  <c r="I265" i="1"/>
  <c r="I512" i="1"/>
  <c r="K512" i="1" s="1"/>
  <c r="L583" i="1"/>
  <c r="O583" i="1" s="1"/>
  <c r="J65" i="1"/>
  <c r="J130" i="1"/>
  <c r="J269" i="1"/>
  <c r="N331" i="10"/>
  <c r="N329" i="10" s="1"/>
  <c r="N252" i="12"/>
  <c r="N250" i="12" s="1"/>
  <c r="J284" i="1"/>
  <c r="I185" i="1"/>
  <c r="I244" i="1"/>
  <c r="K244" i="1" s="1"/>
  <c r="L458" i="1"/>
  <c r="O458" i="1" s="1"/>
  <c r="J92" i="1"/>
  <c r="K92" i="1" s="1"/>
  <c r="J131" i="1"/>
  <c r="J155" i="1"/>
  <c r="J183" i="1"/>
  <c r="J196" i="1"/>
  <c r="J209" i="1"/>
  <c r="I219" i="1"/>
  <c r="J238" i="1"/>
  <c r="J262" i="1"/>
  <c r="I270" i="1"/>
  <c r="J281" i="1"/>
  <c r="J302" i="1"/>
  <c r="J323" i="1"/>
  <c r="J365" i="1"/>
  <c r="N409" i="1"/>
  <c r="I516" i="1"/>
  <c r="I522" i="1"/>
  <c r="I528" i="1"/>
  <c r="L533" i="1"/>
  <c r="I551" i="1"/>
  <c r="N582" i="1"/>
  <c r="J590" i="1"/>
  <c r="N601" i="1"/>
  <c r="J612" i="1"/>
  <c r="J618" i="1"/>
  <c r="J624" i="1"/>
  <c r="J631" i="1"/>
  <c r="J64" i="1"/>
  <c r="I83" i="1"/>
  <c r="N98" i="1"/>
  <c r="J194" i="1"/>
  <c r="L226" i="1"/>
  <c r="N436" i="1"/>
  <c r="N459" i="1"/>
  <c r="J497" i="1"/>
  <c r="K497" i="1" s="1"/>
  <c r="J515" i="1"/>
  <c r="J527" i="1"/>
  <c r="J533" i="1"/>
  <c r="K533" i="1" s="1"/>
  <c r="N539" i="1"/>
  <c r="K199" i="4"/>
  <c r="K615" i="6"/>
  <c r="K593" i="8"/>
  <c r="K628" i="8"/>
  <c r="P333" i="9"/>
  <c r="K158" i="14"/>
  <c r="K80" i="15"/>
  <c r="N312" i="15"/>
  <c r="N310" i="15" s="1"/>
  <c r="O437" i="18"/>
  <c r="J132" i="1"/>
  <c r="K132" i="1" s="1"/>
  <c r="I343" i="1"/>
  <c r="K343" i="1" s="1"/>
  <c r="N355" i="1"/>
  <c r="O457" i="6"/>
  <c r="O380" i="8"/>
  <c r="K398" i="8"/>
  <c r="O404" i="8"/>
  <c r="K372" i="9"/>
  <c r="K431" i="9"/>
  <c r="O437" i="9"/>
  <c r="K455" i="9"/>
  <c r="P333" i="13"/>
  <c r="N68" i="14"/>
  <c r="N66" i="14" s="1"/>
  <c r="K372" i="17"/>
  <c r="K425" i="17"/>
  <c r="K431" i="17"/>
  <c r="K455" i="17"/>
  <c r="I504" i="1"/>
  <c r="K504" i="1" s="1"/>
  <c r="J212" i="1"/>
  <c r="J380" i="1"/>
  <c r="J413" i="1"/>
  <c r="J420" i="1"/>
  <c r="K420" i="1" s="1"/>
  <c r="J469" i="1"/>
  <c r="J475" i="1"/>
  <c r="J487" i="1"/>
  <c r="J505" i="1"/>
  <c r="J517" i="1"/>
  <c r="J523" i="1"/>
  <c r="J529" i="1"/>
  <c r="N534" i="1"/>
  <c r="N559" i="1"/>
  <c r="K380" i="5"/>
  <c r="N605" i="1"/>
  <c r="J620" i="1"/>
  <c r="K376" i="6"/>
  <c r="K630" i="6"/>
  <c r="N292" i="7"/>
  <c r="N290" i="7" s="1"/>
  <c r="K435" i="8"/>
  <c r="K623" i="10"/>
  <c r="K219" i="14"/>
  <c r="N312" i="14"/>
  <c r="N310" i="14" s="1"/>
  <c r="O401" i="14"/>
  <c r="K595" i="4"/>
  <c r="K630" i="4"/>
  <c r="K199" i="5"/>
  <c r="L333" i="5"/>
  <c r="L331" i="5" s="1"/>
  <c r="L32" i="3"/>
  <c r="L30" i="3" s="1"/>
  <c r="K87" i="4"/>
  <c r="K176" i="4"/>
  <c r="P122" i="7"/>
  <c r="N252" i="7"/>
  <c r="N250" i="7" s="1"/>
  <c r="K573" i="9"/>
  <c r="K631" i="11"/>
  <c r="L33" i="12"/>
  <c r="O33" i="12" s="1"/>
  <c r="L275" i="12"/>
  <c r="L273" i="12" s="1"/>
  <c r="K435" i="13"/>
  <c r="K396" i="14"/>
  <c r="O601" i="14"/>
  <c r="K631" i="14"/>
  <c r="N331" i="16"/>
  <c r="N329" i="16" s="1"/>
  <c r="N34" i="16"/>
  <c r="N14" i="16" s="1"/>
  <c r="I480" i="1"/>
  <c r="K480" i="1" s="1"/>
  <c r="O582" i="4"/>
  <c r="N142" i="9"/>
  <c r="N140" i="9" s="1"/>
  <c r="K173" i="9"/>
  <c r="K200" i="9"/>
  <c r="K563" i="11"/>
  <c r="K109" i="12"/>
  <c r="K497" i="12"/>
  <c r="K533" i="12"/>
  <c r="N331" i="15"/>
  <c r="N329" i="15" s="1"/>
  <c r="O597" i="15"/>
  <c r="K633" i="15"/>
  <c r="L333" i="16"/>
  <c r="O333" i="16" s="1"/>
  <c r="O385" i="16"/>
  <c r="K420" i="16"/>
  <c r="K432" i="16"/>
  <c r="O584" i="16"/>
  <c r="M68" i="17"/>
  <c r="P68" i="17" s="1"/>
  <c r="K113" i="17"/>
  <c r="K186" i="17"/>
  <c r="K375" i="18"/>
  <c r="I510" i="1"/>
  <c r="K510" i="1" s="1"/>
  <c r="K435" i="9"/>
  <c r="N142" i="10"/>
  <c r="N140" i="10" s="1"/>
  <c r="N273" i="10"/>
  <c r="N271" i="10" s="1"/>
  <c r="K629" i="10"/>
  <c r="K229" i="11"/>
  <c r="K270" i="11"/>
  <c r="N222" i="12"/>
  <c r="K416" i="17"/>
  <c r="K428" i="17"/>
  <c r="I111" i="1"/>
  <c r="J89" i="1"/>
  <c r="O406" i="5"/>
  <c r="N33" i="12"/>
  <c r="N13" i="12" s="1"/>
  <c r="K573" i="16"/>
  <c r="K593" i="16"/>
  <c r="K634" i="16"/>
  <c r="J129" i="1"/>
  <c r="J149" i="1"/>
  <c r="I164" i="1"/>
  <c r="J181" i="1"/>
  <c r="J217" i="1"/>
  <c r="J249" i="1"/>
  <c r="J268" i="1"/>
  <c r="J300" i="1"/>
  <c r="I341" i="1"/>
  <c r="K341" i="1" s="1"/>
  <c r="L347" i="1"/>
  <c r="J364" i="1"/>
  <c r="J393" i="1"/>
  <c r="L401" i="1"/>
  <c r="O401" i="1" s="1"/>
  <c r="N407" i="1"/>
  <c r="I418" i="1"/>
  <c r="K380" i="6"/>
  <c r="K481" i="6"/>
  <c r="K474" i="8"/>
  <c r="O537" i="9"/>
  <c r="P333" i="11"/>
  <c r="L74" i="1"/>
  <c r="O74" i="1" s="1"/>
  <c r="L353" i="1"/>
  <c r="O353" i="1" s="1"/>
  <c r="N383" i="1"/>
  <c r="O383" i="1" s="1"/>
  <c r="J430" i="1"/>
  <c r="K430" i="1" s="1"/>
  <c r="J446" i="1"/>
  <c r="J479" i="1"/>
  <c r="J491" i="1"/>
  <c r="J503" i="1"/>
  <c r="O582" i="2"/>
  <c r="K430" i="3"/>
  <c r="K473" i="3"/>
  <c r="K497" i="3"/>
  <c r="P98" i="5"/>
  <c r="K235" i="5"/>
  <c r="K343" i="6"/>
  <c r="O349" i="6"/>
  <c r="K499" i="7"/>
  <c r="K229" i="8"/>
  <c r="K426" i="11"/>
  <c r="O455" i="11"/>
  <c r="K481" i="11"/>
  <c r="K499" i="12"/>
  <c r="L98" i="13"/>
  <c r="L45" i="14"/>
  <c r="O45" i="14" s="1"/>
  <c r="K235" i="14"/>
  <c r="J111" i="1"/>
  <c r="K111" i="1" s="1"/>
  <c r="L333" i="8"/>
  <c r="L331" i="8" s="1"/>
  <c r="N43" i="15"/>
  <c r="N41" i="15" s="1"/>
  <c r="K595" i="16"/>
  <c r="K630" i="16"/>
  <c r="K164" i="17"/>
  <c r="K455" i="18"/>
  <c r="K396" i="2"/>
  <c r="K455" i="2"/>
  <c r="K474" i="2"/>
  <c r="K381" i="3"/>
  <c r="K216" i="4"/>
  <c r="K108" i="6"/>
  <c r="K564" i="8"/>
  <c r="K349" i="15"/>
  <c r="K597" i="17"/>
  <c r="N96" i="2"/>
  <c r="O404" i="5"/>
  <c r="K562" i="6"/>
  <c r="K474" i="14"/>
  <c r="O601" i="2"/>
  <c r="K340" i="3"/>
  <c r="O352" i="4"/>
  <c r="K133" i="5"/>
  <c r="K420" i="15"/>
  <c r="K426" i="15"/>
  <c r="N34" i="18"/>
  <c r="K432" i="18"/>
  <c r="I65" i="1"/>
  <c r="J112" i="1"/>
  <c r="P57" i="9"/>
  <c r="K432" i="14"/>
  <c r="O455" i="14"/>
  <c r="N55" i="17"/>
  <c r="N53" i="17" s="1"/>
  <c r="K133" i="17"/>
  <c r="K304" i="18"/>
  <c r="K551" i="1"/>
  <c r="O383" i="3"/>
  <c r="O401" i="3"/>
  <c r="K270" i="4"/>
  <c r="K533" i="4"/>
  <c r="K108" i="5"/>
  <c r="K345" i="5"/>
  <c r="K350" i="15"/>
  <c r="L98" i="3"/>
  <c r="O98" i="3" s="1"/>
  <c r="K110" i="3"/>
  <c r="K564" i="4"/>
  <c r="K591" i="4"/>
  <c r="O533" i="6"/>
  <c r="K420" i="9"/>
  <c r="L57" i="10"/>
  <c r="L55" i="10" s="1"/>
  <c r="L53" i="10" s="1"/>
  <c r="L254" i="11"/>
  <c r="O349" i="12"/>
  <c r="K426" i="12"/>
  <c r="J500" i="1"/>
  <c r="K349" i="4"/>
  <c r="K429" i="5"/>
  <c r="K92" i="6"/>
  <c r="O102" i="6"/>
  <c r="K396" i="6"/>
  <c r="N252" i="15"/>
  <c r="N250" i="15" s="1"/>
  <c r="K345" i="15"/>
  <c r="N31" i="16"/>
  <c r="N29" i="16" s="1"/>
  <c r="K376" i="16"/>
  <c r="L254" i="17"/>
  <c r="L252" i="17" s="1"/>
  <c r="N312" i="17"/>
  <c r="N310" i="17" s="1"/>
  <c r="K345" i="17"/>
  <c r="N142" i="4"/>
  <c r="P333" i="7"/>
  <c r="K349" i="7"/>
  <c r="K201" i="10"/>
  <c r="K345" i="11"/>
  <c r="K265" i="4"/>
  <c r="L333" i="4"/>
  <c r="K343" i="4"/>
  <c r="K341" i="5"/>
  <c r="K112" i="6"/>
  <c r="L294" i="14"/>
  <c r="O294" i="14" s="1"/>
  <c r="K619" i="17"/>
  <c r="K429" i="18"/>
  <c r="O406" i="2"/>
  <c r="O553" i="2"/>
  <c r="O566" i="2"/>
  <c r="K427" i="3"/>
  <c r="K80" i="4"/>
  <c r="K398" i="4"/>
  <c r="K573" i="4"/>
  <c r="K634" i="4"/>
  <c r="K402" i="5"/>
  <c r="K425" i="5"/>
  <c r="O533" i="5"/>
  <c r="O439" i="6"/>
  <c r="K464" i="6"/>
  <c r="K482" i="6"/>
  <c r="O349" i="7"/>
  <c r="O457" i="10"/>
  <c r="K465" i="10"/>
  <c r="K482" i="10"/>
  <c r="K573" i="10"/>
  <c r="N292" i="11"/>
  <c r="K465" i="12"/>
  <c r="K616" i="12"/>
  <c r="K64" i="15"/>
  <c r="K83" i="15"/>
  <c r="L98" i="15"/>
  <c r="O98" i="15" s="1"/>
  <c r="K189" i="15"/>
  <c r="K216" i="15"/>
  <c r="L275" i="15"/>
  <c r="K418" i="15"/>
  <c r="L254" i="18"/>
  <c r="O568" i="16"/>
  <c r="K635" i="3"/>
  <c r="O597" i="5"/>
  <c r="L144" i="6"/>
  <c r="P144" i="8"/>
  <c r="K481" i="8"/>
  <c r="K377" i="11"/>
  <c r="K370" i="12"/>
  <c r="K417" i="12"/>
  <c r="O564" i="13"/>
  <c r="O347" i="14"/>
  <c r="K630" i="9"/>
  <c r="L98" i="11"/>
  <c r="O98" i="11" s="1"/>
  <c r="N31" i="11"/>
  <c r="O380" i="13"/>
  <c r="K464" i="13"/>
  <c r="K498" i="13"/>
  <c r="O601" i="13"/>
  <c r="K449" i="15"/>
  <c r="K499" i="15"/>
  <c r="K418" i="16"/>
  <c r="K109" i="17"/>
  <c r="K249" i="18"/>
  <c r="N55" i="3"/>
  <c r="O459" i="5"/>
  <c r="O537" i="6"/>
  <c r="K112" i="7"/>
  <c r="N55" i="12"/>
  <c r="N53" i="12" s="1"/>
  <c r="K481" i="12"/>
  <c r="L33" i="13"/>
  <c r="O33" i="13" s="1"/>
  <c r="K110" i="14"/>
  <c r="O601" i="18"/>
  <c r="L122" i="2"/>
  <c r="O122" i="2" s="1"/>
  <c r="N312" i="2"/>
  <c r="P312" i="2" s="1"/>
  <c r="K431" i="2"/>
  <c r="P144" i="4"/>
  <c r="K631" i="4"/>
  <c r="O404" i="7"/>
  <c r="K421" i="7"/>
  <c r="K589" i="8"/>
  <c r="K612" i="8"/>
  <c r="M312" i="9"/>
  <c r="K370" i="11"/>
  <c r="N55" i="13"/>
  <c r="N53" i="13" s="1"/>
  <c r="N31" i="14"/>
  <c r="N29" i="14" s="1"/>
  <c r="K620" i="17"/>
  <c r="K633" i="17"/>
  <c r="L45" i="2"/>
  <c r="L122" i="3"/>
  <c r="L120" i="3" s="1"/>
  <c r="O120" i="3" s="1"/>
  <c r="K422" i="3"/>
  <c r="L144" i="4"/>
  <c r="O144" i="4" s="1"/>
  <c r="L45" i="5"/>
  <c r="L43" i="5" s="1"/>
  <c r="L70" i="5"/>
  <c r="O70" i="5" s="1"/>
  <c r="O437" i="5"/>
  <c r="O535" i="7"/>
  <c r="K349" i="8"/>
  <c r="K372" i="8"/>
  <c r="K595" i="10"/>
  <c r="K430" i="11"/>
  <c r="K473" i="11"/>
  <c r="K427" i="12"/>
  <c r="P275" i="14"/>
  <c r="K370" i="14"/>
  <c r="K547" i="14"/>
  <c r="O535" i="15"/>
  <c r="K229" i="16"/>
  <c r="N273" i="17"/>
  <c r="N271" i="17" s="1"/>
  <c r="K563" i="5"/>
  <c r="K416" i="7"/>
  <c r="K422" i="7"/>
  <c r="K428" i="7"/>
  <c r="M96" i="9"/>
  <c r="P96" i="9" s="1"/>
  <c r="K613" i="9"/>
  <c r="P144" i="10"/>
  <c r="K158" i="10"/>
  <c r="K108" i="12"/>
  <c r="L294" i="12"/>
  <c r="L292" i="12" s="1"/>
  <c r="K547" i="15"/>
  <c r="K85" i="16"/>
  <c r="K199" i="16"/>
  <c r="K111" i="18"/>
  <c r="N55" i="1"/>
  <c r="N273" i="2"/>
  <c r="N271" i="2" s="1"/>
  <c r="K398" i="2"/>
  <c r="P275" i="5"/>
  <c r="P144" i="6"/>
  <c r="L144" i="7"/>
  <c r="O566" i="7"/>
  <c r="O599" i="7"/>
  <c r="L122" i="8"/>
  <c r="L120" i="8" s="1"/>
  <c r="L144" i="8"/>
  <c r="L142" i="8" s="1"/>
  <c r="K265" i="8"/>
  <c r="K285" i="8"/>
  <c r="O385" i="8"/>
  <c r="N252" i="9"/>
  <c r="N250" i="9" s="1"/>
  <c r="O564" i="9"/>
  <c r="K631" i="10"/>
  <c r="N142" i="11"/>
  <c r="N140" i="11" s="1"/>
  <c r="K349" i="11"/>
  <c r="K402" i="11"/>
  <c r="O437" i="11"/>
  <c r="K381" i="12"/>
  <c r="K428" i="12"/>
  <c r="O457" i="12"/>
  <c r="O535" i="12"/>
  <c r="K117" i="13"/>
  <c r="K149" i="13"/>
  <c r="K630" i="14"/>
  <c r="N26" i="2"/>
  <c r="N16" i="2" s="1"/>
  <c r="K450" i="2"/>
  <c r="K482" i="2"/>
  <c r="K82" i="3"/>
  <c r="N273" i="3"/>
  <c r="N271" i="3" s="1"/>
  <c r="K464" i="4"/>
  <c r="K482" i="4"/>
  <c r="N222" i="5"/>
  <c r="N220" i="5" s="1"/>
  <c r="N273" i="5"/>
  <c r="N55" i="6"/>
  <c r="N53" i="6" s="1"/>
  <c r="I367" i="6"/>
  <c r="K367" i="6" s="1"/>
  <c r="K345" i="7"/>
  <c r="K376" i="7"/>
  <c r="K417" i="7"/>
  <c r="K423" i="7"/>
  <c r="I367" i="9"/>
  <c r="K367" i="9" s="1"/>
  <c r="N292" i="10"/>
  <c r="N290" i="10" s="1"/>
  <c r="L144" i="11"/>
  <c r="L142" i="11" s="1"/>
  <c r="O383" i="13"/>
  <c r="K593" i="13"/>
  <c r="P144" i="14"/>
  <c r="K204" i="15"/>
  <c r="K466" i="15"/>
  <c r="L57" i="16"/>
  <c r="L55" i="16" s="1"/>
  <c r="K93" i="17"/>
  <c r="O337" i="1"/>
  <c r="K381" i="2"/>
  <c r="K451" i="2"/>
  <c r="K418" i="3"/>
  <c r="K340" i="5"/>
  <c r="K173" i="6"/>
  <c r="P254" i="7"/>
  <c r="K616" i="7"/>
  <c r="K630" i="7"/>
  <c r="K88" i="8"/>
  <c r="K597" i="8"/>
  <c r="K416" i="9"/>
  <c r="K428" i="9"/>
  <c r="L122" i="10"/>
  <c r="I367" i="11"/>
  <c r="K367" i="11" s="1"/>
  <c r="L254" i="12"/>
  <c r="L252" i="12" s="1"/>
  <c r="K266" i="12"/>
  <c r="K86" i="18"/>
  <c r="O352" i="18"/>
  <c r="K628" i="18"/>
  <c r="N68" i="3"/>
  <c r="N66" i="3" s="1"/>
  <c r="N292" i="6"/>
  <c r="N290" i="6" s="1"/>
  <c r="N312" i="6"/>
  <c r="N310" i="6" s="1"/>
  <c r="K370" i="9"/>
  <c r="K591" i="3"/>
  <c r="K547" i="4"/>
  <c r="K635" i="4"/>
  <c r="O457" i="5"/>
  <c r="K628" i="5"/>
  <c r="L294" i="6"/>
  <c r="L292" i="6" s="1"/>
  <c r="O292" i="6" s="1"/>
  <c r="L314" i="6"/>
  <c r="O314" i="6" s="1"/>
  <c r="O404" i="6"/>
  <c r="N120" i="7"/>
  <c r="K149" i="7"/>
  <c r="K189" i="7"/>
  <c r="P224" i="7"/>
  <c r="O347" i="7"/>
  <c r="O459" i="7"/>
  <c r="O601" i="7"/>
  <c r="K149" i="8"/>
  <c r="K267" i="8"/>
  <c r="L275" i="8"/>
  <c r="L273" i="8" s="1"/>
  <c r="K149" i="9"/>
  <c r="K340" i="9"/>
  <c r="K189" i="10"/>
  <c r="O584" i="10"/>
  <c r="O597" i="10"/>
  <c r="L314" i="11"/>
  <c r="O314" i="11" s="1"/>
  <c r="K328" i="11"/>
  <c r="O380" i="11"/>
  <c r="O439" i="11"/>
  <c r="K450" i="11"/>
  <c r="K464" i="11"/>
  <c r="K164" i="12"/>
  <c r="O401" i="12"/>
  <c r="K424" i="12"/>
  <c r="K430" i="12"/>
  <c r="O459" i="12"/>
  <c r="K473" i="12"/>
  <c r="L31" i="13"/>
  <c r="L11" i="13" s="1"/>
  <c r="O11" i="13" s="1"/>
  <c r="K200" i="14"/>
  <c r="I367" i="14"/>
  <c r="K367" i="14" s="1"/>
  <c r="O385" i="14"/>
  <c r="K551" i="14"/>
  <c r="K564" i="14"/>
  <c r="K132" i="15"/>
  <c r="N273" i="15"/>
  <c r="N271" i="15" s="1"/>
  <c r="P333" i="15"/>
  <c r="N222" i="16"/>
  <c r="N142" i="17"/>
  <c r="P142" i="17" s="1"/>
  <c r="N273" i="18"/>
  <c r="N271" i="18" s="1"/>
  <c r="K417" i="16"/>
  <c r="K380" i="17"/>
  <c r="K108" i="18"/>
  <c r="N222" i="18"/>
  <c r="N220" i="18" s="1"/>
  <c r="L45" i="6"/>
  <c r="O45" i="6" s="1"/>
  <c r="K149" i="6"/>
  <c r="K634" i="6"/>
  <c r="K92" i="7"/>
  <c r="O566" i="8"/>
  <c r="L224" i="10"/>
  <c r="O224" i="10" s="1"/>
  <c r="O406" i="10"/>
  <c r="K474" i="12"/>
  <c r="L57" i="13"/>
  <c r="O57" i="13" s="1"/>
  <c r="K432" i="13"/>
  <c r="N142" i="14"/>
  <c r="N140" i="14" s="1"/>
  <c r="N142" i="15"/>
  <c r="K173" i="15"/>
  <c r="O437" i="15"/>
  <c r="N68" i="17"/>
  <c r="N66" i="17" s="1"/>
  <c r="L144" i="17"/>
  <c r="O144" i="17" s="1"/>
  <c r="K632" i="17"/>
  <c r="K199" i="1"/>
  <c r="K562" i="2"/>
  <c r="N45" i="1"/>
  <c r="L24" i="3"/>
  <c r="O24" i="3" s="1"/>
  <c r="N384" i="1"/>
  <c r="J561" i="1"/>
  <c r="J575" i="1"/>
  <c r="J231" i="1"/>
  <c r="J264" i="1"/>
  <c r="K455" i="5"/>
  <c r="K200" i="6"/>
  <c r="N96" i="7"/>
  <c r="N94" i="7" s="1"/>
  <c r="P94" i="7" s="1"/>
  <c r="K204" i="7"/>
  <c r="N33" i="7"/>
  <c r="N13" i="7" s="1"/>
  <c r="L294" i="8"/>
  <c r="L292" i="8" s="1"/>
  <c r="K380" i="8"/>
  <c r="K432" i="8"/>
  <c r="N120" i="9"/>
  <c r="N118" i="9" s="1"/>
  <c r="K380" i="9"/>
  <c r="K497" i="9"/>
  <c r="N68" i="10"/>
  <c r="N66" i="10" s="1"/>
  <c r="K597" i="10"/>
  <c r="O584" i="11"/>
  <c r="O597" i="11"/>
  <c r="N68" i="12"/>
  <c r="L98" i="12"/>
  <c r="L96" i="12" s="1"/>
  <c r="K110" i="12"/>
  <c r="O337" i="12"/>
  <c r="K420" i="12"/>
  <c r="O455" i="12"/>
  <c r="K164" i="13"/>
  <c r="K429" i="13"/>
  <c r="K628" i="13"/>
  <c r="L314" i="14"/>
  <c r="O314" i="14" s="1"/>
  <c r="K328" i="14"/>
  <c r="O551" i="14"/>
  <c r="K465" i="15"/>
  <c r="K628" i="15"/>
  <c r="O459" i="16"/>
  <c r="O599" i="16"/>
  <c r="K377" i="17"/>
  <c r="O383" i="17"/>
  <c r="K424" i="17"/>
  <c r="K430" i="17"/>
  <c r="O597" i="17"/>
  <c r="K235" i="18"/>
  <c r="N31" i="18"/>
  <c r="K370" i="18"/>
  <c r="K376" i="18"/>
  <c r="O406" i="18"/>
  <c r="K417" i="18"/>
  <c r="K423" i="18"/>
  <c r="K481" i="18"/>
  <c r="K498" i="18"/>
  <c r="N222" i="2"/>
  <c r="N220" i="2" s="1"/>
  <c r="K270" i="1"/>
  <c r="P333" i="2"/>
  <c r="K422" i="2"/>
  <c r="K428" i="2"/>
  <c r="K435" i="2"/>
  <c r="J232" i="1"/>
  <c r="J396" i="1"/>
  <c r="K431" i="3"/>
  <c r="K455" i="3"/>
  <c r="L537" i="1"/>
  <c r="O537" i="1" s="1"/>
  <c r="K634" i="3"/>
  <c r="J186" i="1"/>
  <c r="K200" i="4"/>
  <c r="O347" i="4"/>
  <c r="K420" i="6"/>
  <c r="K426" i="6"/>
  <c r="K611" i="7"/>
  <c r="K617" i="7"/>
  <c r="K340" i="10"/>
  <c r="K499" i="10"/>
  <c r="O564" i="10"/>
  <c r="K619" i="10"/>
  <c r="L57" i="11"/>
  <c r="L55" i="11" s="1"/>
  <c r="K173" i="11"/>
  <c r="K200" i="11"/>
  <c r="K376" i="11"/>
  <c r="N55" i="2"/>
  <c r="K108" i="3"/>
  <c r="L144" i="3"/>
  <c r="K533" i="3"/>
  <c r="K86" i="4"/>
  <c r="K285" i="6"/>
  <c r="K421" i="8"/>
  <c r="O455" i="9"/>
  <c r="N120" i="11"/>
  <c r="N118" i="11" s="1"/>
  <c r="K589" i="13"/>
  <c r="K634" i="13"/>
  <c r="K416" i="14"/>
  <c r="P122" i="15"/>
  <c r="K616" i="16"/>
  <c r="K158" i="2"/>
  <c r="K423" i="2"/>
  <c r="K429" i="2"/>
  <c r="K368" i="3"/>
  <c r="J432" i="1"/>
  <c r="K432" i="1" s="1"/>
  <c r="J622" i="1"/>
  <c r="K138" i="4"/>
  <c r="K235" i="6"/>
  <c r="O533" i="7"/>
  <c r="N292" i="8"/>
  <c r="N290" i="8" s="1"/>
  <c r="K547" i="8"/>
  <c r="L254" i="9"/>
  <c r="L252" i="9" s="1"/>
  <c r="O252" i="9" s="1"/>
  <c r="L294" i="9"/>
  <c r="L314" i="9"/>
  <c r="O314" i="9" s="1"/>
  <c r="O337" i="9"/>
  <c r="K464" i="9"/>
  <c r="K591" i="9"/>
  <c r="K597" i="9"/>
  <c r="K632" i="9"/>
  <c r="K560" i="10"/>
  <c r="K201" i="11"/>
  <c r="K423" i="11"/>
  <c r="K429" i="11"/>
  <c r="O102" i="12"/>
  <c r="K111" i="12"/>
  <c r="L224" i="12"/>
  <c r="L222" i="12" s="1"/>
  <c r="K345" i="12"/>
  <c r="N34" i="12"/>
  <c r="N14" i="12" s="1"/>
  <c r="K450" i="12"/>
  <c r="K464" i="12"/>
  <c r="K482" i="12"/>
  <c r="O347" i="13"/>
  <c r="K629" i="13"/>
  <c r="O597" i="14"/>
  <c r="P70" i="15"/>
  <c r="K213" i="15"/>
  <c r="K229" i="15"/>
  <c r="K635" i="15"/>
  <c r="N312" i="16"/>
  <c r="N310" i="16" s="1"/>
  <c r="N96" i="17"/>
  <c r="P96" i="17" s="1"/>
  <c r="K396" i="17"/>
  <c r="K547" i="17"/>
  <c r="O553" i="17"/>
  <c r="K149" i="18"/>
  <c r="K424" i="18"/>
  <c r="K82" i="1"/>
  <c r="N43" i="2"/>
  <c r="P43" i="2" s="1"/>
  <c r="K466" i="2"/>
  <c r="I235" i="1"/>
  <c r="N254" i="1"/>
  <c r="K563" i="3"/>
  <c r="I617" i="1"/>
  <c r="K630" i="3"/>
  <c r="K340" i="7"/>
  <c r="K449" i="7"/>
  <c r="K328" i="9"/>
  <c r="K375" i="9"/>
  <c r="K381" i="9"/>
  <c r="K418" i="10"/>
  <c r="K466" i="10"/>
  <c r="M96" i="11"/>
  <c r="P96" i="11" s="1"/>
  <c r="O459" i="13"/>
  <c r="K564" i="13"/>
  <c r="K113" i="14"/>
  <c r="K593" i="14"/>
  <c r="K634" i="14"/>
  <c r="N68" i="15"/>
  <c r="N66" i="15" s="1"/>
  <c r="O354" i="15"/>
  <c r="O459" i="15"/>
  <c r="O537" i="15"/>
  <c r="K562" i="15"/>
  <c r="N142" i="16"/>
  <c r="N140" i="16" s="1"/>
  <c r="K173" i="16"/>
  <c r="K200" i="16"/>
  <c r="N292" i="16"/>
  <c r="N290" i="16" s="1"/>
  <c r="P314" i="16"/>
  <c r="L34" i="17"/>
  <c r="K397" i="17"/>
  <c r="K420" i="17"/>
  <c r="K432" i="17"/>
  <c r="O455" i="17"/>
  <c r="K635" i="17"/>
  <c r="K372" i="18"/>
  <c r="O584" i="18"/>
  <c r="K418" i="1"/>
  <c r="O564" i="1"/>
  <c r="J109" i="1"/>
  <c r="J117" i="1"/>
  <c r="K138" i="3"/>
  <c r="N148" i="1"/>
  <c r="O148" i="1" s="1"/>
  <c r="J162" i="1"/>
  <c r="K266" i="3"/>
  <c r="O349" i="4"/>
  <c r="K380" i="4"/>
  <c r="K397" i="4"/>
  <c r="O437" i="4"/>
  <c r="N43" i="7"/>
  <c r="P43" i="7" s="1"/>
  <c r="K613" i="7"/>
  <c r="O102" i="8"/>
  <c r="K340" i="8"/>
  <c r="K381" i="8"/>
  <c r="O580" i="8"/>
  <c r="K396" i="10"/>
  <c r="K547" i="10"/>
  <c r="O553" i="10"/>
  <c r="O566" i="10"/>
  <c r="K634" i="10"/>
  <c r="K138" i="11"/>
  <c r="K372" i="11"/>
  <c r="O537" i="11"/>
  <c r="O566" i="11"/>
  <c r="K199" i="12"/>
  <c r="K422" i="12"/>
  <c r="K173" i="14"/>
  <c r="K418" i="14"/>
  <c r="O459" i="14"/>
  <c r="K81" i="16"/>
  <c r="N120" i="16"/>
  <c r="N118" i="16" s="1"/>
  <c r="L144" i="16"/>
  <c r="L294" i="16"/>
  <c r="L292" i="16" s="1"/>
  <c r="O292" i="16" s="1"/>
  <c r="L314" i="16"/>
  <c r="L312" i="16" s="1"/>
  <c r="K427" i="16"/>
  <c r="P224" i="17"/>
  <c r="O537" i="17"/>
  <c r="O102" i="18"/>
  <c r="K349" i="18"/>
  <c r="L34" i="2"/>
  <c r="L14" i="2" s="1"/>
  <c r="O14" i="2" s="1"/>
  <c r="O584" i="2"/>
  <c r="L224" i="3"/>
  <c r="N388" i="1"/>
  <c r="J399" i="1"/>
  <c r="N557" i="1"/>
  <c r="K158" i="5"/>
  <c r="K80" i="6"/>
  <c r="M142" i="6"/>
  <c r="M140" i="6" s="1"/>
  <c r="L45" i="7"/>
  <c r="L43" i="7" s="1"/>
  <c r="K450" i="7"/>
  <c r="K429" i="8"/>
  <c r="O406" i="9"/>
  <c r="K417" i="9"/>
  <c r="K423" i="9"/>
  <c r="O459" i="10"/>
  <c r="K498" i="11"/>
  <c r="K589" i="11"/>
  <c r="P122" i="12"/>
  <c r="K133" i="12"/>
  <c r="K341" i="12"/>
  <c r="O347" i="12"/>
  <c r="O435" i="12"/>
  <c r="K466" i="12"/>
  <c r="O597" i="12"/>
  <c r="L45" i="13"/>
  <c r="L144" i="13"/>
  <c r="K173" i="13"/>
  <c r="K200" i="13"/>
  <c r="L333" i="13"/>
  <c r="O333" i="13" s="1"/>
  <c r="K397" i="13"/>
  <c r="K426" i="13"/>
  <c r="K473" i="14"/>
  <c r="O537" i="14"/>
  <c r="K589" i="14"/>
  <c r="K474" i="15"/>
  <c r="K563" i="15"/>
  <c r="O601" i="15"/>
  <c r="N55" i="16"/>
  <c r="L122" i="16"/>
  <c r="L120" i="16" s="1"/>
  <c r="O120" i="16" s="1"/>
  <c r="P222" i="16"/>
  <c r="K328" i="16"/>
  <c r="O439" i="16"/>
  <c r="K591" i="16"/>
  <c r="K597" i="16"/>
  <c r="K632" i="16"/>
  <c r="O102" i="17"/>
  <c r="K111" i="17"/>
  <c r="K350" i="17"/>
  <c r="K421" i="17"/>
  <c r="K464" i="17"/>
  <c r="K498" i="17"/>
  <c r="K562" i="17"/>
  <c r="N55" i="18"/>
  <c r="P55" i="18" s="1"/>
  <c r="K324" i="18"/>
  <c r="K397" i="18"/>
  <c r="P275" i="2"/>
  <c r="L294" i="2"/>
  <c r="K92" i="3"/>
  <c r="J339" i="1"/>
  <c r="J345" i="1"/>
  <c r="J543" i="1"/>
  <c r="O584" i="3"/>
  <c r="N292" i="4"/>
  <c r="N290" i="4" s="1"/>
  <c r="K498" i="4"/>
  <c r="L57" i="6"/>
  <c r="L55" i="6" s="1"/>
  <c r="K113" i="6"/>
  <c r="O347" i="6"/>
  <c r="K634" i="8"/>
  <c r="K580" i="9"/>
  <c r="K634" i="9"/>
  <c r="K87" i="10"/>
  <c r="K343" i="10"/>
  <c r="K397" i="10"/>
  <c r="O537" i="10"/>
  <c r="K65" i="11"/>
  <c r="K431" i="11"/>
  <c r="K533" i="11"/>
  <c r="K628" i="1"/>
  <c r="N318" i="1"/>
  <c r="O352" i="3"/>
  <c r="K466" i="3"/>
  <c r="O555" i="4"/>
  <c r="K580" i="4"/>
  <c r="K573" i="5"/>
  <c r="K580" i="5"/>
  <c r="K81" i="6"/>
  <c r="K593" i="7"/>
  <c r="K430" i="8"/>
  <c r="L144" i="12"/>
  <c r="L142" i="12" s="1"/>
  <c r="O455" i="15"/>
  <c r="K345" i="16"/>
  <c r="K375" i="17"/>
  <c r="K117" i="2"/>
  <c r="P275" i="3"/>
  <c r="J287" i="1"/>
  <c r="K92" i="4"/>
  <c r="O439" i="4"/>
  <c r="K158" i="6"/>
  <c r="K430" i="6"/>
  <c r="L98" i="7"/>
  <c r="O98" i="7" s="1"/>
  <c r="O533" i="8"/>
  <c r="K219" i="9"/>
  <c r="O347" i="9"/>
  <c r="K424" i="9"/>
  <c r="K635" i="9"/>
  <c r="L294" i="10"/>
  <c r="L292" i="10" s="1"/>
  <c r="O337" i="10"/>
  <c r="O380" i="10"/>
  <c r="K449" i="10"/>
  <c r="K474" i="10"/>
  <c r="K497" i="10"/>
  <c r="K563" i="10"/>
  <c r="N331" i="11"/>
  <c r="N329" i="11" s="1"/>
  <c r="K432" i="11"/>
  <c r="N34" i="11"/>
  <c r="O383" i="12"/>
  <c r="O537" i="12"/>
  <c r="L294" i="13"/>
  <c r="L292" i="13" s="1"/>
  <c r="O292" i="13" s="1"/>
  <c r="N96" i="14"/>
  <c r="N94" i="14" s="1"/>
  <c r="O349" i="14"/>
  <c r="K397" i="14"/>
  <c r="K164" i="15"/>
  <c r="K149" i="16"/>
  <c r="K189" i="16"/>
  <c r="L275" i="16"/>
  <c r="K340" i="16"/>
  <c r="O352" i="16"/>
  <c r="K423" i="16"/>
  <c r="K547" i="16"/>
  <c r="K580" i="16"/>
  <c r="K614" i="16"/>
  <c r="K340" i="17"/>
  <c r="K370" i="17"/>
  <c r="N33" i="17"/>
  <c r="N13" i="17" s="1"/>
  <c r="K551" i="17"/>
  <c r="K624" i="17"/>
  <c r="K421" i="18"/>
  <c r="K189" i="2"/>
  <c r="L275" i="2"/>
  <c r="O275" i="2" s="1"/>
  <c r="O580" i="2"/>
  <c r="J210" i="1"/>
  <c r="J219" i="1"/>
  <c r="I229" i="1"/>
  <c r="M250" i="3"/>
  <c r="K621" i="3"/>
  <c r="J511" i="1"/>
  <c r="N568" i="1"/>
  <c r="K109" i="5"/>
  <c r="O337" i="5"/>
  <c r="O580" i="5"/>
  <c r="L70" i="6"/>
  <c r="O70" i="6" s="1"/>
  <c r="K343" i="7"/>
  <c r="K81" i="8"/>
  <c r="K173" i="8"/>
  <c r="K200" i="8"/>
  <c r="K213" i="8"/>
  <c r="K396" i="8"/>
  <c r="K419" i="8"/>
  <c r="K425" i="8"/>
  <c r="O601" i="8"/>
  <c r="K396" i="9"/>
  <c r="K402" i="9"/>
  <c r="K419" i="9"/>
  <c r="P314" i="12"/>
  <c r="N222" i="13"/>
  <c r="P222" i="13" s="1"/>
  <c r="N96" i="15"/>
  <c r="N96" i="16"/>
  <c r="N222" i="17"/>
  <c r="N220" i="17" s="1"/>
  <c r="M290" i="17"/>
  <c r="P290" i="17" s="1"/>
  <c r="N120" i="18"/>
  <c r="N118" i="18" s="1"/>
  <c r="N292" i="18"/>
  <c r="N290" i="18" s="1"/>
  <c r="I367" i="18"/>
  <c r="K367" i="18" s="1"/>
  <c r="K164" i="2"/>
  <c r="I80" i="1"/>
  <c r="K80" i="1" s="1"/>
  <c r="K199" i="3"/>
  <c r="K270" i="3"/>
  <c r="K372" i="3"/>
  <c r="I424" i="1"/>
  <c r="N587" i="1"/>
  <c r="L57" i="4"/>
  <c r="L55" i="4" s="1"/>
  <c r="L53" i="4" s="1"/>
  <c r="K93" i="4"/>
  <c r="J422" i="1"/>
  <c r="J428" i="1"/>
  <c r="K428" i="1" s="1"/>
  <c r="J435" i="1"/>
  <c r="M118" i="7"/>
  <c r="P118" i="7" s="1"/>
  <c r="K562" i="7"/>
  <c r="K589" i="9"/>
  <c r="K617" i="9"/>
  <c r="K498" i="10"/>
  <c r="K624" i="10"/>
  <c r="K132" i="11"/>
  <c r="K421" i="11"/>
  <c r="K117" i="12"/>
  <c r="L333" i="12"/>
  <c r="L331" i="12" s="1"/>
  <c r="L329" i="12" s="1"/>
  <c r="I367" i="12"/>
  <c r="K367" i="12" s="1"/>
  <c r="K425" i="12"/>
  <c r="N252" i="13"/>
  <c r="N250" i="13" s="1"/>
  <c r="N292" i="13"/>
  <c r="N290" i="13" s="1"/>
  <c r="K381" i="13"/>
  <c r="K422" i="13"/>
  <c r="O580" i="13"/>
  <c r="K620" i="13"/>
  <c r="K92" i="14"/>
  <c r="M118" i="14"/>
  <c r="P118" i="14" s="1"/>
  <c r="L224" i="14"/>
  <c r="L222" i="14" s="1"/>
  <c r="K285" i="14"/>
  <c r="P294" i="14"/>
  <c r="K398" i="14"/>
  <c r="K427" i="14"/>
  <c r="K428" i="15"/>
  <c r="O457" i="15"/>
  <c r="K482" i="15"/>
  <c r="K84" i="16"/>
  <c r="K377" i="16"/>
  <c r="O383" i="16"/>
  <c r="K424" i="16"/>
  <c r="O537" i="16"/>
  <c r="K341" i="17"/>
  <c r="K345" i="18"/>
  <c r="K65" i="1"/>
  <c r="I84" i="1"/>
  <c r="K84" i="1" s="1"/>
  <c r="I176" i="1"/>
  <c r="K176" i="1" s="1"/>
  <c r="L298" i="1"/>
  <c r="O298" i="1" s="1"/>
  <c r="L382" i="1"/>
  <c r="O382" i="1" s="1"/>
  <c r="N406" i="1"/>
  <c r="I423" i="1"/>
  <c r="I482" i="1"/>
  <c r="L566" i="1"/>
  <c r="O566" i="1" s="1"/>
  <c r="M96" i="2"/>
  <c r="P96" i="2" s="1"/>
  <c r="K133" i="2"/>
  <c r="N142" i="2"/>
  <c r="P142" i="2" s="1"/>
  <c r="K328" i="2"/>
  <c r="K401" i="2"/>
  <c r="K417" i="2"/>
  <c r="K481" i="2"/>
  <c r="O597" i="2"/>
  <c r="K633" i="2"/>
  <c r="K109" i="3"/>
  <c r="P254" i="3"/>
  <c r="K423" i="3"/>
  <c r="N556" i="1"/>
  <c r="K564" i="3"/>
  <c r="J616" i="1"/>
  <c r="I622" i="1"/>
  <c r="K164" i="4"/>
  <c r="K267" i="4"/>
  <c r="P273" i="4"/>
  <c r="J324" i="1"/>
  <c r="N331" i="4"/>
  <c r="N329" i="4" s="1"/>
  <c r="K396" i="4"/>
  <c r="K419" i="4"/>
  <c r="K425" i="4"/>
  <c r="K631" i="7"/>
  <c r="K573" i="8"/>
  <c r="O584" i="8"/>
  <c r="K343" i="9"/>
  <c r="O535" i="11"/>
  <c r="L32" i="11"/>
  <c r="L30" i="11" s="1"/>
  <c r="L279" i="1"/>
  <c r="O279" i="1" s="1"/>
  <c r="O401" i="2"/>
  <c r="K465" i="2"/>
  <c r="K380" i="3"/>
  <c r="J402" i="1"/>
  <c r="N600" i="1"/>
  <c r="J611" i="1"/>
  <c r="K111" i="4"/>
  <c r="K285" i="4"/>
  <c r="J455" i="1"/>
  <c r="K117" i="1"/>
  <c r="I138" i="1"/>
  <c r="J164" i="1"/>
  <c r="K164" i="1" s="1"/>
  <c r="I371" i="1"/>
  <c r="K371" i="1" s="1"/>
  <c r="I427" i="1"/>
  <c r="L438" i="1"/>
  <c r="O438" i="1" s="1"/>
  <c r="I561" i="1"/>
  <c r="L600" i="1"/>
  <c r="O600" i="1" s="1"/>
  <c r="J373" i="1"/>
  <c r="K402" i="2"/>
  <c r="K424" i="2"/>
  <c r="K498" i="2"/>
  <c r="K509" i="2"/>
  <c r="N598" i="1"/>
  <c r="J608" i="1"/>
  <c r="N292" i="3"/>
  <c r="L385" i="1"/>
  <c r="P275" i="4"/>
  <c r="L294" i="4"/>
  <c r="L292" i="4" s="1"/>
  <c r="K328" i="4"/>
  <c r="O380" i="4"/>
  <c r="K173" i="2"/>
  <c r="I86" i="1"/>
  <c r="J138" i="1"/>
  <c r="N228" i="1"/>
  <c r="I373" i="1"/>
  <c r="K373" i="1" s="1"/>
  <c r="I474" i="1"/>
  <c r="K270" i="2"/>
  <c r="O385" i="2"/>
  <c r="K397" i="2"/>
  <c r="K418" i="2"/>
  <c r="I483" i="1"/>
  <c r="K483" i="1" s="1"/>
  <c r="J520" i="1"/>
  <c r="J526" i="1"/>
  <c r="J532" i="1"/>
  <c r="I267" i="1"/>
  <c r="K285" i="3"/>
  <c r="L314" i="3"/>
  <c r="L312" i="3" s="1"/>
  <c r="O312" i="3" s="1"/>
  <c r="K328" i="3"/>
  <c r="K350" i="3"/>
  <c r="J374" i="1"/>
  <c r="N380" i="1"/>
  <c r="K425" i="3"/>
  <c r="J546" i="1"/>
  <c r="K573" i="3"/>
  <c r="K580" i="3"/>
  <c r="O49" i="4"/>
  <c r="K81" i="4"/>
  <c r="K185" i="4"/>
  <c r="J350" i="1"/>
  <c r="O404" i="4"/>
  <c r="K421" i="4"/>
  <c r="K427" i="4"/>
  <c r="J449" i="1"/>
  <c r="O597" i="4"/>
  <c r="K623" i="4"/>
  <c r="K622" i="4"/>
  <c r="K621" i="4"/>
  <c r="K341" i="7"/>
  <c r="K482" i="8"/>
  <c r="N222" i="9"/>
  <c r="N220" i="9" s="1"/>
  <c r="K623" i="9"/>
  <c r="K621" i="9"/>
  <c r="K625" i="9"/>
  <c r="L123" i="1"/>
  <c r="L46" i="1"/>
  <c r="I108" i="1"/>
  <c r="K108" i="1" s="1"/>
  <c r="I342" i="1"/>
  <c r="K342" i="1" s="1"/>
  <c r="I486" i="1"/>
  <c r="K486" i="1" s="1"/>
  <c r="L582" i="1"/>
  <c r="I620" i="1"/>
  <c r="K626" i="1" s="1"/>
  <c r="N34" i="2"/>
  <c r="N14" i="2" s="1"/>
  <c r="J301" i="1"/>
  <c r="K419" i="2"/>
  <c r="O437" i="2"/>
  <c r="K533" i="2"/>
  <c r="N258" i="1"/>
  <c r="K375" i="3"/>
  <c r="K398" i="3"/>
  <c r="K426" i="3"/>
  <c r="J531" i="1"/>
  <c r="J592" i="1"/>
  <c r="K113" i="4"/>
  <c r="K158" i="4"/>
  <c r="L275" i="4"/>
  <c r="L273" i="4" s="1"/>
  <c r="O273" i="4" s="1"/>
  <c r="K309" i="4"/>
  <c r="K345" i="4"/>
  <c r="K375" i="4"/>
  <c r="L144" i="5"/>
  <c r="L142" i="5" s="1"/>
  <c r="L140" i="5" s="1"/>
  <c r="M43" i="6"/>
  <c r="P45" i="6"/>
  <c r="K377" i="6"/>
  <c r="O383" i="6"/>
  <c r="L275" i="9"/>
  <c r="L273" i="9" s="1"/>
  <c r="K185" i="1"/>
  <c r="I266" i="1"/>
  <c r="M275" i="1"/>
  <c r="L57" i="2"/>
  <c r="O57" i="2" s="1"/>
  <c r="M118" i="2"/>
  <c r="N252" i="2"/>
  <c r="N250" i="2" s="1"/>
  <c r="J265" i="1"/>
  <c r="O380" i="2"/>
  <c r="K425" i="1"/>
  <c r="K563" i="2"/>
  <c r="J576" i="1"/>
  <c r="K630" i="2"/>
  <c r="J93" i="1"/>
  <c r="K93" i="1" s="1"/>
  <c r="K112" i="3"/>
  <c r="K219" i="3"/>
  <c r="J260" i="1"/>
  <c r="J360" i="1"/>
  <c r="J369" i="1"/>
  <c r="J468" i="1"/>
  <c r="J474" i="1"/>
  <c r="J480" i="1"/>
  <c r="J486" i="1"/>
  <c r="J492" i="1"/>
  <c r="J498" i="1"/>
  <c r="K498" i="1" s="1"/>
  <c r="J504" i="1"/>
  <c r="K173" i="4"/>
  <c r="K186" i="4"/>
  <c r="L277" i="1"/>
  <c r="K370" i="4"/>
  <c r="K416" i="4"/>
  <c r="K428" i="4"/>
  <c r="K435" i="4"/>
  <c r="K593" i="5"/>
  <c r="P333" i="6"/>
  <c r="J242" i="1"/>
  <c r="J282" i="1"/>
  <c r="K109" i="1"/>
  <c r="L70" i="2"/>
  <c r="K173" i="1"/>
  <c r="I186" i="1"/>
  <c r="L318" i="1"/>
  <c r="O318" i="1" s="1"/>
  <c r="I477" i="1"/>
  <c r="K477" i="1" s="1"/>
  <c r="M273" i="2"/>
  <c r="M271" i="2" s="1"/>
  <c r="J342" i="1"/>
  <c r="K449" i="2"/>
  <c r="J86" i="1"/>
  <c r="J320" i="1"/>
  <c r="K416" i="3"/>
  <c r="O455" i="3"/>
  <c r="K625" i="3"/>
  <c r="K65" i="4"/>
  <c r="N26" i="4"/>
  <c r="N16" i="4" s="1"/>
  <c r="J340" i="1"/>
  <c r="O580" i="4"/>
  <c r="K216" i="7"/>
  <c r="K83" i="1"/>
  <c r="N292" i="2"/>
  <c r="N290" i="2" s="1"/>
  <c r="J361" i="1"/>
  <c r="L49" i="1"/>
  <c r="N49" i="1"/>
  <c r="I64" i="1"/>
  <c r="K64" i="1" s="1"/>
  <c r="J200" i="1"/>
  <c r="K200" i="1" s="1"/>
  <c r="I346" i="1"/>
  <c r="K346" i="1" s="1"/>
  <c r="L553" i="1"/>
  <c r="O553" i="1" s="1"/>
  <c r="I577" i="1"/>
  <c r="K577" i="1" s="1"/>
  <c r="O584" i="1"/>
  <c r="N68" i="2"/>
  <c r="N66" i="2" s="1"/>
  <c r="J105" i="1"/>
  <c r="P224" i="2"/>
  <c r="K324" i="2"/>
  <c r="L333" i="2"/>
  <c r="K421" i="2"/>
  <c r="K427" i="2"/>
  <c r="J564" i="1"/>
  <c r="K81" i="3"/>
  <c r="N120" i="3"/>
  <c r="N118" i="3" s="1"/>
  <c r="K158" i="3"/>
  <c r="K173" i="3"/>
  <c r="J321" i="1"/>
  <c r="N33" i="3"/>
  <c r="N13" i="3" s="1"/>
  <c r="O435" i="4"/>
  <c r="K341" i="3"/>
  <c r="O347" i="3"/>
  <c r="K417" i="3"/>
  <c r="N439" i="1"/>
  <c r="J450" i="1"/>
  <c r="N96" i="4"/>
  <c r="N94" i="4" s="1"/>
  <c r="L254" i="4"/>
  <c r="K266" i="4"/>
  <c r="J377" i="1"/>
  <c r="K418" i="4"/>
  <c r="K424" i="4"/>
  <c r="K430" i="4"/>
  <c r="K563" i="6"/>
  <c r="O102" i="7"/>
  <c r="K111" i="7"/>
  <c r="K82" i="8"/>
  <c r="M22" i="10"/>
  <c r="M12" i="10" s="1"/>
  <c r="P98" i="1"/>
  <c r="M224" i="1"/>
  <c r="M333" i="1"/>
  <c r="I396" i="1"/>
  <c r="I468" i="1"/>
  <c r="K468" i="1" s="1"/>
  <c r="I596" i="1"/>
  <c r="K596" i="1" s="1"/>
  <c r="J634" i="1"/>
  <c r="K634" i="1" s="1"/>
  <c r="J197" i="1"/>
  <c r="K219" i="2"/>
  <c r="O564" i="2"/>
  <c r="J613" i="1"/>
  <c r="J619" i="1"/>
  <c r="K88" i="3"/>
  <c r="N140" i="4"/>
  <c r="K149" i="4"/>
  <c r="P222" i="4"/>
  <c r="N31" i="5"/>
  <c r="N11" i="5" s="1"/>
  <c r="N9" i="5" s="1"/>
  <c r="J550" i="1"/>
  <c r="N555" i="1"/>
  <c r="L34" i="10"/>
  <c r="O601" i="10"/>
  <c r="K630" i="10"/>
  <c r="K635" i="10"/>
  <c r="N55" i="11"/>
  <c r="N53" i="11" s="1"/>
  <c r="N68" i="11"/>
  <c r="N66" i="11" s="1"/>
  <c r="P122" i="11"/>
  <c r="K133" i="11"/>
  <c r="K158" i="11"/>
  <c r="K264" i="11"/>
  <c r="N31" i="4"/>
  <c r="N29" i="4" s="1"/>
  <c r="O568" i="4"/>
  <c r="K593" i="4"/>
  <c r="K620" i="4"/>
  <c r="K92" i="5"/>
  <c r="N34" i="5"/>
  <c r="N14" i="5" s="1"/>
  <c r="K634" i="5"/>
  <c r="K564" i="6"/>
  <c r="O599" i="6"/>
  <c r="L70" i="7"/>
  <c r="L68" i="7" s="1"/>
  <c r="L66" i="7" s="1"/>
  <c r="K164" i="7"/>
  <c r="L254" i="7"/>
  <c r="L252" i="7" s="1"/>
  <c r="K375" i="7"/>
  <c r="K473" i="7"/>
  <c r="K497" i="7"/>
  <c r="O597" i="7"/>
  <c r="K83" i="8"/>
  <c r="K117" i="8"/>
  <c r="K138" i="8"/>
  <c r="K270" i="8"/>
  <c r="K402" i="8"/>
  <c r="O537" i="8"/>
  <c r="L70" i="9"/>
  <c r="L68" i="9" s="1"/>
  <c r="K466" i="9"/>
  <c r="K498" i="9"/>
  <c r="K633" i="9"/>
  <c r="K80" i="10"/>
  <c r="K86" i="10"/>
  <c r="L254" i="10"/>
  <c r="L252" i="10" s="1"/>
  <c r="O252" i="10" s="1"/>
  <c r="O347" i="10"/>
  <c r="K431" i="10"/>
  <c r="K64" i="11"/>
  <c r="L70" i="11"/>
  <c r="L68" i="11" s="1"/>
  <c r="L66" i="11" s="1"/>
  <c r="K186" i="11"/>
  <c r="M252" i="11"/>
  <c r="M250" i="11" s="1"/>
  <c r="P254" i="11"/>
  <c r="K93" i="5"/>
  <c r="K189" i="5"/>
  <c r="K398" i="5"/>
  <c r="K426" i="5"/>
  <c r="K635" i="5"/>
  <c r="K189" i="6"/>
  <c r="L254" i="6"/>
  <c r="K266" i="6"/>
  <c r="L333" i="6"/>
  <c r="L331" i="6" s="1"/>
  <c r="O331" i="6" s="1"/>
  <c r="K466" i="6"/>
  <c r="O535" i="6"/>
  <c r="O352" i="7"/>
  <c r="K370" i="7"/>
  <c r="K381" i="7"/>
  <c r="K432" i="7"/>
  <c r="K455" i="7"/>
  <c r="L98" i="8"/>
  <c r="L96" i="8" s="1"/>
  <c r="L94" i="8" s="1"/>
  <c r="K201" i="8"/>
  <c r="K264" i="8"/>
  <c r="K368" i="8"/>
  <c r="K420" i="8"/>
  <c r="K426" i="8"/>
  <c r="O437" i="8"/>
  <c r="O459" i="8"/>
  <c r="K533" i="8"/>
  <c r="K562" i="8"/>
  <c r="L122" i="9"/>
  <c r="L120" i="9" s="1"/>
  <c r="O120" i="9" s="1"/>
  <c r="K158" i="9"/>
  <c r="K229" i="9"/>
  <c r="O380" i="9"/>
  <c r="O385" i="9"/>
  <c r="K397" i="9"/>
  <c r="K591" i="10"/>
  <c r="N455" i="1"/>
  <c r="K616" i="6"/>
  <c r="N43" i="10"/>
  <c r="N41" i="10" s="1"/>
  <c r="N312" i="10"/>
  <c r="N310" i="10" s="1"/>
  <c r="K381" i="10"/>
  <c r="N558" i="1"/>
  <c r="O564" i="4"/>
  <c r="I616" i="1"/>
  <c r="K628" i="4"/>
  <c r="K633" i="4"/>
  <c r="N55" i="5"/>
  <c r="P55" i="5" s="1"/>
  <c r="K111" i="5"/>
  <c r="K149" i="5"/>
  <c r="K164" i="5"/>
  <c r="L314" i="5"/>
  <c r="L312" i="5" s="1"/>
  <c r="O312" i="5" s="1"/>
  <c r="K328" i="5"/>
  <c r="K381" i="5"/>
  <c r="K421" i="5"/>
  <c r="J433" i="1"/>
  <c r="O439" i="5"/>
  <c r="K450" i="5"/>
  <c r="K564" i="5"/>
  <c r="K616" i="5"/>
  <c r="K630" i="5"/>
  <c r="K133" i="6"/>
  <c r="K267" i="6"/>
  <c r="K328" i="6"/>
  <c r="O437" i="6"/>
  <c r="K611" i="6"/>
  <c r="K629" i="6"/>
  <c r="O49" i="7"/>
  <c r="P294" i="7"/>
  <c r="N312" i="7"/>
  <c r="N310" i="7" s="1"/>
  <c r="K401" i="7"/>
  <c r="O455" i="7"/>
  <c r="K533" i="7"/>
  <c r="K615" i="7"/>
  <c r="K216" i="8"/>
  <c r="K455" i="8"/>
  <c r="N68" i="9"/>
  <c r="N66" i="9" s="1"/>
  <c r="L144" i="9"/>
  <c r="O144" i="9" s="1"/>
  <c r="K499" i="9"/>
  <c r="N120" i="10"/>
  <c r="N118" i="10" s="1"/>
  <c r="P314" i="10"/>
  <c r="N33" i="10"/>
  <c r="N13" i="10" s="1"/>
  <c r="N96" i="11"/>
  <c r="N94" i="11" s="1"/>
  <c r="N222" i="11"/>
  <c r="N220" i="11" s="1"/>
  <c r="J484" i="1"/>
  <c r="J501" i="1"/>
  <c r="K615" i="4"/>
  <c r="K616" i="4"/>
  <c r="N222" i="6"/>
  <c r="N220" i="6" s="1"/>
  <c r="N273" i="6"/>
  <c r="N271" i="6" s="1"/>
  <c r="K345" i="6"/>
  <c r="K397" i="6"/>
  <c r="K108" i="7"/>
  <c r="K113" i="7"/>
  <c r="P144" i="7"/>
  <c r="K158" i="7"/>
  <c r="N31" i="7"/>
  <c r="N11" i="7" s="1"/>
  <c r="N9" i="7" s="1"/>
  <c r="K621" i="7"/>
  <c r="N252" i="8"/>
  <c r="N250" i="8" s="1"/>
  <c r="N96" i="9"/>
  <c r="N94" i="9" s="1"/>
  <c r="K432" i="9"/>
  <c r="K595" i="9"/>
  <c r="K620" i="10"/>
  <c r="N14" i="11"/>
  <c r="K614" i="11"/>
  <c r="K617" i="11"/>
  <c r="K431" i="4"/>
  <c r="K112" i="5"/>
  <c r="K132" i="5"/>
  <c r="K219" i="5"/>
  <c r="L294" i="5"/>
  <c r="O294" i="5" s="1"/>
  <c r="K401" i="5"/>
  <c r="K416" i="5"/>
  <c r="K428" i="5"/>
  <c r="K435" i="5"/>
  <c r="O564" i="5"/>
  <c r="K591" i="5"/>
  <c r="N26" i="6"/>
  <c r="N16" i="6" s="1"/>
  <c r="N142" i="6"/>
  <c r="N140" i="6" s="1"/>
  <c r="L224" i="6"/>
  <c r="O224" i="6" s="1"/>
  <c r="K249" i="6"/>
  <c r="K398" i="6"/>
  <c r="K421" i="6"/>
  <c r="K427" i="6"/>
  <c r="K449" i="6"/>
  <c r="O455" i="6"/>
  <c r="K474" i="6"/>
  <c r="K497" i="6"/>
  <c r="K547" i="6"/>
  <c r="M41" i="7"/>
  <c r="K200" i="7"/>
  <c r="K229" i="7"/>
  <c r="L275" i="7"/>
  <c r="O275" i="7" s="1"/>
  <c r="K377" i="7"/>
  <c r="O383" i="7"/>
  <c r="O401" i="7"/>
  <c r="K563" i="7"/>
  <c r="P45" i="8"/>
  <c r="K80" i="8"/>
  <c r="K164" i="8"/>
  <c r="K204" i="8"/>
  <c r="L254" i="8"/>
  <c r="K416" i="8"/>
  <c r="K422" i="8"/>
  <c r="K428" i="8"/>
  <c r="K450" i="8"/>
  <c r="O568" i="8"/>
  <c r="M331" i="9"/>
  <c r="M329" i="9" s="1"/>
  <c r="O352" i="9"/>
  <c r="K376" i="9"/>
  <c r="K474" i="9"/>
  <c r="K563" i="9"/>
  <c r="O582" i="9"/>
  <c r="O601" i="9"/>
  <c r="K64" i="10"/>
  <c r="K173" i="10"/>
  <c r="L314" i="10"/>
  <c r="O314" i="10" s="1"/>
  <c r="K401" i="10"/>
  <c r="K428" i="10"/>
  <c r="O455" i="10"/>
  <c r="K473" i="10"/>
  <c r="O533" i="10"/>
  <c r="K562" i="10"/>
  <c r="O580" i="10"/>
  <c r="K615" i="10"/>
  <c r="K164" i="11"/>
  <c r="K267" i="11"/>
  <c r="K611" i="4"/>
  <c r="N252" i="5"/>
  <c r="N250" i="5" s="1"/>
  <c r="L275" i="5"/>
  <c r="L273" i="5" s="1"/>
  <c r="K340" i="6"/>
  <c r="O352" i="6"/>
  <c r="K375" i="6"/>
  <c r="K595" i="7"/>
  <c r="N43" i="8"/>
  <c r="K132" i="8"/>
  <c r="K266" i="8"/>
  <c r="K635" i="8"/>
  <c r="O533" i="9"/>
  <c r="K564" i="9"/>
  <c r="O383" i="10"/>
  <c r="O555" i="10"/>
  <c r="O383" i="5"/>
  <c r="O401" i="5"/>
  <c r="K423" i="5"/>
  <c r="O435" i="5"/>
  <c r="O584" i="5"/>
  <c r="K199" i="6"/>
  <c r="K270" i="6"/>
  <c r="K370" i="6"/>
  <c r="K416" i="6"/>
  <c r="K422" i="6"/>
  <c r="K428" i="6"/>
  <c r="K450" i="6"/>
  <c r="K498" i="6"/>
  <c r="K613" i="6"/>
  <c r="K618" i="6"/>
  <c r="K109" i="7"/>
  <c r="L122" i="7"/>
  <c r="O406" i="7"/>
  <c r="K429" i="7"/>
  <c r="K451" i="7"/>
  <c r="O457" i="7"/>
  <c r="K564" i="7"/>
  <c r="N273" i="8"/>
  <c r="N271" i="8" s="1"/>
  <c r="N96" i="10"/>
  <c r="N94" i="10" s="1"/>
  <c r="K628" i="10"/>
  <c r="M250" i="6"/>
  <c r="N279" i="1"/>
  <c r="I524" i="1"/>
  <c r="I530" i="1"/>
  <c r="I612" i="1"/>
  <c r="I618" i="1"/>
  <c r="J623" i="1"/>
  <c r="P70" i="8"/>
  <c r="N312" i="8"/>
  <c r="N310" i="8" s="1"/>
  <c r="N331" i="8"/>
  <c r="N329" i="8" s="1"/>
  <c r="J371" i="1"/>
  <c r="O406" i="8"/>
  <c r="J423" i="1"/>
  <c r="K423" i="1" s="1"/>
  <c r="J513" i="1"/>
  <c r="J518" i="1"/>
  <c r="J530" i="1"/>
  <c r="N43" i="9"/>
  <c r="N41" i="9" s="1"/>
  <c r="P294" i="9"/>
  <c r="N331" i="9"/>
  <c r="N329" i="9" s="1"/>
  <c r="K80" i="11"/>
  <c r="N438" i="1"/>
  <c r="K481" i="4"/>
  <c r="K562" i="4"/>
  <c r="N96" i="5"/>
  <c r="P96" i="5" s="1"/>
  <c r="L122" i="5"/>
  <c r="O122" i="5" s="1"/>
  <c r="K173" i="5"/>
  <c r="K200" i="5"/>
  <c r="K229" i="5"/>
  <c r="K270" i="5"/>
  <c r="I367" i="5"/>
  <c r="K367" i="5" s="1"/>
  <c r="K396" i="5"/>
  <c r="K424" i="5"/>
  <c r="K430" i="5"/>
  <c r="O566" i="5"/>
  <c r="N41" i="6"/>
  <c r="P41" i="6" s="1"/>
  <c r="K111" i="6"/>
  <c r="K229" i="6"/>
  <c r="K264" i="6"/>
  <c r="K401" i="6"/>
  <c r="O406" i="6"/>
  <c r="K417" i="6"/>
  <c r="K429" i="6"/>
  <c r="O435" i="6"/>
  <c r="K499" i="6"/>
  <c r="K632" i="6"/>
  <c r="N55" i="7"/>
  <c r="N53" i="7" s="1"/>
  <c r="K93" i="7"/>
  <c r="N142" i="7"/>
  <c r="N140" i="7" s="1"/>
  <c r="I350" i="1"/>
  <c r="K350" i="1" s="1"/>
  <c r="K368" i="7"/>
  <c r="K380" i="7"/>
  <c r="O385" i="7"/>
  <c r="J465" i="1"/>
  <c r="J477" i="1"/>
  <c r="J489" i="1"/>
  <c r="O564" i="7"/>
  <c r="J596" i="1"/>
  <c r="K623" i="7"/>
  <c r="L70" i="8"/>
  <c r="O70" i="8" s="1"/>
  <c r="K113" i="8"/>
  <c r="K133" i="8"/>
  <c r="N142" i="8"/>
  <c r="P142" i="8" s="1"/>
  <c r="J237" i="1"/>
  <c r="P314" i="8"/>
  <c r="P333" i="8"/>
  <c r="N33" i="8"/>
  <c r="N13" i="8" s="1"/>
  <c r="K418" i="8"/>
  <c r="K424" i="8"/>
  <c r="O457" i="8"/>
  <c r="K465" i="8"/>
  <c r="K630" i="8"/>
  <c r="L34" i="9"/>
  <c r="N312" i="9"/>
  <c r="N310" i="9" s="1"/>
  <c r="L333" i="9"/>
  <c r="O333" i="9" s="1"/>
  <c r="O354" i="9"/>
  <c r="O383" i="9"/>
  <c r="K418" i="9"/>
  <c r="O435" i="9"/>
  <c r="O584" i="9"/>
  <c r="O597" i="9"/>
  <c r="L98" i="10"/>
  <c r="L96" i="10" s="1"/>
  <c r="O96" i="10" s="1"/>
  <c r="M292" i="10"/>
  <c r="N31" i="10"/>
  <c r="N11" i="10" s="1"/>
  <c r="N9" i="10" s="1"/>
  <c r="K424" i="10"/>
  <c r="K464" i="10"/>
  <c r="K564" i="10"/>
  <c r="K611" i="10"/>
  <c r="L45" i="11"/>
  <c r="K81" i="11"/>
  <c r="K341" i="11"/>
  <c r="O347" i="11"/>
  <c r="K398" i="11"/>
  <c r="K497" i="11"/>
  <c r="O601" i="11"/>
  <c r="P224" i="12"/>
  <c r="K235" i="12"/>
  <c r="O354" i="12"/>
  <c r="K498" i="12"/>
  <c r="K597" i="12"/>
  <c r="L224" i="13"/>
  <c r="P254" i="13"/>
  <c r="M292" i="13"/>
  <c r="K428" i="13"/>
  <c r="O455" i="13"/>
  <c r="K340" i="14"/>
  <c r="K533" i="14"/>
  <c r="K563" i="14"/>
  <c r="O568" i="14"/>
  <c r="K635" i="14"/>
  <c r="K219" i="15"/>
  <c r="L294" i="15"/>
  <c r="L292" i="15" s="1"/>
  <c r="L314" i="15"/>
  <c r="L312" i="15" s="1"/>
  <c r="O312" i="15" s="1"/>
  <c r="K328" i="15"/>
  <c r="K397" i="15"/>
  <c r="K632" i="15"/>
  <c r="L24" i="16"/>
  <c r="O24" i="16" s="1"/>
  <c r="K270" i="16"/>
  <c r="K375" i="16"/>
  <c r="K381" i="16"/>
  <c r="K398" i="16"/>
  <c r="O404" i="16"/>
  <c r="K426" i="16"/>
  <c r="O455" i="16"/>
  <c r="K533" i="16"/>
  <c r="K562" i="16"/>
  <c r="K185" i="17"/>
  <c r="K249" i="17"/>
  <c r="L314" i="17"/>
  <c r="O314" i="17" s="1"/>
  <c r="O349" i="17"/>
  <c r="K402" i="17"/>
  <c r="K560" i="17"/>
  <c r="K612" i="17"/>
  <c r="K630" i="17"/>
  <c r="K266" i="18"/>
  <c r="K285" i="18"/>
  <c r="L294" i="18"/>
  <c r="O294" i="18" s="1"/>
  <c r="K465" i="18"/>
  <c r="K482" i="18"/>
  <c r="K499" i="18"/>
  <c r="K563" i="18"/>
  <c r="O568" i="18"/>
  <c r="O582" i="18"/>
  <c r="N22" i="12"/>
  <c r="M329" i="16"/>
  <c r="P329" i="16" s="1"/>
  <c r="K418" i="12"/>
  <c r="N22" i="13"/>
  <c r="N68" i="13"/>
  <c r="N66" i="13" s="1"/>
  <c r="L254" i="13"/>
  <c r="L252" i="13" s="1"/>
  <c r="K423" i="13"/>
  <c r="O352" i="14"/>
  <c r="K421" i="14"/>
  <c r="K464" i="14"/>
  <c r="K616" i="14"/>
  <c r="K432" i="15"/>
  <c r="K133" i="16"/>
  <c r="K481" i="16"/>
  <c r="O49" i="17"/>
  <c r="K368" i="17"/>
  <c r="N14" i="18"/>
  <c r="M329" i="18"/>
  <c r="O385" i="18"/>
  <c r="K420" i="18"/>
  <c r="K425" i="18"/>
  <c r="K431" i="18"/>
  <c r="K422" i="11"/>
  <c r="L45" i="12"/>
  <c r="O45" i="12" s="1"/>
  <c r="N312" i="12"/>
  <c r="N310" i="12" s="1"/>
  <c r="L70" i="13"/>
  <c r="O70" i="13" s="1"/>
  <c r="O401" i="13"/>
  <c r="K424" i="13"/>
  <c r="O537" i="13"/>
  <c r="O584" i="13"/>
  <c r="K591" i="13"/>
  <c r="K597" i="13"/>
  <c r="K635" i="13"/>
  <c r="O102" i="14"/>
  <c r="K111" i="14"/>
  <c r="K149" i="14"/>
  <c r="N222" i="14"/>
  <c r="N220" i="14" s="1"/>
  <c r="L254" i="14"/>
  <c r="L252" i="14" s="1"/>
  <c r="O252" i="14" s="1"/>
  <c r="K341" i="14"/>
  <c r="K422" i="14"/>
  <c r="K428" i="14"/>
  <c r="K435" i="14"/>
  <c r="O457" i="14"/>
  <c r="N33" i="14"/>
  <c r="N13" i="14" s="1"/>
  <c r="K591" i="14"/>
  <c r="K138" i="15"/>
  <c r="O148" i="15"/>
  <c r="K340" i="15"/>
  <c r="I367" i="15"/>
  <c r="K367" i="15" s="1"/>
  <c r="K421" i="15"/>
  <c r="K427" i="15"/>
  <c r="K450" i="16"/>
  <c r="L98" i="17"/>
  <c r="O98" i="17" s="1"/>
  <c r="N32" i="17"/>
  <c r="N30" i="17" s="1"/>
  <c r="N43" i="18"/>
  <c r="P43" i="18" s="1"/>
  <c r="N252" i="18"/>
  <c r="N250" i="18" s="1"/>
  <c r="L275" i="18"/>
  <c r="L273" i="18" s="1"/>
  <c r="K369" i="18"/>
  <c r="K381" i="18"/>
  <c r="K398" i="18"/>
  <c r="L294" i="11"/>
  <c r="O294" i="11" s="1"/>
  <c r="N312" i="11"/>
  <c r="N310" i="11" s="1"/>
  <c r="L333" i="11"/>
  <c r="O333" i="11" s="1"/>
  <c r="K343" i="11"/>
  <c r="O49" i="12"/>
  <c r="L122" i="12"/>
  <c r="O122" i="12" s="1"/>
  <c r="K173" i="12"/>
  <c r="K249" i="12"/>
  <c r="K368" i="12"/>
  <c r="K628" i="12"/>
  <c r="P96" i="13"/>
  <c r="K132" i="13"/>
  <c r="K372" i="13"/>
  <c r="O457" i="13"/>
  <c r="K465" i="13"/>
  <c r="K573" i="13"/>
  <c r="K93" i="14"/>
  <c r="K164" i="14"/>
  <c r="K634" i="15"/>
  <c r="K64" i="16"/>
  <c r="K422" i="16"/>
  <c r="K628" i="16"/>
  <c r="L31" i="17"/>
  <c r="L29" i="17" s="1"/>
  <c r="K398" i="17"/>
  <c r="O404" i="17"/>
  <c r="K449" i="17"/>
  <c r="K473" i="17"/>
  <c r="K533" i="17"/>
  <c r="K112" i="18"/>
  <c r="K164" i="18"/>
  <c r="N32" i="18"/>
  <c r="N30" i="18" s="1"/>
  <c r="K563" i="12"/>
  <c r="K349" i="13"/>
  <c r="O354" i="13"/>
  <c r="K396" i="13"/>
  <c r="K402" i="13"/>
  <c r="K425" i="13"/>
  <c r="K430" i="13"/>
  <c r="K533" i="13"/>
  <c r="K580" i="13"/>
  <c r="O597" i="13"/>
  <c r="K624" i="13"/>
  <c r="K631" i="13"/>
  <c r="K112" i="14"/>
  <c r="M142" i="14"/>
  <c r="P142" i="14" s="1"/>
  <c r="K349" i="14"/>
  <c r="K372" i="14"/>
  <c r="K377" i="14"/>
  <c r="K417" i="14"/>
  <c r="K423" i="14"/>
  <c r="K429" i="14"/>
  <c r="O435" i="14"/>
  <c r="O564" i="14"/>
  <c r="K65" i="15"/>
  <c r="K149" i="15"/>
  <c r="K416" i="15"/>
  <c r="K435" i="15"/>
  <c r="O439" i="15"/>
  <c r="K450" i="15"/>
  <c r="K533" i="15"/>
  <c r="O599" i="15"/>
  <c r="N33" i="16"/>
  <c r="N13" i="16" s="1"/>
  <c r="L32" i="16"/>
  <c r="L30" i="16" s="1"/>
  <c r="N31" i="17"/>
  <c r="N29" i="17" s="1"/>
  <c r="M120" i="18"/>
  <c r="P120" i="18" s="1"/>
  <c r="K341" i="18"/>
  <c r="O347" i="18"/>
  <c r="K427" i="18"/>
  <c r="O459" i="18"/>
  <c r="O535" i="18"/>
  <c r="K350" i="11"/>
  <c r="O401" i="11"/>
  <c r="K418" i="11"/>
  <c r="K424" i="11"/>
  <c r="O74" i="12"/>
  <c r="N96" i="12"/>
  <c r="N94" i="12" s="1"/>
  <c r="K270" i="12"/>
  <c r="K340" i="12"/>
  <c r="K398" i="12"/>
  <c r="O568" i="12"/>
  <c r="K629" i="12"/>
  <c r="P122" i="13"/>
  <c r="K133" i="13"/>
  <c r="K380" i="13"/>
  <c r="N252" i="14"/>
  <c r="K343" i="14"/>
  <c r="O383" i="14"/>
  <c r="O535" i="14"/>
  <c r="K573" i="14"/>
  <c r="K580" i="14"/>
  <c r="K270" i="15"/>
  <c r="K370" i="15"/>
  <c r="K376" i="15"/>
  <c r="K401" i="15"/>
  <c r="O406" i="15"/>
  <c r="K423" i="15"/>
  <c r="K481" i="15"/>
  <c r="K498" i="15"/>
  <c r="N68" i="16"/>
  <c r="N66" i="16" s="1"/>
  <c r="P66" i="16" s="1"/>
  <c r="K285" i="16"/>
  <c r="P333" i="16"/>
  <c r="K372" i="16"/>
  <c r="K429" i="16"/>
  <c r="O535" i="16"/>
  <c r="O564" i="16"/>
  <c r="K176" i="17"/>
  <c r="M222" i="17"/>
  <c r="O352" i="17"/>
  <c r="O439" i="17"/>
  <c r="K450" i="17"/>
  <c r="K82" i="18"/>
  <c r="K113" i="18"/>
  <c r="P333" i="18"/>
  <c r="K377" i="18"/>
  <c r="K422" i="18"/>
  <c r="K593" i="18"/>
  <c r="K633" i="18"/>
  <c r="N290" i="11"/>
  <c r="K634" i="11"/>
  <c r="K264" i="12"/>
  <c r="K449" i="12"/>
  <c r="K619" i="12"/>
  <c r="N96" i="13"/>
  <c r="N94" i="13" s="1"/>
  <c r="K343" i="13"/>
  <c r="K424" i="14"/>
  <c r="K430" i="14"/>
  <c r="K429" i="15"/>
  <c r="O435" i="15"/>
  <c r="N32" i="15"/>
  <c r="N30" i="15" s="1"/>
  <c r="K117" i="16"/>
  <c r="K430" i="16"/>
  <c r="K112" i="17"/>
  <c r="K229" i="18"/>
  <c r="K428" i="18"/>
  <c r="K435" i="18"/>
  <c r="O455" i="18"/>
  <c r="K235" i="11"/>
  <c r="K380" i="11"/>
  <c r="K425" i="11"/>
  <c r="O459" i="11"/>
  <c r="K564" i="11"/>
  <c r="O568" i="11"/>
  <c r="O582" i="11"/>
  <c r="K629" i="11"/>
  <c r="K635" i="11"/>
  <c r="K92" i="12"/>
  <c r="K189" i="12"/>
  <c r="O564" i="12"/>
  <c r="P98" i="13"/>
  <c r="K350" i="13"/>
  <c r="K398" i="13"/>
  <c r="K421" i="13"/>
  <c r="K473" i="13"/>
  <c r="K108" i="14"/>
  <c r="K199" i="14"/>
  <c r="L275" i="14"/>
  <c r="K368" i="14"/>
  <c r="K380" i="14"/>
  <c r="K402" i="14"/>
  <c r="K419" i="14"/>
  <c r="K425" i="14"/>
  <c r="K431" i="14"/>
  <c r="K455" i="14"/>
  <c r="L333" i="15"/>
  <c r="O333" i="15" s="1"/>
  <c r="O383" i="15"/>
  <c r="K424" i="15"/>
  <c r="K430" i="15"/>
  <c r="K564" i="15"/>
  <c r="L34" i="16"/>
  <c r="O349" i="16"/>
  <c r="K380" i="16"/>
  <c r="O601" i="16"/>
  <c r="L33" i="17"/>
  <c r="O33" i="17" s="1"/>
  <c r="P122" i="17"/>
  <c r="N252" i="17"/>
  <c r="P252" i="17" s="1"/>
  <c r="K265" i="17"/>
  <c r="P333" i="17"/>
  <c r="O347" i="17"/>
  <c r="O551" i="17"/>
  <c r="K564" i="17"/>
  <c r="N68" i="18"/>
  <c r="P68" i="18" s="1"/>
  <c r="N96" i="18"/>
  <c r="N94" i="18" s="1"/>
  <c r="K109" i="18"/>
  <c r="L122" i="18"/>
  <c r="K158" i="18"/>
  <c r="K264" i="18"/>
  <c r="L333" i="18"/>
  <c r="O333" i="18" s="1"/>
  <c r="K343" i="18"/>
  <c r="O349" i="18"/>
  <c r="O401" i="18"/>
  <c r="K418" i="18"/>
  <c r="O537" i="18"/>
  <c r="O566" i="18"/>
  <c r="K629" i="18"/>
  <c r="K350" i="16"/>
  <c r="K368" i="16"/>
  <c r="K455" i="16"/>
  <c r="K473" i="16"/>
  <c r="N43" i="17"/>
  <c r="N41" i="17" s="1"/>
  <c r="L122" i="17"/>
  <c r="N292" i="17"/>
  <c r="N290" i="17" s="1"/>
  <c r="K349" i="17"/>
  <c r="O354" i="17"/>
  <c r="O401" i="17"/>
  <c r="K200" i="18"/>
  <c r="P254" i="18"/>
  <c r="K265" i="18"/>
  <c r="L224" i="11"/>
  <c r="L222" i="11" s="1"/>
  <c r="K266" i="11"/>
  <c r="K285" i="11"/>
  <c r="M292" i="11"/>
  <c r="P292" i="11" s="1"/>
  <c r="O385" i="11"/>
  <c r="K397" i="11"/>
  <c r="O564" i="11"/>
  <c r="K265" i="12"/>
  <c r="P275" i="12"/>
  <c r="K343" i="12"/>
  <c r="K377" i="12"/>
  <c r="K401" i="12"/>
  <c r="O601" i="12"/>
  <c r="K612" i="12"/>
  <c r="K235" i="13"/>
  <c r="M310" i="13"/>
  <c r="P310" i="13" s="1"/>
  <c r="K375" i="13"/>
  <c r="K416" i="13"/>
  <c r="O535" i="13"/>
  <c r="O568" i="13"/>
  <c r="L70" i="14"/>
  <c r="L68" i="14" s="1"/>
  <c r="O68" i="14" s="1"/>
  <c r="K109" i="14"/>
  <c r="N120" i="14"/>
  <c r="N118" i="14" s="1"/>
  <c r="L144" i="14"/>
  <c r="O144" i="14" s="1"/>
  <c r="O380" i="14"/>
  <c r="K420" i="14"/>
  <c r="K426" i="14"/>
  <c r="K497" i="14"/>
  <c r="P45" i="15"/>
  <c r="L57" i="15"/>
  <c r="L55" i="15" s="1"/>
  <c r="L53" i="15" s="1"/>
  <c r="N94" i="15"/>
  <c r="K133" i="15"/>
  <c r="P144" i="15"/>
  <c r="K158" i="15"/>
  <c r="P224" i="15"/>
  <c r="O337" i="15"/>
  <c r="O349" i="15"/>
  <c r="K372" i="15"/>
  <c r="K396" i="15"/>
  <c r="K431" i="15"/>
  <c r="K597" i="15"/>
  <c r="K631" i="15"/>
  <c r="K80" i="16"/>
  <c r="N94" i="17"/>
  <c r="K108" i="17"/>
  <c r="P144" i="17"/>
  <c r="K219" i="17"/>
  <c r="L224" i="17"/>
  <c r="L222" i="17" s="1"/>
  <c r="K497" i="17"/>
  <c r="K92" i="18"/>
  <c r="L144" i="18"/>
  <c r="L142" i="18" s="1"/>
  <c r="K328" i="18"/>
  <c r="K350" i="18"/>
  <c r="K368" i="18"/>
  <c r="K380" i="18"/>
  <c r="K402" i="18"/>
  <c r="K419" i="18"/>
  <c r="K430" i="18"/>
  <c r="K618" i="18"/>
  <c r="I369" i="1"/>
  <c r="I367" i="3"/>
  <c r="K367" i="3" s="1"/>
  <c r="K369" i="3"/>
  <c r="L276" i="1"/>
  <c r="J478" i="1"/>
  <c r="I505" i="1"/>
  <c r="K505" i="1" s="1"/>
  <c r="K505" i="2"/>
  <c r="N567" i="1"/>
  <c r="K576" i="2"/>
  <c r="I576" i="1"/>
  <c r="K576" i="1" s="1"/>
  <c r="O581" i="2"/>
  <c r="L581" i="1"/>
  <c r="O581" i="1" s="1"/>
  <c r="I589" i="1"/>
  <c r="K589" i="2"/>
  <c r="O102" i="3"/>
  <c r="N96" i="3"/>
  <c r="N94" i="3" s="1"/>
  <c r="N535" i="1"/>
  <c r="K285" i="2"/>
  <c r="I285" i="1"/>
  <c r="K345" i="3"/>
  <c r="I345" i="1"/>
  <c r="O351" i="3"/>
  <c r="L31" i="3"/>
  <c r="L11" i="3" s="1"/>
  <c r="O580" i="3"/>
  <c r="L580" i="1"/>
  <c r="K264" i="4"/>
  <c r="I264" i="1"/>
  <c r="K465" i="7"/>
  <c r="K249" i="8"/>
  <c r="I249" i="1"/>
  <c r="K473" i="2"/>
  <c r="J473" i="1"/>
  <c r="K267" i="3"/>
  <c r="J267" i="1"/>
  <c r="I564" i="1"/>
  <c r="K564" i="2"/>
  <c r="N462" i="1"/>
  <c r="K481" i="3"/>
  <c r="I481" i="1"/>
  <c r="K493" i="3"/>
  <c r="I493" i="1"/>
  <c r="K493" i="1" s="1"/>
  <c r="M252" i="4"/>
  <c r="M250" i="4" s="1"/>
  <c r="M254" i="1"/>
  <c r="I340" i="1"/>
  <c r="K340" i="4"/>
  <c r="K422" i="4"/>
  <c r="I422" i="1"/>
  <c r="K470" i="6"/>
  <c r="I470" i="1"/>
  <c r="K470" i="1" s="1"/>
  <c r="K416" i="2"/>
  <c r="I416" i="1"/>
  <c r="I469" i="1"/>
  <c r="K469" i="1" s="1"/>
  <c r="K469" i="2"/>
  <c r="I501" i="1"/>
  <c r="K501" i="1" s="1"/>
  <c r="K501" i="2"/>
  <c r="P70" i="3"/>
  <c r="M68" i="3"/>
  <c r="P68" i="3" s="1"/>
  <c r="K229" i="3"/>
  <c r="N33" i="4"/>
  <c r="N13" i="4" s="1"/>
  <c r="P43" i="6"/>
  <c r="M41" i="6"/>
  <c r="K349" i="6"/>
  <c r="I349" i="1"/>
  <c r="L32" i="2"/>
  <c r="L30" i="2" s="1"/>
  <c r="O352" i="2"/>
  <c r="I426" i="1"/>
  <c r="K426" i="1" s="1"/>
  <c r="K426" i="2"/>
  <c r="O536" i="3"/>
  <c r="L33" i="3"/>
  <c r="O33" i="3" s="1"/>
  <c r="P55" i="1"/>
  <c r="L126" i="1"/>
  <c r="O126" i="1" s="1"/>
  <c r="L334" i="1"/>
  <c r="K64" i="3"/>
  <c r="O439" i="3"/>
  <c r="L439" i="1"/>
  <c r="K450" i="3"/>
  <c r="I450" i="1"/>
  <c r="L456" i="1"/>
  <c r="O456" i="1" s="1"/>
  <c r="O456" i="3"/>
  <c r="I215" i="1"/>
  <c r="K215" i="4"/>
  <c r="K401" i="4"/>
  <c r="K597" i="3"/>
  <c r="I597" i="1"/>
  <c r="K597" i="1" s="1"/>
  <c r="K85" i="1"/>
  <c r="K199" i="2"/>
  <c r="L314" i="2"/>
  <c r="L312" i="2" s="1"/>
  <c r="N26" i="3"/>
  <c r="N16" i="3" s="1"/>
  <c r="N220" i="3"/>
  <c r="K435" i="3"/>
  <c r="I435" i="1"/>
  <c r="K435" i="1" s="1"/>
  <c r="L568" i="1"/>
  <c r="O568" i="3"/>
  <c r="K633" i="3"/>
  <c r="I633" i="1"/>
  <c r="K633" i="1" s="1"/>
  <c r="L331" i="4"/>
  <c r="O333" i="4"/>
  <c r="K377" i="4"/>
  <c r="O383" i="4"/>
  <c r="L32" i="4"/>
  <c r="L30" i="4" s="1"/>
  <c r="P294" i="5"/>
  <c r="M292" i="5"/>
  <c r="P292" i="5" s="1"/>
  <c r="K629" i="5"/>
  <c r="I629" i="1"/>
  <c r="K629" i="1" s="1"/>
  <c r="P57" i="1"/>
  <c r="L536" i="1"/>
  <c r="O536" i="1" s="1"/>
  <c r="K464" i="2"/>
  <c r="J464" i="1"/>
  <c r="K464" i="1" s="1"/>
  <c r="I487" i="1"/>
  <c r="K487" i="1" s="1"/>
  <c r="I492" i="1"/>
  <c r="K492" i="1" s="1"/>
  <c r="K492" i="2"/>
  <c r="I560" i="1"/>
  <c r="K560" i="2"/>
  <c r="K628" i="3"/>
  <c r="K324" i="4"/>
  <c r="I324" i="1"/>
  <c r="N32" i="4"/>
  <c r="N30" i="4" s="1"/>
  <c r="K484" i="4"/>
  <c r="I484" i="1"/>
  <c r="K484" i="1" s="1"/>
  <c r="O535" i="4"/>
  <c r="L535" i="1"/>
  <c r="J544" i="1"/>
  <c r="O551" i="4"/>
  <c r="L551" i="1"/>
  <c r="O551" i="1" s="1"/>
  <c r="N353" i="1"/>
  <c r="O455" i="5"/>
  <c r="L33" i="2"/>
  <c r="O33" i="2" s="1"/>
  <c r="O384" i="2"/>
  <c r="L384" i="1"/>
  <c r="L457" i="1"/>
  <c r="O457" i="2"/>
  <c r="K201" i="3"/>
  <c r="I201" i="1"/>
  <c r="K201" i="1" s="1"/>
  <c r="I429" i="1"/>
  <c r="K429" i="3"/>
  <c r="M312" i="4"/>
  <c r="M310" i="4" s="1"/>
  <c r="M314" i="1"/>
  <c r="P314" i="1" s="1"/>
  <c r="K372" i="4"/>
  <c r="J372" i="1"/>
  <c r="I449" i="1"/>
  <c r="K449" i="4"/>
  <c r="O258" i="2"/>
  <c r="L258" i="1"/>
  <c r="O258" i="1" s="1"/>
  <c r="L352" i="1"/>
  <c r="O352" i="1" s="1"/>
  <c r="M22" i="2"/>
  <c r="M12" i="2" s="1"/>
  <c r="P57" i="2"/>
  <c r="M55" i="2"/>
  <c r="J509" i="1"/>
  <c r="J519" i="1"/>
  <c r="J525" i="1"/>
  <c r="K561" i="1"/>
  <c r="K304" i="3"/>
  <c r="I304" i="1"/>
  <c r="K402" i="3"/>
  <c r="I402" i="1"/>
  <c r="K616" i="3"/>
  <c r="K613" i="3"/>
  <c r="I611" i="1"/>
  <c r="K616" i="1" s="1"/>
  <c r="K617" i="3"/>
  <c r="M292" i="4"/>
  <c r="P292" i="4" s="1"/>
  <c r="P294" i="4"/>
  <c r="K473" i="4"/>
  <c r="I473" i="1"/>
  <c r="N53" i="1"/>
  <c r="I112" i="1"/>
  <c r="K112" i="1" s="1"/>
  <c r="I421" i="1"/>
  <c r="K421" i="1" s="1"/>
  <c r="L24" i="2"/>
  <c r="O24" i="2" s="1"/>
  <c r="K368" i="2"/>
  <c r="I368" i="1"/>
  <c r="K368" i="1" s="1"/>
  <c r="K380" i="2"/>
  <c r="I380" i="1"/>
  <c r="O436" i="2"/>
  <c r="L436" i="1"/>
  <c r="O436" i="1" s="1"/>
  <c r="I514" i="1"/>
  <c r="K514" i="1" s="1"/>
  <c r="K514" i="2"/>
  <c r="K594" i="2"/>
  <c r="I594" i="1"/>
  <c r="K594" i="1" s="1"/>
  <c r="M292" i="3"/>
  <c r="M294" i="1"/>
  <c r="J304" i="1"/>
  <c r="K424" i="3"/>
  <c r="J424" i="1"/>
  <c r="K424" i="1" s="1"/>
  <c r="O455" i="4"/>
  <c r="L455" i="1"/>
  <c r="I158" i="1"/>
  <c r="K158" i="1" s="1"/>
  <c r="K235" i="2"/>
  <c r="J235" i="1"/>
  <c r="K189" i="1"/>
  <c r="K430" i="2"/>
  <c r="O599" i="2"/>
  <c r="L599" i="1"/>
  <c r="L380" i="1"/>
  <c r="O380" i="3"/>
  <c r="I397" i="1"/>
  <c r="K397" i="1" s="1"/>
  <c r="K397" i="3"/>
  <c r="L601" i="1"/>
  <c r="O601" i="3"/>
  <c r="L144" i="2"/>
  <c r="L142" i="2" s="1"/>
  <c r="L23" i="2"/>
  <c r="O23" i="2" s="1"/>
  <c r="P314" i="2"/>
  <c r="N331" i="2"/>
  <c r="L351" i="1"/>
  <c r="O351" i="1" s="1"/>
  <c r="O383" i="2"/>
  <c r="K420" i="2"/>
  <c r="K425" i="2"/>
  <c r="O435" i="2"/>
  <c r="N456" i="1"/>
  <c r="K80" i="3"/>
  <c r="K200" i="3"/>
  <c r="N290" i="3"/>
  <c r="K396" i="3"/>
  <c r="K428" i="3"/>
  <c r="K474" i="3"/>
  <c r="K498" i="3"/>
  <c r="O535" i="3"/>
  <c r="L45" i="4"/>
  <c r="L43" i="4" s="1"/>
  <c r="O43" i="4" s="1"/>
  <c r="K108" i="4"/>
  <c r="L122" i="4"/>
  <c r="L120" i="4" s="1"/>
  <c r="K189" i="4"/>
  <c r="K229" i="4"/>
  <c r="K350" i="4"/>
  <c r="K371" i="4"/>
  <c r="K455" i="4"/>
  <c r="O380" i="5"/>
  <c r="K593" i="1"/>
  <c r="P45" i="2"/>
  <c r="J161" i="1"/>
  <c r="K200" i="2"/>
  <c r="L224" i="2"/>
  <c r="L222" i="2" s="1"/>
  <c r="M310" i="2"/>
  <c r="K595" i="2"/>
  <c r="K629" i="2"/>
  <c r="K635" i="2"/>
  <c r="K65" i="3"/>
  <c r="M94" i="3"/>
  <c r="K149" i="3"/>
  <c r="O385" i="3"/>
  <c r="K419" i="3"/>
  <c r="K451" i="3"/>
  <c r="K547" i="3"/>
  <c r="K593" i="3"/>
  <c r="P70" i="4"/>
  <c r="N252" i="4"/>
  <c r="N250" i="4" s="1"/>
  <c r="N312" i="4"/>
  <c r="N310" i="4" s="1"/>
  <c r="K368" i="4"/>
  <c r="O406" i="4"/>
  <c r="K417" i="4"/>
  <c r="K423" i="4"/>
  <c r="K429" i="4"/>
  <c r="K474" i="4"/>
  <c r="M220" i="2"/>
  <c r="P220" i="2" s="1"/>
  <c r="K375" i="1"/>
  <c r="I479" i="1"/>
  <c r="K479" i="1" s="1"/>
  <c r="O568" i="2"/>
  <c r="K189" i="3"/>
  <c r="L294" i="3"/>
  <c r="N32" i="3"/>
  <c r="N30" i="3" s="1"/>
  <c r="K370" i="3"/>
  <c r="O435" i="3"/>
  <c r="K464" i="3"/>
  <c r="K482" i="3"/>
  <c r="O537" i="3"/>
  <c r="K589" i="3"/>
  <c r="K629" i="3"/>
  <c r="N11" i="4"/>
  <c r="N9" i="4" s="1"/>
  <c r="L98" i="4"/>
  <c r="L96" i="4" s="1"/>
  <c r="K110" i="4"/>
  <c r="K204" i="4"/>
  <c r="L314" i="4"/>
  <c r="O314" i="4" s="1"/>
  <c r="K341" i="4"/>
  <c r="O401" i="4"/>
  <c r="K450" i="4"/>
  <c r="O601" i="4"/>
  <c r="K422" i="5"/>
  <c r="L120" i="6"/>
  <c r="L118" i="6" s="1"/>
  <c r="O122" i="6"/>
  <c r="N118" i="7"/>
  <c r="K235" i="7"/>
  <c r="K65" i="8"/>
  <c r="L98" i="2"/>
  <c r="K149" i="1"/>
  <c r="I475" i="1"/>
  <c r="K475" i="1" s="1"/>
  <c r="K497" i="2"/>
  <c r="O385" i="1"/>
  <c r="K229" i="2"/>
  <c r="I289" i="1"/>
  <c r="K289" i="1" s="1"/>
  <c r="P294" i="2"/>
  <c r="I339" i="1"/>
  <c r="K339" i="1" s="1"/>
  <c r="N33" i="2"/>
  <c r="N13" i="2" s="1"/>
  <c r="K432" i="2"/>
  <c r="K591" i="2"/>
  <c r="K164" i="3"/>
  <c r="P224" i="3"/>
  <c r="L275" i="3"/>
  <c r="L273" i="3" s="1"/>
  <c r="N312" i="3"/>
  <c r="N310" i="3" s="1"/>
  <c r="O582" i="3"/>
  <c r="L24" i="4"/>
  <c r="O102" i="4"/>
  <c r="K235" i="4"/>
  <c r="P333" i="4"/>
  <c r="N34" i="4"/>
  <c r="N14" i="4" s="1"/>
  <c r="K402" i="4"/>
  <c r="O457" i="4"/>
  <c r="O535" i="5"/>
  <c r="L32" i="5"/>
  <c r="L30" i="5" s="1"/>
  <c r="N32" i="7"/>
  <c r="N30" i="7" s="1"/>
  <c r="K431" i="8"/>
  <c r="O404" i="1"/>
  <c r="K132" i="2"/>
  <c r="J229" i="1"/>
  <c r="K229" i="1" s="1"/>
  <c r="O459" i="2"/>
  <c r="O533" i="2"/>
  <c r="K631" i="2"/>
  <c r="K83" i="3"/>
  <c r="K235" i="3"/>
  <c r="K264" i="3"/>
  <c r="P314" i="3"/>
  <c r="O354" i="3"/>
  <c r="K377" i="3"/>
  <c r="K421" i="3"/>
  <c r="O533" i="3"/>
  <c r="L26" i="4"/>
  <c r="L16" i="4" s="1"/>
  <c r="P224" i="4"/>
  <c r="J283" i="1"/>
  <c r="M222" i="6"/>
  <c r="P224" i="6"/>
  <c r="O57" i="8"/>
  <c r="L55" i="8"/>
  <c r="L53" i="8" s="1"/>
  <c r="K398" i="1"/>
  <c r="L68" i="2"/>
  <c r="O68" i="2" s="1"/>
  <c r="K551" i="2"/>
  <c r="O555" i="2"/>
  <c r="P96" i="3"/>
  <c r="L222" i="3"/>
  <c r="O222" i="3" s="1"/>
  <c r="N252" i="3"/>
  <c r="M271" i="3"/>
  <c r="N333" i="1"/>
  <c r="P333" i="1" s="1"/>
  <c r="J349" i="1"/>
  <c r="N34" i="3"/>
  <c r="N14" i="3" s="1"/>
  <c r="J454" i="1"/>
  <c r="J516" i="1"/>
  <c r="J522" i="1"/>
  <c r="J528" i="1"/>
  <c r="N540" i="1"/>
  <c r="N565" i="1"/>
  <c r="N41" i="4"/>
  <c r="K266" i="1"/>
  <c r="I204" i="1"/>
  <c r="K204" i="1" s="1"/>
  <c r="M331" i="2"/>
  <c r="M329" i="2" s="1"/>
  <c r="K340" i="2"/>
  <c r="K345" i="2"/>
  <c r="J434" i="1"/>
  <c r="O439" i="2"/>
  <c r="O455" i="2"/>
  <c r="I499" i="1"/>
  <c r="J77" i="1"/>
  <c r="K265" i="3"/>
  <c r="L333" i="3"/>
  <c r="O333" i="3" s="1"/>
  <c r="K343" i="3"/>
  <c r="O349" i="3"/>
  <c r="O406" i="3"/>
  <c r="O437" i="3"/>
  <c r="K624" i="3"/>
  <c r="K631" i="3"/>
  <c r="P43" i="4"/>
  <c r="K112" i="4"/>
  <c r="K219" i="4"/>
  <c r="O337" i="4"/>
  <c r="O354" i="4"/>
  <c r="K381" i="4"/>
  <c r="K420" i="4"/>
  <c r="K426" i="4"/>
  <c r="K432" i="4"/>
  <c r="K466" i="4"/>
  <c r="K499" i="4"/>
  <c r="L294" i="7"/>
  <c r="L292" i="7" s="1"/>
  <c r="O292" i="7" s="1"/>
  <c r="N29" i="7"/>
  <c r="K481" i="7"/>
  <c r="K427" i="8"/>
  <c r="J114" i="1"/>
  <c r="N120" i="2"/>
  <c r="N118" i="2" s="1"/>
  <c r="N461" i="1"/>
  <c r="K580" i="1"/>
  <c r="N586" i="1"/>
  <c r="J625" i="1"/>
  <c r="N22" i="3"/>
  <c r="M310" i="3"/>
  <c r="P310" i="3" s="1"/>
  <c r="L34" i="7"/>
  <c r="N53" i="2"/>
  <c r="L26" i="2"/>
  <c r="O26" i="2" s="1"/>
  <c r="K341" i="2"/>
  <c r="O404" i="2"/>
  <c r="J429" i="1"/>
  <c r="K249" i="3"/>
  <c r="L254" i="3"/>
  <c r="L252" i="3" s="1"/>
  <c r="K432" i="3"/>
  <c r="O459" i="3"/>
  <c r="K562" i="3"/>
  <c r="O566" i="3"/>
  <c r="O599" i="3"/>
  <c r="P45" i="4"/>
  <c r="J107" i="1"/>
  <c r="O459" i="4"/>
  <c r="P333" i="5"/>
  <c r="N331" i="5"/>
  <c r="P331" i="5" s="1"/>
  <c r="K497" i="5"/>
  <c r="L142" i="6"/>
  <c r="O144" i="6"/>
  <c r="L142" i="7"/>
  <c r="L140" i="7" s="1"/>
  <c r="O144" i="7"/>
  <c r="O380" i="6"/>
  <c r="K425" i="6"/>
  <c r="L333" i="7"/>
  <c r="O333" i="7" s="1"/>
  <c r="K420" i="7"/>
  <c r="K426" i="7"/>
  <c r="K629" i="7"/>
  <c r="K158" i="8"/>
  <c r="K563" i="8"/>
  <c r="K624" i="8"/>
  <c r="K631" i="8"/>
  <c r="L32" i="12"/>
  <c r="L30" i="12" s="1"/>
  <c r="O566" i="12"/>
  <c r="O404" i="14"/>
  <c r="N32" i="14"/>
  <c r="N30" i="14" s="1"/>
  <c r="M118" i="16"/>
  <c r="P118" i="16" s="1"/>
  <c r="P120" i="16"/>
  <c r="L70" i="17"/>
  <c r="O70" i="17" s="1"/>
  <c r="L24" i="17"/>
  <c r="K597" i="4"/>
  <c r="K612" i="4"/>
  <c r="K625" i="4"/>
  <c r="P144" i="5"/>
  <c r="N292" i="5"/>
  <c r="N290" i="5" s="1"/>
  <c r="N312" i="5"/>
  <c r="N310" i="5" s="1"/>
  <c r="O568" i="5"/>
  <c r="K617" i="5"/>
  <c r="K65" i="6"/>
  <c r="P122" i="6"/>
  <c r="K132" i="6"/>
  <c r="K219" i="6"/>
  <c r="O337" i="6"/>
  <c r="O354" i="6"/>
  <c r="K432" i="6"/>
  <c r="K465" i="6"/>
  <c r="O568" i="6"/>
  <c r="K621" i="6"/>
  <c r="K625" i="6"/>
  <c r="K138" i="7"/>
  <c r="K219" i="7"/>
  <c r="P314" i="7"/>
  <c r="K350" i="7"/>
  <c r="K427" i="7"/>
  <c r="M22" i="8"/>
  <c r="M20" i="8" s="1"/>
  <c r="M18" i="8" s="1"/>
  <c r="L314" i="8"/>
  <c r="O314" i="8" s="1"/>
  <c r="K343" i="8"/>
  <c r="O354" i="8"/>
  <c r="N32" i="8"/>
  <c r="N30" i="8" s="1"/>
  <c r="K620" i="8"/>
  <c r="L24" i="9"/>
  <c r="M68" i="9"/>
  <c r="P68" i="9" s="1"/>
  <c r="K402" i="10"/>
  <c r="P45" i="5"/>
  <c r="P57" i="5"/>
  <c r="M252" i="5"/>
  <c r="P252" i="5" s="1"/>
  <c r="K589" i="5"/>
  <c r="M312" i="6"/>
  <c r="N329" i="6"/>
  <c r="K597" i="6"/>
  <c r="K612" i="6"/>
  <c r="K617" i="6"/>
  <c r="K173" i="7"/>
  <c r="L314" i="7"/>
  <c r="O314" i="7" s="1"/>
  <c r="K328" i="7"/>
  <c r="P43" i="8"/>
  <c r="N55" i="8"/>
  <c r="N53" i="8" s="1"/>
  <c r="L34" i="11"/>
  <c r="O34" i="11" s="1"/>
  <c r="K617" i="4"/>
  <c r="M68" i="5"/>
  <c r="P68" i="5" s="1"/>
  <c r="K499" i="5"/>
  <c r="K613" i="5"/>
  <c r="N33" i="6"/>
  <c r="N13" i="6" s="1"/>
  <c r="K619" i="7"/>
  <c r="M120" i="8"/>
  <c r="M118" i="8" s="1"/>
  <c r="K215" i="8"/>
  <c r="O337" i="8"/>
  <c r="P122" i="9"/>
  <c r="M120" i="9"/>
  <c r="P120" i="9" s="1"/>
  <c r="O352" i="10"/>
  <c r="L32" i="10"/>
  <c r="O553" i="4"/>
  <c r="O584" i="4"/>
  <c r="K613" i="4"/>
  <c r="K626" i="4"/>
  <c r="L24" i="5"/>
  <c r="O24" i="5" s="1"/>
  <c r="L23" i="5"/>
  <c r="O23" i="5" s="1"/>
  <c r="K464" i="5"/>
  <c r="K482" i="5"/>
  <c r="K533" i="5"/>
  <c r="O537" i="5"/>
  <c r="O582" i="5"/>
  <c r="K618" i="5"/>
  <c r="K631" i="5"/>
  <c r="O57" i="6"/>
  <c r="K84" i="6"/>
  <c r="L98" i="6"/>
  <c r="L96" i="6" s="1"/>
  <c r="O96" i="6" s="1"/>
  <c r="K110" i="6"/>
  <c r="M331" i="6"/>
  <c r="P331" i="6" s="1"/>
  <c r="K350" i="6"/>
  <c r="O459" i="6"/>
  <c r="O564" i="6"/>
  <c r="O597" i="6"/>
  <c r="K622" i="6"/>
  <c r="K626" i="6"/>
  <c r="K580" i="7"/>
  <c r="L45" i="8"/>
  <c r="P57" i="8"/>
  <c r="P98" i="8"/>
  <c r="K108" i="8"/>
  <c r="M140" i="8"/>
  <c r="K189" i="8"/>
  <c r="P294" i="8"/>
  <c r="M329" i="8"/>
  <c r="P329" i="8" s="1"/>
  <c r="O383" i="11"/>
  <c r="N32" i="11"/>
  <c r="N30" i="11" s="1"/>
  <c r="N571" i="1"/>
  <c r="J577" i="1"/>
  <c r="L552" i="1"/>
  <c r="O552" i="1" s="1"/>
  <c r="K350" i="8"/>
  <c r="O564" i="8"/>
  <c r="L98" i="9"/>
  <c r="L96" i="9" s="1"/>
  <c r="O96" i="9" s="1"/>
  <c r="N32" i="10"/>
  <c r="N30" i="10" s="1"/>
  <c r="K497" i="4"/>
  <c r="O537" i="4"/>
  <c r="K618" i="4"/>
  <c r="M41" i="5"/>
  <c r="N26" i="5"/>
  <c r="N16" i="5" s="1"/>
  <c r="O347" i="5"/>
  <c r="K614" i="5"/>
  <c r="K372" i="6"/>
  <c r="N32" i="6"/>
  <c r="N30" i="6" s="1"/>
  <c r="K435" i="6"/>
  <c r="K533" i="6"/>
  <c r="N31" i="6"/>
  <c r="N11" i="6" s="1"/>
  <c r="N9" i="6" s="1"/>
  <c r="K628" i="6"/>
  <c r="K633" i="6"/>
  <c r="K86" i="7"/>
  <c r="P98" i="7"/>
  <c r="M250" i="7"/>
  <c r="P250" i="7" s="1"/>
  <c r="M310" i="7"/>
  <c r="P310" i="7" s="1"/>
  <c r="K402" i="7"/>
  <c r="K435" i="7"/>
  <c r="K625" i="7"/>
  <c r="N120" i="8"/>
  <c r="L34" i="8"/>
  <c r="O351" i="11"/>
  <c r="L31" i="11"/>
  <c r="N33" i="11"/>
  <c r="N13" i="11" s="1"/>
  <c r="O533" i="4"/>
  <c r="O599" i="4"/>
  <c r="K614" i="4"/>
  <c r="L98" i="5"/>
  <c r="L96" i="5" s="1"/>
  <c r="N120" i="5"/>
  <c r="N118" i="5" s="1"/>
  <c r="N271" i="5"/>
  <c r="K343" i="5"/>
  <c r="K85" i="6"/>
  <c r="N120" i="6"/>
  <c r="P120" i="6" s="1"/>
  <c r="K368" i="6"/>
  <c r="K619" i="6"/>
  <c r="K623" i="6"/>
  <c r="L32" i="7"/>
  <c r="L30" i="7" s="1"/>
  <c r="L24" i="7"/>
  <c r="M142" i="7"/>
  <c r="M140" i="7" s="1"/>
  <c r="N273" i="7"/>
  <c r="N271" i="7" s="1"/>
  <c r="P271" i="7" s="1"/>
  <c r="K418" i="7"/>
  <c r="K424" i="7"/>
  <c r="N26" i="8"/>
  <c r="N16" i="8" s="1"/>
  <c r="K109" i="8"/>
  <c r="O455" i="8"/>
  <c r="M41" i="9"/>
  <c r="P41" i="9" s="1"/>
  <c r="M94" i="9"/>
  <c r="P94" i="9" s="1"/>
  <c r="L9" i="13"/>
  <c r="O9" i="13" s="1"/>
  <c r="O148" i="13"/>
  <c r="L26" i="13"/>
  <c r="O566" i="4"/>
  <c r="P122" i="5"/>
  <c r="L254" i="5"/>
  <c r="L252" i="5" s="1"/>
  <c r="N68" i="6"/>
  <c r="N66" i="6" s="1"/>
  <c r="K93" i="6"/>
  <c r="K341" i="6"/>
  <c r="O401" i="6"/>
  <c r="K573" i="6"/>
  <c r="K430" i="7"/>
  <c r="N68" i="8"/>
  <c r="N66" i="8" s="1"/>
  <c r="K110" i="8"/>
  <c r="N222" i="8"/>
  <c r="N220" i="8" s="1"/>
  <c r="P220" i="8" s="1"/>
  <c r="L32" i="8"/>
  <c r="L30" i="8" s="1"/>
  <c r="K375" i="8"/>
  <c r="O439" i="8"/>
  <c r="K580" i="8"/>
  <c r="K623" i="8"/>
  <c r="P222" i="12"/>
  <c r="K619" i="4"/>
  <c r="K629" i="4"/>
  <c r="N142" i="5"/>
  <c r="P142" i="5" s="1"/>
  <c r="K432" i="5"/>
  <c r="L26" i="7"/>
  <c r="L16" i="7" s="1"/>
  <c r="L273" i="7"/>
  <c r="L271" i="7" s="1"/>
  <c r="M41" i="8"/>
  <c r="K64" i="8"/>
  <c r="K370" i="8"/>
  <c r="M22" i="9"/>
  <c r="M55" i="11"/>
  <c r="P55" i="11" s="1"/>
  <c r="P57" i="11"/>
  <c r="K551" i="4"/>
  <c r="K563" i="4"/>
  <c r="K624" i="4"/>
  <c r="K110" i="5"/>
  <c r="K117" i="5"/>
  <c r="K285" i="5"/>
  <c r="O385" i="5"/>
  <c r="K397" i="5"/>
  <c r="K427" i="5"/>
  <c r="N33" i="5"/>
  <c r="N13" i="5" s="1"/>
  <c r="K597" i="5"/>
  <c r="K64" i="6"/>
  <c r="L24" i="6"/>
  <c r="O24" i="6" s="1"/>
  <c r="N252" i="6"/>
  <c r="P252" i="6" s="1"/>
  <c r="K265" i="6"/>
  <c r="N34" i="6"/>
  <c r="N14" i="6" s="1"/>
  <c r="K402" i="6"/>
  <c r="K620" i="6"/>
  <c r="L33" i="7"/>
  <c r="O33" i="7" s="1"/>
  <c r="K65" i="7"/>
  <c r="K110" i="7"/>
  <c r="K431" i="7"/>
  <c r="K634" i="7"/>
  <c r="N41" i="8"/>
  <c r="K111" i="8"/>
  <c r="K199" i="8"/>
  <c r="O347" i="8"/>
  <c r="K376" i="8"/>
  <c r="K397" i="8"/>
  <c r="K464" i="8"/>
  <c r="O597" i="8"/>
  <c r="N55" i="9"/>
  <c r="N53" i="9" s="1"/>
  <c r="P312" i="9"/>
  <c r="M310" i="9"/>
  <c r="P310" i="9" s="1"/>
  <c r="K429" i="9"/>
  <c r="N32" i="9"/>
  <c r="N30" i="9" s="1"/>
  <c r="K629" i="9"/>
  <c r="O385" i="10"/>
  <c r="K593" i="10"/>
  <c r="K265" i="11"/>
  <c r="K417" i="11"/>
  <c r="K427" i="11"/>
  <c r="K455" i="11"/>
  <c r="K573" i="11"/>
  <c r="K597" i="11"/>
  <c r="K621" i="11"/>
  <c r="K628" i="11"/>
  <c r="M310" i="12"/>
  <c r="P310" i="12" s="1"/>
  <c r="K349" i="12"/>
  <c r="K429" i="12"/>
  <c r="K635" i="12"/>
  <c r="L314" i="13"/>
  <c r="O314" i="13" s="1"/>
  <c r="K625" i="15"/>
  <c r="K622" i="15"/>
  <c r="K626" i="15"/>
  <c r="L252" i="18"/>
  <c r="L250" i="18" s="1"/>
  <c r="O254" i="18"/>
  <c r="M273" i="18"/>
  <c r="M271" i="18" s="1"/>
  <c r="P275" i="18"/>
  <c r="L224" i="9"/>
  <c r="O224" i="9" s="1"/>
  <c r="K533" i="9"/>
  <c r="K423" i="10"/>
  <c r="K455" i="10"/>
  <c r="K249" i="11"/>
  <c r="K396" i="11"/>
  <c r="K428" i="11"/>
  <c r="K466" i="11"/>
  <c r="K482" i="11"/>
  <c r="K562" i="11"/>
  <c r="K93" i="12"/>
  <c r="O144" i="12"/>
  <c r="K158" i="12"/>
  <c r="K328" i="12"/>
  <c r="K376" i="12"/>
  <c r="K573" i="12"/>
  <c r="M120" i="13"/>
  <c r="N29" i="18"/>
  <c r="N11" i="18"/>
  <c r="N9" i="18" s="1"/>
  <c r="K149" i="10"/>
  <c r="L222" i="10"/>
  <c r="O222" i="10" s="1"/>
  <c r="M252" i="10"/>
  <c r="M250" i="10" s="1"/>
  <c r="P250" i="10" s="1"/>
  <c r="K398" i="10"/>
  <c r="N26" i="12"/>
  <c r="N16" i="12" s="1"/>
  <c r="K617" i="12"/>
  <c r="K630" i="12"/>
  <c r="M68" i="13"/>
  <c r="P68" i="13" s="1"/>
  <c r="K285" i="13"/>
  <c r="O349" i="13"/>
  <c r="L31" i="18"/>
  <c r="L11" i="18" s="1"/>
  <c r="O534" i="18"/>
  <c r="K425" i="9"/>
  <c r="K562" i="9"/>
  <c r="O566" i="9"/>
  <c r="M142" i="10"/>
  <c r="K84" i="11"/>
  <c r="N252" i="11"/>
  <c r="P252" i="11" s="1"/>
  <c r="K375" i="11"/>
  <c r="K593" i="11"/>
  <c r="N55" i="14"/>
  <c r="N53" i="14" s="1"/>
  <c r="P57" i="14"/>
  <c r="M273" i="9"/>
  <c r="P273" i="9" s="1"/>
  <c r="K398" i="9"/>
  <c r="O580" i="9"/>
  <c r="K593" i="9"/>
  <c r="L23" i="10"/>
  <c r="O23" i="10" s="1"/>
  <c r="N34" i="10"/>
  <c r="N14" i="10" s="1"/>
  <c r="L45" i="10"/>
  <c r="O45" i="10" s="1"/>
  <c r="K270" i="10"/>
  <c r="O404" i="10"/>
  <c r="K430" i="10"/>
  <c r="K533" i="10"/>
  <c r="O582" i="10"/>
  <c r="K589" i="10"/>
  <c r="O599" i="10"/>
  <c r="K85" i="11"/>
  <c r="K185" i="11"/>
  <c r="K219" i="11"/>
  <c r="P314" i="11"/>
  <c r="K499" i="11"/>
  <c r="K613" i="11"/>
  <c r="L24" i="12"/>
  <c r="O24" i="12" s="1"/>
  <c r="K112" i="12"/>
  <c r="K219" i="12"/>
  <c r="M273" i="12"/>
  <c r="K350" i="12"/>
  <c r="K431" i="12"/>
  <c r="K631" i="12"/>
  <c r="N120" i="13"/>
  <c r="N118" i="13" s="1"/>
  <c r="N331" i="13"/>
  <c r="N329" i="13" s="1"/>
  <c r="K474" i="17"/>
  <c r="K426" i="9"/>
  <c r="P68" i="10"/>
  <c r="N222" i="10"/>
  <c r="N220" i="10" s="1"/>
  <c r="K419" i="11"/>
  <c r="K618" i="11"/>
  <c r="O222" i="12"/>
  <c r="N292" i="12"/>
  <c r="N290" i="12" s="1"/>
  <c r="L275" i="13"/>
  <c r="O275" i="13" s="1"/>
  <c r="O566" i="14"/>
  <c r="L32" i="14"/>
  <c r="M140" i="9"/>
  <c r="P140" i="9" s="1"/>
  <c r="K349" i="9"/>
  <c r="K481" i="9"/>
  <c r="P331" i="10"/>
  <c r="K618" i="10"/>
  <c r="K381" i="11"/>
  <c r="K420" i="11"/>
  <c r="K547" i="11"/>
  <c r="K113" i="12"/>
  <c r="M120" i="12"/>
  <c r="M118" i="12" s="1"/>
  <c r="K149" i="12"/>
  <c r="L220" i="12"/>
  <c r="K285" i="12"/>
  <c r="K416" i="12"/>
  <c r="K421" i="12"/>
  <c r="K432" i="12"/>
  <c r="K613" i="12"/>
  <c r="L23" i="13"/>
  <c r="L13" i="13" s="1"/>
  <c r="O13" i="13" s="1"/>
  <c r="L122" i="13"/>
  <c r="K219" i="13"/>
  <c r="K345" i="13"/>
  <c r="L33" i="16"/>
  <c r="O33" i="16" s="1"/>
  <c r="O536" i="16"/>
  <c r="N31" i="9"/>
  <c r="K482" i="9"/>
  <c r="O535" i="9"/>
  <c r="P70" i="10"/>
  <c r="K616" i="10"/>
  <c r="L24" i="11"/>
  <c r="N273" i="11"/>
  <c r="P273" i="11" s="1"/>
  <c r="O349" i="11"/>
  <c r="K595" i="11"/>
  <c r="O349" i="9"/>
  <c r="K401" i="9"/>
  <c r="K422" i="9"/>
  <c r="K449" i="9"/>
  <c r="K138" i="10"/>
  <c r="L144" i="10"/>
  <c r="L142" i="10" s="1"/>
  <c r="K199" i="10"/>
  <c r="P333" i="10"/>
  <c r="O401" i="10"/>
  <c r="K421" i="10"/>
  <c r="O437" i="10"/>
  <c r="K551" i="10"/>
  <c r="K632" i="11"/>
  <c r="K132" i="12"/>
  <c r="N220" i="12"/>
  <c r="N273" i="12"/>
  <c r="N271" i="12" s="1"/>
  <c r="K380" i="12"/>
  <c r="O406" i="12"/>
  <c r="N142" i="13"/>
  <c r="N140" i="13" s="1"/>
  <c r="K158" i="13"/>
  <c r="K270" i="13"/>
  <c r="N273" i="13"/>
  <c r="N271" i="13" s="1"/>
  <c r="K612" i="13"/>
  <c r="K616" i="13"/>
  <c r="P70" i="11"/>
  <c r="N66" i="12"/>
  <c r="N32" i="12"/>
  <c r="N30" i="12" s="1"/>
  <c r="N31" i="12"/>
  <c r="N11" i="12" s="1"/>
  <c r="N9" i="12" s="1"/>
  <c r="L34" i="14"/>
  <c r="O555" i="14"/>
  <c r="L23" i="15"/>
  <c r="O23" i="15" s="1"/>
  <c r="L224" i="15"/>
  <c r="L222" i="15" s="1"/>
  <c r="O222" i="15" s="1"/>
  <c r="K164" i="9"/>
  <c r="N292" i="9"/>
  <c r="N290" i="9" s="1"/>
  <c r="K350" i="9"/>
  <c r="K368" i="9"/>
  <c r="O439" i="9"/>
  <c r="K547" i="9"/>
  <c r="K619" i="9"/>
  <c r="K628" i="9"/>
  <c r="O74" i="10"/>
  <c r="L26" i="10"/>
  <c r="L16" i="10" s="1"/>
  <c r="K200" i="10"/>
  <c r="K285" i="10"/>
  <c r="K328" i="10"/>
  <c r="K380" i="10"/>
  <c r="K417" i="10"/>
  <c r="K422" i="10"/>
  <c r="K427" i="10"/>
  <c r="O535" i="10"/>
  <c r="O551" i="10"/>
  <c r="K580" i="10"/>
  <c r="K612" i="10"/>
  <c r="K176" i="11"/>
  <c r="K189" i="11"/>
  <c r="K368" i="11"/>
  <c r="O533" i="11"/>
  <c r="K591" i="11"/>
  <c r="K616" i="11"/>
  <c r="K633" i="11"/>
  <c r="L57" i="12"/>
  <c r="O57" i="12" s="1"/>
  <c r="K229" i="12"/>
  <c r="L314" i="12"/>
  <c r="O314" i="12" s="1"/>
  <c r="K375" i="12"/>
  <c r="K397" i="12"/>
  <c r="K402" i="12"/>
  <c r="K423" i="12"/>
  <c r="K435" i="12"/>
  <c r="K562" i="12"/>
  <c r="O599" i="12"/>
  <c r="K634" i="12"/>
  <c r="P314" i="13"/>
  <c r="K341" i="13"/>
  <c r="K450" i="14"/>
  <c r="L31" i="14"/>
  <c r="L11" i="14" s="1"/>
  <c r="O456" i="14"/>
  <c r="K481" i="14"/>
  <c r="O600" i="14"/>
  <c r="L33" i="14"/>
  <c r="O33" i="14" s="1"/>
  <c r="O385" i="13"/>
  <c r="K547" i="13"/>
  <c r="P94" i="14"/>
  <c r="K345" i="14"/>
  <c r="K499" i="14"/>
  <c r="K562" i="14"/>
  <c r="O584" i="14"/>
  <c r="K629" i="14"/>
  <c r="M220" i="15"/>
  <c r="L254" i="15"/>
  <c r="M271" i="15"/>
  <c r="K425" i="15"/>
  <c r="K497" i="15"/>
  <c r="N94" i="16"/>
  <c r="O144" i="16"/>
  <c r="K219" i="16"/>
  <c r="K370" i="16"/>
  <c r="K425" i="16"/>
  <c r="O457" i="16"/>
  <c r="K482" i="16"/>
  <c r="K619" i="16"/>
  <c r="N22" i="17"/>
  <c r="M22" i="17"/>
  <c r="K200" i="17"/>
  <c r="K427" i="17"/>
  <c r="K580" i="18"/>
  <c r="K427" i="13"/>
  <c r="K200" i="15"/>
  <c r="N220" i="15"/>
  <c r="K377" i="15"/>
  <c r="O568" i="15"/>
  <c r="N43" i="16"/>
  <c r="N41" i="16" s="1"/>
  <c r="K465" i="16"/>
  <c r="K631" i="16"/>
  <c r="L23" i="17"/>
  <c r="O23" i="17" s="1"/>
  <c r="N26" i="17"/>
  <c r="N16" i="17" s="1"/>
  <c r="K266" i="17"/>
  <c r="K422" i="17"/>
  <c r="O459" i="17"/>
  <c r="L24" i="18"/>
  <c r="O24" i="18" s="1"/>
  <c r="M140" i="18"/>
  <c r="K189" i="18"/>
  <c r="P294" i="18"/>
  <c r="K340" i="18"/>
  <c r="K401" i="18"/>
  <c r="K416" i="18"/>
  <c r="K426" i="18"/>
  <c r="O597" i="18"/>
  <c r="K613" i="18"/>
  <c r="K377" i="13"/>
  <c r="K481" i="13"/>
  <c r="L24" i="14"/>
  <c r="O24" i="14" s="1"/>
  <c r="P333" i="14"/>
  <c r="K401" i="14"/>
  <c r="K597" i="14"/>
  <c r="M43" i="15"/>
  <c r="P57" i="16"/>
  <c r="M220" i="16"/>
  <c r="O347" i="16"/>
  <c r="K615" i="16"/>
  <c r="N32" i="13"/>
  <c r="N30" i="13" s="1"/>
  <c r="K375" i="14"/>
  <c r="K617" i="14"/>
  <c r="M142" i="15"/>
  <c r="M140" i="15" s="1"/>
  <c r="M331" i="15"/>
  <c r="M329" i="15" s="1"/>
  <c r="N220" i="16"/>
  <c r="K421" i="16"/>
  <c r="K625" i="16"/>
  <c r="L45" i="17"/>
  <c r="O45" i="17" s="1"/>
  <c r="K149" i="17"/>
  <c r="K189" i="17"/>
  <c r="K267" i="17"/>
  <c r="K343" i="17"/>
  <c r="O380" i="17"/>
  <c r="K435" i="17"/>
  <c r="O568" i="17"/>
  <c r="K623" i="17"/>
  <c r="K455" i="13"/>
  <c r="O582" i="13"/>
  <c r="M41" i="14"/>
  <c r="N34" i="14"/>
  <c r="N14" i="14" s="1"/>
  <c r="P222" i="15"/>
  <c r="K285" i="15"/>
  <c r="K368" i="15"/>
  <c r="O564" i="15"/>
  <c r="K349" i="16"/>
  <c r="K401" i="16"/>
  <c r="K611" i="16"/>
  <c r="O34" i="17"/>
  <c r="K92" i="17"/>
  <c r="P222" i="17"/>
  <c r="N331" i="17"/>
  <c r="N329" i="17" s="1"/>
  <c r="K418" i="17"/>
  <c r="O599" i="17"/>
  <c r="K64" i="18"/>
  <c r="K80" i="18"/>
  <c r="K93" i="18"/>
  <c r="K270" i="18"/>
  <c r="O380" i="18"/>
  <c r="K396" i="18"/>
  <c r="K466" i="18"/>
  <c r="K497" i="13"/>
  <c r="O533" i="13"/>
  <c r="K630" i="13"/>
  <c r="K189" i="14"/>
  <c r="L333" i="14"/>
  <c r="K465" i="14"/>
  <c r="K81" i="15"/>
  <c r="L122" i="15"/>
  <c r="L120" i="15" s="1"/>
  <c r="N31" i="15"/>
  <c r="N29" i="15" s="1"/>
  <c r="N28" i="15" s="1"/>
  <c r="N33" i="15"/>
  <c r="N13" i="15" s="1"/>
  <c r="K629" i="15"/>
  <c r="M140" i="16"/>
  <c r="P140" i="16" s="1"/>
  <c r="K164" i="16"/>
  <c r="O406" i="16"/>
  <c r="K449" i="16"/>
  <c r="O533" i="16"/>
  <c r="K621" i="16"/>
  <c r="M250" i="17"/>
  <c r="O564" i="17"/>
  <c r="N331" i="18"/>
  <c r="N329" i="18" s="1"/>
  <c r="K589" i="18"/>
  <c r="K368" i="13"/>
  <c r="O406" i="13"/>
  <c r="K450" i="13"/>
  <c r="N273" i="14"/>
  <c r="N271" i="14" s="1"/>
  <c r="O437" i="14"/>
  <c r="K466" i="14"/>
  <c r="K560" i="14"/>
  <c r="K613" i="14"/>
  <c r="L45" i="15"/>
  <c r="O45" i="15" s="1"/>
  <c r="K82" i="15"/>
  <c r="P142" i="15"/>
  <c r="P275" i="15"/>
  <c r="K341" i="15"/>
  <c r="K380" i="15"/>
  <c r="O401" i="15"/>
  <c r="K417" i="15"/>
  <c r="K473" i="15"/>
  <c r="M22" i="16"/>
  <c r="K343" i="16"/>
  <c r="O580" i="16"/>
  <c r="K617" i="16"/>
  <c r="K633" i="16"/>
  <c r="K110" i="17"/>
  <c r="K117" i="17"/>
  <c r="K419" i="17"/>
  <c r="K481" i="17"/>
  <c r="M41" i="18"/>
  <c r="K65" i="18"/>
  <c r="P70" i="18"/>
  <c r="K81" i="18"/>
  <c r="P144" i="18"/>
  <c r="L224" i="18"/>
  <c r="L222" i="18" s="1"/>
  <c r="O222" i="18" s="1"/>
  <c r="L314" i="18"/>
  <c r="K449" i="18"/>
  <c r="K595" i="18"/>
  <c r="O599" i="18"/>
  <c r="O566" i="13"/>
  <c r="O599" i="13"/>
  <c r="K270" i="14"/>
  <c r="O354" i="14"/>
  <c r="K381" i="14"/>
  <c r="L24" i="15"/>
  <c r="M252" i="15"/>
  <c r="M250" i="15" s="1"/>
  <c r="P250" i="15" s="1"/>
  <c r="O347" i="15"/>
  <c r="O533" i="15"/>
  <c r="K573" i="15"/>
  <c r="K630" i="15"/>
  <c r="P224" i="16"/>
  <c r="N252" i="16"/>
  <c r="O401" i="16"/>
  <c r="N142" i="18"/>
  <c r="N140" i="18" s="1"/>
  <c r="N331" i="14"/>
  <c r="N329" i="14" s="1"/>
  <c r="O553" i="14"/>
  <c r="O582" i="14"/>
  <c r="L26" i="15"/>
  <c r="O380" i="15"/>
  <c r="K402" i="15"/>
  <c r="N53" i="16"/>
  <c r="P70" i="16"/>
  <c r="P98" i="16"/>
  <c r="K235" i="16"/>
  <c r="O597" i="16"/>
  <c r="K613" i="16"/>
  <c r="M140" i="17"/>
  <c r="K158" i="17"/>
  <c r="K264" i="17"/>
  <c r="K499" i="17"/>
  <c r="O555" i="17"/>
  <c r="K616" i="17"/>
  <c r="L70" i="18"/>
  <c r="K87" i="18"/>
  <c r="K219" i="18"/>
  <c r="O337" i="18"/>
  <c r="O354" i="18"/>
  <c r="O439" i="18"/>
  <c r="K450" i="18"/>
  <c r="K473" i="18"/>
  <c r="K533" i="18"/>
  <c r="K563" i="13"/>
  <c r="M271" i="14"/>
  <c r="K595" i="14"/>
  <c r="L144" i="15"/>
  <c r="L331" i="15"/>
  <c r="L329" i="15" s="1"/>
  <c r="L98" i="16"/>
  <c r="K132" i="16"/>
  <c r="L254" i="16"/>
  <c r="L252" i="16" s="1"/>
  <c r="O252" i="16" s="1"/>
  <c r="K451" i="16"/>
  <c r="K563" i="16"/>
  <c r="K589" i="16"/>
  <c r="K618" i="16"/>
  <c r="K629" i="16"/>
  <c r="K199" i="17"/>
  <c r="K328" i="17"/>
  <c r="O457" i="17"/>
  <c r="M66" i="18"/>
  <c r="K370" i="13"/>
  <c r="K499" i="13"/>
  <c r="P45" i="14"/>
  <c r="P96" i="14"/>
  <c r="K350" i="14"/>
  <c r="K628" i="14"/>
  <c r="O30" i="15"/>
  <c r="K199" i="15"/>
  <c r="K235" i="15"/>
  <c r="K343" i="15"/>
  <c r="K419" i="15"/>
  <c r="O566" i="15"/>
  <c r="K65" i="16"/>
  <c r="P122" i="16"/>
  <c r="P144" i="16"/>
  <c r="K158" i="16"/>
  <c r="K397" i="16"/>
  <c r="O435" i="16"/>
  <c r="K464" i="16"/>
  <c r="K564" i="16"/>
  <c r="O582" i="16"/>
  <c r="K623" i="16"/>
  <c r="K635" i="16"/>
  <c r="L57" i="17"/>
  <c r="L55" i="17" s="1"/>
  <c r="K173" i="17"/>
  <c r="K235" i="17"/>
  <c r="P254" i="17"/>
  <c r="L333" i="17"/>
  <c r="I367" i="17"/>
  <c r="K367" i="17" s="1"/>
  <c r="K426" i="17"/>
  <c r="O437" i="17"/>
  <c r="K465" i="17"/>
  <c r="O535" i="17"/>
  <c r="P45" i="18"/>
  <c r="K88" i="18"/>
  <c r="M292" i="18"/>
  <c r="O404" i="18"/>
  <c r="O435" i="18"/>
  <c r="K474" i="18"/>
  <c r="K562" i="18"/>
  <c r="K617" i="18"/>
  <c r="P292" i="2"/>
  <c r="M290" i="2"/>
  <c r="O294" i="2"/>
  <c r="L292" i="2"/>
  <c r="L290" i="2" s="1"/>
  <c r="P68" i="2"/>
  <c r="M66" i="2"/>
  <c r="M140" i="2"/>
  <c r="L19" i="1"/>
  <c r="O21" i="1"/>
  <c r="N329" i="2"/>
  <c r="L331" i="2"/>
  <c r="L329" i="2" s="1"/>
  <c r="O333" i="2"/>
  <c r="P21" i="1"/>
  <c r="M11" i="1"/>
  <c r="M19" i="1"/>
  <c r="N94" i="2"/>
  <c r="N19" i="1"/>
  <c r="L43" i="2"/>
  <c r="O45" i="2"/>
  <c r="O54" i="1"/>
  <c r="O25" i="1"/>
  <c r="L15" i="1"/>
  <c r="O15" i="1" s="1"/>
  <c r="L55" i="2"/>
  <c r="L59" i="1"/>
  <c r="N102" i="1"/>
  <c r="I110" i="1"/>
  <c r="K110" i="1" s="1"/>
  <c r="N119" i="1"/>
  <c r="N347" i="1"/>
  <c r="O347" i="1" s="1"/>
  <c r="K573" i="2"/>
  <c r="K580" i="2"/>
  <c r="K632" i="2"/>
  <c r="O45" i="3"/>
  <c r="L57" i="3"/>
  <c r="K349" i="3"/>
  <c r="N31" i="3"/>
  <c r="N29" i="3" s="1"/>
  <c r="L222" i="4"/>
  <c r="O224" i="4"/>
  <c r="P11" i="5"/>
  <c r="L250" i="3"/>
  <c r="M30" i="1"/>
  <c r="P30" i="1" s="1"/>
  <c r="L295" i="1"/>
  <c r="N580" i="1"/>
  <c r="O580" i="1" s="1"/>
  <c r="L598" i="1"/>
  <c r="O598" i="1" s="1"/>
  <c r="M11" i="2"/>
  <c r="N19" i="2"/>
  <c r="N32" i="2"/>
  <c r="N30" i="2" s="1"/>
  <c r="N41" i="2"/>
  <c r="O102" i="2"/>
  <c r="P122" i="2"/>
  <c r="M252" i="2"/>
  <c r="I367" i="2"/>
  <c r="K367" i="2" s="1"/>
  <c r="O537" i="2"/>
  <c r="K547" i="2"/>
  <c r="P141" i="3"/>
  <c r="M140" i="3"/>
  <c r="K401" i="3"/>
  <c r="O311" i="5"/>
  <c r="N221" i="1"/>
  <c r="I306" i="1"/>
  <c r="K306" i="1" s="1"/>
  <c r="I372" i="1"/>
  <c r="O384" i="1"/>
  <c r="M16" i="2"/>
  <c r="P16" i="2" s="1"/>
  <c r="O19" i="2"/>
  <c r="M30" i="2"/>
  <c r="P30" i="2" s="1"/>
  <c r="O70" i="2"/>
  <c r="P119" i="2"/>
  <c r="K149" i="2"/>
  <c r="K204" i="2"/>
  <c r="O279" i="2"/>
  <c r="K289" i="2"/>
  <c r="K339" i="2"/>
  <c r="K343" i="2"/>
  <c r="O347" i="2"/>
  <c r="O351" i="2"/>
  <c r="K375" i="2"/>
  <c r="O403" i="2"/>
  <c r="K452" i="2"/>
  <c r="K467" i="2"/>
  <c r="K471" i="2"/>
  <c r="K475" i="2"/>
  <c r="K479" i="2"/>
  <c r="K483" i="2"/>
  <c r="K487" i="2"/>
  <c r="K491" i="2"/>
  <c r="K495" i="2"/>
  <c r="K499" i="2"/>
  <c r="K503" i="2"/>
  <c r="K507" i="2"/>
  <c r="K511" i="2"/>
  <c r="K515" i="2"/>
  <c r="O21" i="3"/>
  <c r="L19" i="3"/>
  <c r="L310" i="3"/>
  <c r="O310" i="3" s="1"/>
  <c r="P142" i="4"/>
  <c r="M140" i="4"/>
  <c r="M28" i="5"/>
  <c r="P28" i="5" s="1"/>
  <c r="P29" i="5"/>
  <c r="M66" i="5"/>
  <c r="P66" i="5" s="1"/>
  <c r="P67" i="5"/>
  <c r="O142" i="5"/>
  <c r="M66" i="6"/>
  <c r="M53" i="1"/>
  <c r="M14" i="1"/>
  <c r="P14" i="1" s="1"/>
  <c r="L42" i="1"/>
  <c r="L67" i="1"/>
  <c r="O67" i="1" s="1"/>
  <c r="I419" i="1"/>
  <c r="K419" i="1" s="1"/>
  <c r="I431" i="1"/>
  <c r="K431" i="1" s="1"/>
  <c r="I455" i="1"/>
  <c r="K455" i="1" s="1"/>
  <c r="P19" i="2"/>
  <c r="O67" i="2"/>
  <c r="P70" i="2"/>
  <c r="O314" i="2"/>
  <c r="K628" i="2"/>
  <c r="K634" i="2"/>
  <c r="P21" i="3"/>
  <c r="M11" i="3"/>
  <c r="M19" i="3"/>
  <c r="K93" i="3"/>
  <c r="K449" i="3"/>
  <c r="M96" i="4"/>
  <c r="M94" i="4" s="1"/>
  <c r="P98" i="4"/>
  <c r="M220" i="4"/>
  <c r="P220" i="4" s="1"/>
  <c r="P24" i="5"/>
  <c r="M14" i="5"/>
  <c r="P14" i="5" s="1"/>
  <c r="M118" i="5"/>
  <c r="P118" i="5" s="1"/>
  <c r="O552" i="6"/>
  <c r="L31" i="6"/>
  <c r="I377" i="1"/>
  <c r="L405" i="1"/>
  <c r="O405" i="1" s="1"/>
  <c r="N22" i="2"/>
  <c r="O42" i="3"/>
  <c r="O54" i="4"/>
  <c r="L222" i="5"/>
  <c r="O224" i="5"/>
  <c r="L329" i="5"/>
  <c r="P311" i="2"/>
  <c r="L26" i="3"/>
  <c r="M41" i="3"/>
  <c r="M53" i="4"/>
  <c r="M220" i="5"/>
  <c r="M312" i="5"/>
  <c r="M310" i="5" s="1"/>
  <c r="P310" i="5" s="1"/>
  <c r="P314" i="5"/>
  <c r="M329" i="5"/>
  <c r="M70" i="1"/>
  <c r="L31" i="2"/>
  <c r="P144" i="2"/>
  <c r="P221" i="2"/>
  <c r="L254" i="2"/>
  <c r="O330" i="2"/>
  <c r="N53" i="3"/>
  <c r="K111" i="3"/>
  <c r="O224" i="3"/>
  <c r="P330" i="3"/>
  <c r="M329" i="3"/>
  <c r="M41" i="4"/>
  <c r="P42" i="4"/>
  <c r="L70" i="4"/>
  <c r="N32" i="5"/>
  <c r="I309" i="1"/>
  <c r="K309" i="1" s="1"/>
  <c r="J416" i="1"/>
  <c r="K416" i="1" s="1"/>
  <c r="I466" i="1"/>
  <c r="K466" i="1" s="1"/>
  <c r="I478" i="1"/>
  <c r="K478" i="1" s="1"/>
  <c r="I490" i="1"/>
  <c r="K490" i="1" s="1"/>
  <c r="I502" i="1"/>
  <c r="K502" i="1" s="1"/>
  <c r="K617" i="2"/>
  <c r="K613" i="2"/>
  <c r="K616" i="2"/>
  <c r="K612" i="2"/>
  <c r="K619" i="2"/>
  <c r="K615" i="2"/>
  <c r="K611" i="2"/>
  <c r="K618" i="2"/>
  <c r="K614" i="2"/>
  <c r="L43" i="3"/>
  <c r="L41" i="3" s="1"/>
  <c r="L23" i="3"/>
  <c r="L70" i="3"/>
  <c r="O119" i="3"/>
  <c r="P144" i="3"/>
  <c r="N142" i="3"/>
  <c r="N140" i="3" s="1"/>
  <c r="L292" i="3"/>
  <c r="O294" i="3"/>
  <c r="O24" i="4"/>
  <c r="P333" i="3"/>
  <c r="N331" i="3"/>
  <c r="N329" i="3" s="1"/>
  <c r="L15" i="2"/>
  <c r="O15" i="2" s="1"/>
  <c r="N31" i="2"/>
  <c r="N29" i="2" s="1"/>
  <c r="L34" i="3"/>
  <c r="O144" i="3"/>
  <c r="L142" i="3"/>
  <c r="M329" i="4"/>
  <c r="N68" i="5"/>
  <c r="N66" i="5" s="1"/>
  <c r="N22" i="5"/>
  <c r="L41" i="5"/>
  <c r="M15" i="1"/>
  <c r="P15" i="1" s="1"/>
  <c r="I632" i="1"/>
  <c r="M29" i="2"/>
  <c r="O535" i="2"/>
  <c r="P57" i="3"/>
  <c r="M22" i="3"/>
  <c r="M55" i="3"/>
  <c r="P55" i="3" s="1"/>
  <c r="L220" i="3"/>
  <c r="O254" i="3"/>
  <c r="K376" i="3"/>
  <c r="O404" i="3"/>
  <c r="N55" i="4"/>
  <c r="N53" i="4" s="1"/>
  <c r="O57" i="4"/>
  <c r="N22" i="4"/>
  <c r="L252" i="4"/>
  <c r="O254" i="4"/>
  <c r="O552" i="4"/>
  <c r="L31" i="4"/>
  <c r="P19" i="5"/>
  <c r="M53" i="7"/>
  <c r="P53" i="7" s="1"/>
  <c r="P55" i="7"/>
  <c r="M13" i="1"/>
  <c r="P13" i="1" s="1"/>
  <c r="L597" i="1"/>
  <c r="P45" i="3"/>
  <c r="N43" i="3"/>
  <c r="P43" i="3" s="1"/>
  <c r="K113" i="3"/>
  <c r="M120" i="3"/>
  <c r="L19" i="4"/>
  <c r="O25" i="4"/>
  <c r="L15" i="4"/>
  <c r="O15" i="4" s="1"/>
  <c r="M13" i="4"/>
  <c r="P13" i="4" s="1"/>
  <c r="P33" i="4"/>
  <c r="O95" i="4"/>
  <c r="N120" i="4"/>
  <c r="N118" i="4" s="1"/>
  <c r="L34" i="4"/>
  <c r="O34" i="4" s="1"/>
  <c r="O385" i="4"/>
  <c r="K622" i="2"/>
  <c r="K626" i="2"/>
  <c r="P42" i="3"/>
  <c r="O54" i="3"/>
  <c r="P98" i="3"/>
  <c r="M222" i="3"/>
  <c r="L33" i="4"/>
  <c r="O33" i="4" s="1"/>
  <c r="M120" i="4"/>
  <c r="P314" i="4"/>
  <c r="M273" i="5"/>
  <c r="K547" i="5"/>
  <c r="M53" i="6"/>
  <c r="P53" i="6" s="1"/>
  <c r="P54" i="6"/>
  <c r="M290" i="6"/>
  <c r="P290" i="6" s="1"/>
  <c r="M66" i="7"/>
  <c r="P67" i="7"/>
  <c r="M68" i="4"/>
  <c r="O24" i="7"/>
  <c r="L14" i="7"/>
  <c r="L31" i="7"/>
  <c r="O382" i="7"/>
  <c r="N29" i="11"/>
  <c r="N28" i="11" s="1"/>
  <c r="N11" i="11"/>
  <c r="N9" i="11" s="1"/>
  <c r="O19" i="12"/>
  <c r="K623" i="2"/>
  <c r="P251" i="3"/>
  <c r="P294" i="3"/>
  <c r="L23" i="4"/>
  <c r="O42" i="4"/>
  <c r="P57" i="4"/>
  <c r="M22" i="5"/>
  <c r="L57" i="5"/>
  <c r="K449" i="5"/>
  <c r="K465" i="5"/>
  <c r="P55" i="6"/>
  <c r="L26" i="6"/>
  <c r="O74" i="6"/>
  <c r="K423" i="6"/>
  <c r="L23" i="7"/>
  <c r="N34" i="7"/>
  <c r="O34" i="7" s="1"/>
  <c r="O354" i="7"/>
  <c r="O457" i="9"/>
  <c r="L32" i="9"/>
  <c r="K614" i="3"/>
  <c r="K618" i="3"/>
  <c r="K622" i="3"/>
  <c r="K626" i="3"/>
  <c r="O74" i="4"/>
  <c r="L33" i="5"/>
  <c r="O33" i="5" s="1"/>
  <c r="N22" i="6"/>
  <c r="O67" i="6"/>
  <c r="L273" i="6"/>
  <c r="O275" i="6"/>
  <c r="P70" i="7"/>
  <c r="K80" i="7"/>
  <c r="P31" i="9"/>
  <c r="M29" i="9"/>
  <c r="N19" i="3"/>
  <c r="M15" i="4"/>
  <c r="P54" i="4"/>
  <c r="P95" i="4"/>
  <c r="O272" i="4"/>
  <c r="O45" i="5"/>
  <c r="O221" i="5"/>
  <c r="P224" i="5"/>
  <c r="P311" i="5"/>
  <c r="O333" i="5"/>
  <c r="K624" i="5"/>
  <c r="K620" i="5"/>
  <c r="K623" i="5"/>
  <c r="K626" i="5"/>
  <c r="K622" i="5"/>
  <c r="P95" i="6"/>
  <c r="M273" i="6"/>
  <c r="P275" i="6"/>
  <c r="O353" i="6"/>
  <c r="L33" i="6"/>
  <c r="O33" i="6" s="1"/>
  <c r="L34" i="6"/>
  <c r="O385" i="6"/>
  <c r="L32" i="6"/>
  <c r="O566" i="6"/>
  <c r="N68" i="7"/>
  <c r="P68" i="7" s="1"/>
  <c r="N22" i="7"/>
  <c r="N331" i="7"/>
  <c r="N329" i="7" s="1"/>
  <c r="O337" i="7"/>
  <c r="K620" i="2"/>
  <c r="K624" i="2"/>
  <c r="M30" i="3"/>
  <c r="P254" i="4"/>
  <c r="L31" i="5"/>
  <c r="K562" i="5"/>
  <c r="K625" i="5"/>
  <c r="O55" i="6"/>
  <c r="P24" i="7"/>
  <c r="M14" i="7"/>
  <c r="P14" i="7" s="1"/>
  <c r="O70" i="7"/>
  <c r="O314" i="3"/>
  <c r="K611" i="3"/>
  <c r="K615" i="3"/>
  <c r="K619" i="3"/>
  <c r="K623" i="3"/>
  <c r="K473" i="5"/>
  <c r="M9" i="6"/>
  <c r="K419" i="6"/>
  <c r="K431" i="6"/>
  <c r="P30" i="7"/>
  <c r="M28" i="7"/>
  <c r="P28" i="7" s="1"/>
  <c r="K64" i="7"/>
  <c r="O436" i="8"/>
  <c r="L31" i="8"/>
  <c r="P19" i="6"/>
  <c r="M28" i="6"/>
  <c r="P28" i="6" s="1"/>
  <c r="L252" i="6"/>
  <c r="O254" i="6"/>
  <c r="M220" i="7"/>
  <c r="P220" i="7" s="1"/>
  <c r="P222" i="7"/>
  <c r="K621" i="2"/>
  <c r="N19" i="4"/>
  <c r="M15" i="5"/>
  <c r="P15" i="5" s="1"/>
  <c r="L34" i="5"/>
  <c r="K474" i="5"/>
  <c r="K621" i="5"/>
  <c r="M96" i="6"/>
  <c r="P98" i="6"/>
  <c r="L140" i="6"/>
  <c r="K381" i="6"/>
  <c r="O19" i="7"/>
  <c r="O318" i="8"/>
  <c r="O349" i="8"/>
  <c r="K612" i="3"/>
  <c r="K620" i="3"/>
  <c r="M16" i="4"/>
  <c r="P16" i="4" s="1"/>
  <c r="M30" i="4"/>
  <c r="M271" i="4"/>
  <c r="P271" i="4" s="1"/>
  <c r="L26" i="5"/>
  <c r="K498" i="5"/>
  <c r="L19" i="6"/>
  <c r="O25" i="6"/>
  <c r="L15" i="6"/>
  <c r="O15" i="6" s="1"/>
  <c r="P32" i="6"/>
  <c r="M30" i="6"/>
  <c r="P30" i="6" s="1"/>
  <c r="L53" i="6"/>
  <c r="O53" i="6" s="1"/>
  <c r="O272" i="6"/>
  <c r="M22" i="4"/>
  <c r="M13" i="5"/>
  <c r="P13" i="5" s="1"/>
  <c r="P25" i="6"/>
  <c r="M15" i="6"/>
  <c r="P15" i="6" s="1"/>
  <c r="P70" i="6"/>
  <c r="M22" i="6"/>
  <c r="P11" i="7"/>
  <c r="P19" i="7"/>
  <c r="L120" i="7"/>
  <c r="O120" i="7" s="1"/>
  <c r="O122" i="7"/>
  <c r="N26" i="7"/>
  <c r="O439" i="7"/>
  <c r="K573" i="7"/>
  <c r="O584" i="7"/>
  <c r="P54" i="8"/>
  <c r="L24" i="8"/>
  <c r="M290" i="8"/>
  <c r="P290" i="8" s="1"/>
  <c r="P292" i="8"/>
  <c r="L23" i="6"/>
  <c r="O42" i="6"/>
  <c r="P57" i="6"/>
  <c r="P141" i="6"/>
  <c r="P330" i="6"/>
  <c r="M22" i="7"/>
  <c r="L57" i="7"/>
  <c r="O67" i="7"/>
  <c r="K372" i="7"/>
  <c r="O435" i="7"/>
  <c r="O537" i="7"/>
  <c r="O580" i="7"/>
  <c r="M12" i="8"/>
  <c r="P25" i="8"/>
  <c r="M15" i="8"/>
  <c r="P15" i="8" s="1"/>
  <c r="M94" i="8"/>
  <c r="P95" i="8"/>
  <c r="K219" i="8"/>
  <c r="O581" i="10"/>
  <c r="L31" i="10"/>
  <c r="N19" i="8"/>
  <c r="N15" i="8"/>
  <c r="K112" i="8"/>
  <c r="L224" i="8"/>
  <c r="K235" i="8"/>
  <c r="L252" i="8"/>
  <c r="O254" i="8"/>
  <c r="K345" i="8"/>
  <c r="M252" i="8"/>
  <c r="P254" i="8"/>
  <c r="P312" i="8"/>
  <c r="M310" i="8"/>
  <c r="P310" i="8" s="1"/>
  <c r="L120" i="10"/>
  <c r="O120" i="10" s="1"/>
  <c r="O122" i="10"/>
  <c r="P254" i="6"/>
  <c r="P45" i="7"/>
  <c r="L26" i="8"/>
  <c r="O74" i="8"/>
  <c r="N31" i="8"/>
  <c r="N29" i="8" s="1"/>
  <c r="I367" i="8"/>
  <c r="K367" i="8" s="1"/>
  <c r="K369" i="8"/>
  <c r="L45" i="9"/>
  <c r="L23" i="9"/>
  <c r="N22" i="9"/>
  <c r="P22" i="9" s="1"/>
  <c r="N273" i="9"/>
  <c r="N271" i="9" s="1"/>
  <c r="K611" i="5"/>
  <c r="K615" i="5"/>
  <c r="K619" i="5"/>
  <c r="M13" i="6"/>
  <c r="P13" i="6" s="1"/>
  <c r="P251" i="6"/>
  <c r="O291" i="6"/>
  <c r="P294" i="6"/>
  <c r="O42" i="7"/>
  <c r="P57" i="7"/>
  <c r="K213" i="7"/>
  <c r="O294" i="7"/>
  <c r="K396" i="7"/>
  <c r="O437" i="7"/>
  <c r="O582" i="7"/>
  <c r="L23" i="8"/>
  <c r="L43" i="8"/>
  <c r="O43" i="8" s="1"/>
  <c r="O45" i="8"/>
  <c r="M66" i="8"/>
  <c r="O272" i="8"/>
  <c r="K341" i="8"/>
  <c r="O401" i="8"/>
  <c r="I367" i="7"/>
  <c r="K367" i="7" s="1"/>
  <c r="K369" i="7"/>
  <c r="P272" i="8"/>
  <c r="M15" i="7"/>
  <c r="P15" i="7" s="1"/>
  <c r="K215" i="7"/>
  <c r="L224" i="7"/>
  <c r="M290" i="7"/>
  <c r="P290" i="7" s="1"/>
  <c r="K397" i="7"/>
  <c r="M11" i="8"/>
  <c r="P31" i="8"/>
  <c r="M29" i="8"/>
  <c r="N22" i="8"/>
  <c r="N96" i="8"/>
  <c r="N94" i="8" s="1"/>
  <c r="L33" i="8"/>
  <c r="O33" i="8" s="1"/>
  <c r="O353" i="8"/>
  <c r="K612" i="5"/>
  <c r="P311" i="7"/>
  <c r="M13" i="7"/>
  <c r="P13" i="7" s="1"/>
  <c r="O221" i="7"/>
  <c r="K270" i="7"/>
  <c r="K285" i="7"/>
  <c r="O291" i="7"/>
  <c r="K398" i="7"/>
  <c r="K635" i="7"/>
  <c r="P68" i="8"/>
  <c r="O251" i="8"/>
  <c r="M273" i="8"/>
  <c r="P273" i="8" s="1"/>
  <c r="P275" i="8"/>
  <c r="O333" i="8"/>
  <c r="K377" i="8"/>
  <c r="O272" i="7"/>
  <c r="P275" i="7"/>
  <c r="M331" i="7"/>
  <c r="P224" i="8"/>
  <c r="O352" i="8"/>
  <c r="O535" i="8"/>
  <c r="M20" i="9"/>
  <c r="M12" i="9"/>
  <c r="P142" i="9"/>
  <c r="K341" i="9"/>
  <c r="K369" i="9"/>
  <c r="P291" i="7"/>
  <c r="K614" i="7"/>
  <c r="K618" i="7"/>
  <c r="K622" i="7"/>
  <c r="K626" i="7"/>
  <c r="L15" i="8"/>
  <c r="O15" i="8" s="1"/>
  <c r="P42" i="8"/>
  <c r="O54" i="8"/>
  <c r="O95" i="8"/>
  <c r="O582" i="8"/>
  <c r="L57" i="9"/>
  <c r="P224" i="9"/>
  <c r="M222" i="9"/>
  <c r="M252" i="9"/>
  <c r="P252" i="9" s="1"/>
  <c r="P254" i="9"/>
  <c r="L292" i="9"/>
  <c r="O294" i="9"/>
  <c r="L31" i="9"/>
  <c r="K465" i="9"/>
  <c r="O54" i="10"/>
  <c r="K81" i="10"/>
  <c r="K595" i="8"/>
  <c r="O49" i="9"/>
  <c r="L26" i="9"/>
  <c r="O24" i="9"/>
  <c r="K199" i="9"/>
  <c r="K235" i="9"/>
  <c r="N33" i="9"/>
  <c r="N13" i="9" s="1"/>
  <c r="M13" i="10"/>
  <c r="P13" i="10" s="1"/>
  <c r="P33" i="10"/>
  <c r="P42" i="10"/>
  <c r="K65" i="10"/>
  <c r="L70" i="10"/>
  <c r="M140" i="11"/>
  <c r="P140" i="11" s="1"/>
  <c r="M310" i="11"/>
  <c r="P310" i="11" s="1"/>
  <c r="P312" i="11"/>
  <c r="L24" i="10"/>
  <c r="L122" i="11"/>
  <c r="L23" i="11"/>
  <c r="N34" i="8"/>
  <c r="N14" i="8" s="1"/>
  <c r="O49" i="8"/>
  <c r="M55" i="8"/>
  <c r="P55" i="8" s="1"/>
  <c r="K617" i="8"/>
  <c r="K613" i="8"/>
  <c r="K619" i="8"/>
  <c r="K615" i="8"/>
  <c r="K611" i="8"/>
  <c r="K618" i="8"/>
  <c r="K614" i="8"/>
  <c r="O21" i="9"/>
  <c r="L19" i="9"/>
  <c r="N26" i="9"/>
  <c r="N16" i="9" s="1"/>
  <c r="O57" i="10"/>
  <c r="O95" i="10"/>
  <c r="K591" i="8"/>
  <c r="K616" i="8"/>
  <c r="M43" i="10"/>
  <c r="P45" i="10"/>
  <c r="M53" i="10"/>
  <c r="M66" i="10"/>
  <c r="O272" i="10"/>
  <c r="N34" i="9"/>
  <c r="N14" i="9" s="1"/>
  <c r="O459" i="9"/>
  <c r="N55" i="10"/>
  <c r="P55" i="10" s="1"/>
  <c r="P57" i="10"/>
  <c r="N22" i="10"/>
  <c r="P29" i="11"/>
  <c r="M28" i="11"/>
  <c r="P28" i="11" s="1"/>
  <c r="K612" i="7"/>
  <c r="K620" i="7"/>
  <c r="M16" i="8"/>
  <c r="P16" i="8" s="1"/>
  <c r="K345" i="9"/>
  <c r="K473" i="9"/>
  <c r="P29" i="10"/>
  <c r="M28" i="10"/>
  <c r="P28" i="10" s="1"/>
  <c r="N26" i="10"/>
  <c r="N16" i="10" s="1"/>
  <c r="O333" i="10"/>
  <c r="L331" i="10"/>
  <c r="K449" i="8"/>
  <c r="P43" i="9"/>
  <c r="K189" i="9"/>
  <c r="M290" i="9"/>
  <c r="P290" i="9" s="1"/>
  <c r="P291" i="9"/>
  <c r="O384" i="9"/>
  <c r="L33" i="9"/>
  <c r="O33" i="9" s="1"/>
  <c r="O401" i="9"/>
  <c r="K450" i="9"/>
  <c r="O599" i="9"/>
  <c r="L19" i="10"/>
  <c r="O25" i="10"/>
  <c r="L15" i="10"/>
  <c r="O15" i="10" s="1"/>
  <c r="M96" i="10"/>
  <c r="P98" i="10"/>
  <c r="P45" i="9"/>
  <c r="P144" i="9"/>
  <c r="L312" i="9"/>
  <c r="O312" i="9" s="1"/>
  <c r="K612" i="9"/>
  <c r="K616" i="9"/>
  <c r="K620" i="9"/>
  <c r="K624" i="9"/>
  <c r="M120" i="10"/>
  <c r="L275" i="10"/>
  <c r="K345" i="10"/>
  <c r="L252" i="11"/>
  <c r="O254" i="11"/>
  <c r="O25" i="12"/>
  <c r="L15" i="12"/>
  <c r="O15" i="12" s="1"/>
  <c r="M41" i="15"/>
  <c r="P42" i="15"/>
  <c r="K622" i="8"/>
  <c r="K626" i="8"/>
  <c r="L15" i="9"/>
  <c r="O15" i="9" s="1"/>
  <c r="P42" i="9"/>
  <c r="O54" i="9"/>
  <c r="M14" i="10"/>
  <c r="P14" i="10" s="1"/>
  <c r="L33" i="10"/>
  <c r="P67" i="10"/>
  <c r="K341" i="10"/>
  <c r="K450" i="10"/>
  <c r="K481" i="10"/>
  <c r="L43" i="11"/>
  <c r="O45" i="11"/>
  <c r="O221" i="11"/>
  <c r="L26" i="11"/>
  <c r="O298" i="11"/>
  <c r="O95" i="12"/>
  <c r="M55" i="9"/>
  <c r="P311" i="10"/>
  <c r="M310" i="10"/>
  <c r="P310" i="10" s="1"/>
  <c r="M41" i="11"/>
  <c r="M220" i="13"/>
  <c r="M19" i="9"/>
  <c r="K614" i="9"/>
  <c r="K618" i="9"/>
  <c r="K622" i="9"/>
  <c r="K626" i="9"/>
  <c r="I367" i="10"/>
  <c r="K367" i="10" s="1"/>
  <c r="K369" i="10"/>
  <c r="O54" i="12"/>
  <c r="P292" i="12"/>
  <c r="M290" i="12"/>
  <c r="P290" i="12" s="1"/>
  <c r="M11" i="9"/>
  <c r="O119" i="9"/>
  <c r="K164" i="10"/>
  <c r="L220" i="10"/>
  <c r="O220" i="10" s="1"/>
  <c r="M329" i="10"/>
  <c r="O55" i="11"/>
  <c r="L53" i="11"/>
  <c r="O53" i="11" s="1"/>
  <c r="O254" i="10"/>
  <c r="L312" i="10"/>
  <c r="O312" i="10" s="1"/>
  <c r="M66" i="11"/>
  <c r="M222" i="11"/>
  <c r="P224" i="11"/>
  <c r="M22" i="11"/>
  <c r="O42" i="12"/>
  <c r="K611" i="9"/>
  <c r="K615" i="9"/>
  <c r="O119" i="10"/>
  <c r="P224" i="10"/>
  <c r="M222" i="10"/>
  <c r="L273" i="11"/>
  <c r="M19" i="10"/>
  <c r="M273" i="10"/>
  <c r="P275" i="10"/>
  <c r="N26" i="11"/>
  <c r="N16" i="11" s="1"/>
  <c r="K621" i="8"/>
  <c r="M11" i="10"/>
  <c r="M41" i="12"/>
  <c r="P42" i="12"/>
  <c r="L16" i="13"/>
  <c r="M14" i="11"/>
  <c r="P14" i="11" s="1"/>
  <c r="N22" i="11"/>
  <c r="M120" i="11"/>
  <c r="P120" i="11" s="1"/>
  <c r="O337" i="11"/>
  <c r="O354" i="11"/>
  <c r="K449" i="11"/>
  <c r="L140" i="12"/>
  <c r="P312" i="14"/>
  <c r="M310" i="14"/>
  <c r="P310" i="14" s="1"/>
  <c r="K613" i="10"/>
  <c r="K617" i="10"/>
  <c r="K621" i="10"/>
  <c r="K625" i="10"/>
  <c r="M22" i="12"/>
  <c r="M55" i="12"/>
  <c r="P55" i="12" s="1"/>
  <c r="P57" i="12"/>
  <c r="O224" i="12"/>
  <c r="K372" i="12"/>
  <c r="M290" i="14"/>
  <c r="P290" i="14" s="1"/>
  <c r="P291" i="14"/>
  <c r="P45" i="11"/>
  <c r="O141" i="11"/>
  <c r="P144" i="11"/>
  <c r="P221" i="11"/>
  <c r="M331" i="11"/>
  <c r="P331" i="11" s="1"/>
  <c r="O404" i="11"/>
  <c r="K200" i="12"/>
  <c r="O552" i="12"/>
  <c r="L31" i="12"/>
  <c r="L142" i="13"/>
  <c r="O144" i="13"/>
  <c r="N43" i="12"/>
  <c r="P43" i="12" s="1"/>
  <c r="P45" i="12"/>
  <c r="O98" i="12"/>
  <c r="N120" i="12"/>
  <c r="N118" i="12" s="1"/>
  <c r="M140" i="12"/>
  <c r="P141" i="12"/>
  <c r="N331" i="12"/>
  <c r="P331" i="12" s="1"/>
  <c r="P333" i="12"/>
  <c r="K614" i="10"/>
  <c r="K622" i="10"/>
  <c r="K626" i="10"/>
  <c r="L15" i="11"/>
  <c r="K340" i="11"/>
  <c r="M96" i="12"/>
  <c r="P96" i="12" s="1"/>
  <c r="P98" i="12"/>
  <c r="P29" i="13"/>
  <c r="M28" i="13"/>
  <c r="P28" i="13" s="1"/>
  <c r="P95" i="11"/>
  <c r="O272" i="11"/>
  <c r="P275" i="11"/>
  <c r="K401" i="11"/>
  <c r="O533" i="12"/>
  <c r="L142" i="14"/>
  <c r="L43" i="12"/>
  <c r="P11" i="13"/>
  <c r="N43" i="11"/>
  <c r="N41" i="11" s="1"/>
  <c r="O49" i="11"/>
  <c r="O352" i="11"/>
  <c r="O406" i="11"/>
  <c r="K474" i="11"/>
  <c r="O599" i="11"/>
  <c r="O352" i="12"/>
  <c r="K474" i="13"/>
  <c r="M19" i="11"/>
  <c r="O275" i="12"/>
  <c r="L34" i="12"/>
  <c r="O385" i="12"/>
  <c r="K623" i="12"/>
  <c r="K626" i="12"/>
  <c r="K622" i="12"/>
  <c r="K625" i="12"/>
  <c r="K621" i="12"/>
  <c r="K624" i="12"/>
  <c r="K620" i="12"/>
  <c r="M11" i="11"/>
  <c r="K624" i="11"/>
  <c r="K620" i="11"/>
  <c r="K623" i="11"/>
  <c r="K626" i="11"/>
  <c r="K622" i="11"/>
  <c r="L70" i="12"/>
  <c r="N142" i="12"/>
  <c r="P142" i="12" s="1"/>
  <c r="P144" i="12"/>
  <c r="M250" i="12"/>
  <c r="M329" i="12"/>
  <c r="P330" i="12"/>
  <c r="O439" i="12"/>
  <c r="N43" i="13"/>
  <c r="P45" i="13"/>
  <c r="O98" i="13"/>
  <c r="L96" i="13"/>
  <c r="L222" i="13"/>
  <c r="O224" i="13"/>
  <c r="K371" i="13"/>
  <c r="I367" i="13"/>
  <c r="K367" i="13" s="1"/>
  <c r="K376" i="13"/>
  <c r="M68" i="12"/>
  <c r="N34" i="13"/>
  <c r="N14" i="13" s="1"/>
  <c r="M28" i="14"/>
  <c r="P28" i="14" s="1"/>
  <c r="P29" i="14"/>
  <c r="L23" i="12"/>
  <c r="P144" i="13"/>
  <c r="M329" i="13"/>
  <c r="P330" i="13"/>
  <c r="O337" i="13"/>
  <c r="O404" i="13"/>
  <c r="L32" i="13"/>
  <c r="O437" i="13"/>
  <c r="K617" i="13"/>
  <c r="K613" i="13"/>
  <c r="K619" i="13"/>
  <c r="K615" i="13"/>
  <c r="K611" i="13"/>
  <c r="K618" i="13"/>
  <c r="K614" i="13"/>
  <c r="O49" i="14"/>
  <c r="L26" i="14"/>
  <c r="P224" i="14"/>
  <c r="M222" i="14"/>
  <c r="N26" i="14"/>
  <c r="N16" i="14" s="1"/>
  <c r="O57" i="14"/>
  <c r="L55" i="14"/>
  <c r="O55" i="14" s="1"/>
  <c r="M15" i="12"/>
  <c r="P15" i="12" s="1"/>
  <c r="P54" i="12"/>
  <c r="P95" i="12"/>
  <c r="O272" i="12"/>
  <c r="M55" i="13"/>
  <c r="P57" i="13"/>
  <c r="M22" i="13"/>
  <c r="P53" i="14"/>
  <c r="L120" i="14"/>
  <c r="O120" i="14" s="1"/>
  <c r="O122" i="14"/>
  <c r="L292" i="14"/>
  <c r="L26" i="12"/>
  <c r="M220" i="12"/>
  <c r="P254" i="12"/>
  <c r="O42" i="13"/>
  <c r="N26" i="13"/>
  <c r="N16" i="13" s="1"/>
  <c r="L24" i="13"/>
  <c r="P252" i="13"/>
  <c r="K401" i="13"/>
  <c r="K449" i="13"/>
  <c r="K466" i="13"/>
  <c r="K482" i="13"/>
  <c r="L23" i="14"/>
  <c r="L98" i="14"/>
  <c r="L273" i="14"/>
  <c r="O275" i="14"/>
  <c r="K611" i="11"/>
  <c r="K615" i="11"/>
  <c r="K619" i="11"/>
  <c r="M13" i="12"/>
  <c r="P13" i="12" s="1"/>
  <c r="P251" i="12"/>
  <c r="O291" i="12"/>
  <c r="P294" i="12"/>
  <c r="M140" i="13"/>
  <c r="P141" i="13"/>
  <c r="N31" i="13"/>
  <c r="L34" i="13"/>
  <c r="N22" i="14"/>
  <c r="N292" i="14"/>
  <c r="K624" i="14"/>
  <c r="K620" i="14"/>
  <c r="K623" i="14"/>
  <c r="K626" i="14"/>
  <c r="K622" i="14"/>
  <c r="K621" i="14"/>
  <c r="K625" i="14"/>
  <c r="K614" i="12"/>
  <c r="K618" i="12"/>
  <c r="M19" i="13"/>
  <c r="L120" i="13"/>
  <c r="O120" i="13" s="1"/>
  <c r="O122" i="13"/>
  <c r="O254" i="13"/>
  <c r="P275" i="13"/>
  <c r="M273" i="13"/>
  <c r="K340" i="13"/>
  <c r="N26" i="15"/>
  <c r="N16" i="15" s="1"/>
  <c r="N120" i="15"/>
  <c r="P120" i="15" s="1"/>
  <c r="P67" i="13"/>
  <c r="O352" i="13"/>
  <c r="O439" i="13"/>
  <c r="K612" i="11"/>
  <c r="M30" i="12"/>
  <c r="M271" i="12"/>
  <c r="P25" i="13"/>
  <c r="M15" i="13"/>
  <c r="P15" i="13" s="1"/>
  <c r="O21" i="14"/>
  <c r="L19" i="14"/>
  <c r="K611" i="12"/>
  <c r="K615" i="12"/>
  <c r="L43" i="13"/>
  <c r="O45" i="13"/>
  <c r="K595" i="13"/>
  <c r="N250" i="14"/>
  <c r="O54" i="15"/>
  <c r="K622" i="13"/>
  <c r="K626" i="13"/>
  <c r="L15" i="14"/>
  <c r="O15" i="14" s="1"/>
  <c r="P42" i="14"/>
  <c r="O54" i="14"/>
  <c r="M66" i="14"/>
  <c r="P66" i="14" s="1"/>
  <c r="O95" i="14"/>
  <c r="P98" i="14"/>
  <c r="O337" i="14"/>
  <c r="O406" i="14"/>
  <c r="K498" i="14"/>
  <c r="O533" i="14"/>
  <c r="L16" i="15"/>
  <c r="O552" i="15"/>
  <c r="L31" i="15"/>
  <c r="L273" i="15"/>
  <c r="O275" i="15"/>
  <c r="P330" i="14"/>
  <c r="M329" i="14"/>
  <c r="K623" i="13"/>
  <c r="N43" i="14"/>
  <c r="N41" i="14" s="1"/>
  <c r="M96" i="15"/>
  <c r="P98" i="15"/>
  <c r="P312" i="15"/>
  <c r="M310" i="15"/>
  <c r="P310" i="15" s="1"/>
  <c r="M19" i="14"/>
  <c r="P331" i="14"/>
  <c r="K482" i="14"/>
  <c r="M22" i="15"/>
  <c r="O221" i="13"/>
  <c r="P224" i="13"/>
  <c r="P311" i="13"/>
  <c r="M11" i="14"/>
  <c r="P34" i="14"/>
  <c r="O119" i="14"/>
  <c r="P122" i="14"/>
  <c r="P314" i="14"/>
  <c r="M13" i="15"/>
  <c r="P13" i="15" s="1"/>
  <c r="P33" i="15"/>
  <c r="N55" i="15"/>
  <c r="N53" i="15" s="1"/>
  <c r="P57" i="15"/>
  <c r="N22" i="15"/>
  <c r="O314" i="15"/>
  <c r="L34" i="15"/>
  <c r="O385" i="15"/>
  <c r="O25" i="15"/>
  <c r="L15" i="15"/>
  <c r="O15" i="15" s="1"/>
  <c r="P43" i="15"/>
  <c r="N140" i="15"/>
  <c r="N34" i="15"/>
  <c r="N14" i="15" s="1"/>
  <c r="M22" i="14"/>
  <c r="P70" i="14"/>
  <c r="M250" i="14"/>
  <c r="P250" i="14" s="1"/>
  <c r="L252" i="15"/>
  <c r="O252" i="15" s="1"/>
  <c r="O254" i="15"/>
  <c r="M20" i="16"/>
  <c r="M12" i="16"/>
  <c r="O580" i="14"/>
  <c r="L19" i="15"/>
  <c r="M290" i="15"/>
  <c r="P290" i="15" s="1"/>
  <c r="K621" i="13"/>
  <c r="O95" i="15"/>
  <c r="O439" i="14"/>
  <c r="L70" i="15"/>
  <c r="O24" i="15"/>
  <c r="O21" i="16"/>
  <c r="L19" i="16"/>
  <c r="I367" i="16"/>
  <c r="K367" i="16" s="1"/>
  <c r="K369" i="16"/>
  <c r="P11" i="15"/>
  <c r="M14" i="15"/>
  <c r="P14" i="15" s="1"/>
  <c r="L33" i="15"/>
  <c r="O33" i="15" s="1"/>
  <c r="P67" i="15"/>
  <c r="P252" i="15"/>
  <c r="O311" i="15"/>
  <c r="P314" i="15"/>
  <c r="M68" i="15"/>
  <c r="K617" i="15"/>
  <c r="K613" i="15"/>
  <c r="K616" i="15"/>
  <c r="K612" i="15"/>
  <c r="K619" i="15"/>
  <c r="K615" i="15"/>
  <c r="K611" i="15"/>
  <c r="P43" i="16"/>
  <c r="M41" i="16"/>
  <c r="P55" i="16"/>
  <c r="M53" i="16"/>
  <c r="P312" i="16"/>
  <c r="M310" i="16"/>
  <c r="P310" i="16" s="1"/>
  <c r="P330" i="15"/>
  <c r="P96" i="16"/>
  <c r="M94" i="16"/>
  <c r="P94" i="16" s="1"/>
  <c r="O436" i="16"/>
  <c r="L31" i="16"/>
  <c r="L11" i="16" s="1"/>
  <c r="O19" i="17"/>
  <c r="P30" i="17"/>
  <c r="M28" i="17"/>
  <c r="P28" i="17" s="1"/>
  <c r="K614" i="14"/>
  <c r="K618" i="14"/>
  <c r="O74" i="15"/>
  <c r="L45" i="16"/>
  <c r="O251" i="16"/>
  <c r="M222" i="18"/>
  <c r="P222" i="18" s="1"/>
  <c r="P224" i="18"/>
  <c r="M15" i="15"/>
  <c r="P15" i="15" s="1"/>
  <c r="M29" i="15"/>
  <c r="L23" i="16"/>
  <c r="L68" i="16"/>
  <c r="O70" i="16"/>
  <c r="N22" i="16"/>
  <c r="P22" i="16" s="1"/>
  <c r="N273" i="16"/>
  <c r="P273" i="16" s="1"/>
  <c r="P275" i="16"/>
  <c r="M53" i="17"/>
  <c r="P53" i="17" s="1"/>
  <c r="O251" i="15"/>
  <c r="P272" i="15"/>
  <c r="P23" i="16"/>
  <c r="M13" i="16"/>
  <c r="P13" i="16" s="1"/>
  <c r="O49" i="16"/>
  <c r="L26" i="16"/>
  <c r="L142" i="16"/>
  <c r="O142" i="16" s="1"/>
  <c r="L273" i="16"/>
  <c r="O275" i="16"/>
  <c r="O95" i="17"/>
  <c r="K611" i="14"/>
  <c r="K615" i="14"/>
  <c r="K619" i="14"/>
  <c r="M55" i="15"/>
  <c r="P294" i="15"/>
  <c r="K618" i="15"/>
  <c r="N26" i="16"/>
  <c r="N16" i="16" s="1"/>
  <c r="P142" i="16"/>
  <c r="M252" i="16"/>
  <c r="P252" i="16" s="1"/>
  <c r="P254" i="16"/>
  <c r="N32" i="16"/>
  <c r="N30" i="16" s="1"/>
  <c r="O566" i="16"/>
  <c r="M43" i="17"/>
  <c r="P45" i="17"/>
  <c r="M28" i="16"/>
  <c r="P28" i="16" s="1"/>
  <c r="P29" i="16"/>
  <c r="O74" i="16"/>
  <c r="L26" i="17"/>
  <c r="O74" i="17"/>
  <c r="O566" i="17"/>
  <c r="L32" i="17"/>
  <c r="K612" i="14"/>
  <c r="M30" i="15"/>
  <c r="P30" i="15" s="1"/>
  <c r="O32" i="15"/>
  <c r="K614" i="15"/>
  <c r="L224" i="16"/>
  <c r="M290" i="16"/>
  <c r="P290" i="16" s="1"/>
  <c r="O254" i="16"/>
  <c r="M271" i="16"/>
  <c r="P272" i="16"/>
  <c r="P45" i="16"/>
  <c r="O141" i="16"/>
  <c r="P221" i="16"/>
  <c r="O330" i="16"/>
  <c r="K612" i="16"/>
  <c r="K620" i="16"/>
  <c r="K624" i="16"/>
  <c r="M16" i="17"/>
  <c r="P16" i="17" s="1"/>
  <c r="M94" i="17"/>
  <c r="N120" i="17"/>
  <c r="N118" i="17" s="1"/>
  <c r="N26" i="18"/>
  <c r="N16" i="18" s="1"/>
  <c r="L34" i="18"/>
  <c r="O555" i="18"/>
  <c r="L32" i="18"/>
  <c r="O457" i="18"/>
  <c r="O122" i="18"/>
  <c r="L120" i="18"/>
  <c r="O120" i="18" s="1"/>
  <c r="O275" i="18"/>
  <c r="K632" i="18"/>
  <c r="M273" i="17"/>
  <c r="P273" i="17" s="1"/>
  <c r="P275" i="17"/>
  <c r="P19" i="18"/>
  <c r="O384" i="18"/>
  <c r="L33" i="18"/>
  <c r="O33" i="18" s="1"/>
  <c r="K623" i="15"/>
  <c r="P251" i="16"/>
  <c r="O291" i="16"/>
  <c r="P294" i="16"/>
  <c r="O42" i="17"/>
  <c r="P57" i="17"/>
  <c r="O385" i="17"/>
  <c r="K199" i="18"/>
  <c r="N312" i="18"/>
  <c r="P314" i="18"/>
  <c r="N22" i="18"/>
  <c r="M19" i="16"/>
  <c r="P291" i="16"/>
  <c r="K622" i="16"/>
  <c r="L15" i="17"/>
  <c r="O15" i="17" s="1"/>
  <c r="O25" i="17"/>
  <c r="P33" i="17"/>
  <c r="P42" i="17"/>
  <c r="O54" i="17"/>
  <c r="M118" i="17"/>
  <c r="L120" i="17"/>
  <c r="O122" i="17"/>
  <c r="L43" i="18"/>
  <c r="O45" i="18"/>
  <c r="M11" i="16"/>
  <c r="N19" i="16"/>
  <c r="O119" i="16"/>
  <c r="M15" i="17"/>
  <c r="P15" i="17" s="1"/>
  <c r="P25" i="17"/>
  <c r="P54" i="17"/>
  <c r="N33" i="18"/>
  <c r="N13" i="18" s="1"/>
  <c r="K620" i="15"/>
  <c r="K624" i="15"/>
  <c r="M16" i="16"/>
  <c r="P16" i="16" s="1"/>
  <c r="M329" i="17"/>
  <c r="K381" i="17"/>
  <c r="P96" i="18"/>
  <c r="O221" i="18"/>
  <c r="P30" i="18"/>
  <c r="M28" i="18"/>
  <c r="P28" i="18" s="1"/>
  <c r="P98" i="17"/>
  <c r="K621" i="15"/>
  <c r="M11" i="17"/>
  <c r="L96" i="17"/>
  <c r="P94" i="18"/>
  <c r="M310" i="18"/>
  <c r="P311" i="18"/>
  <c r="M11" i="18"/>
  <c r="N19" i="18"/>
  <c r="M252" i="18"/>
  <c r="L292" i="18"/>
  <c r="M312" i="17"/>
  <c r="P312" i="17" s="1"/>
  <c r="M22" i="18"/>
  <c r="L57" i="18"/>
  <c r="K611" i="18"/>
  <c r="K615" i="18"/>
  <c r="K619" i="18"/>
  <c r="K623" i="18"/>
  <c r="K613" i="17"/>
  <c r="K617" i="17"/>
  <c r="K621" i="17"/>
  <c r="K625" i="17"/>
  <c r="M220" i="17"/>
  <c r="O251" i="17"/>
  <c r="P272" i="17"/>
  <c r="O141" i="18"/>
  <c r="P221" i="18"/>
  <c r="O330" i="18"/>
  <c r="K612" i="18"/>
  <c r="K616" i="18"/>
  <c r="K620" i="18"/>
  <c r="K624" i="18"/>
  <c r="P251" i="17"/>
  <c r="O291" i="17"/>
  <c r="P294" i="17"/>
  <c r="L23" i="18"/>
  <c r="O42" i="18"/>
  <c r="P57" i="18"/>
  <c r="P141" i="18"/>
  <c r="P330" i="18"/>
  <c r="P291" i="17"/>
  <c r="K614" i="17"/>
  <c r="K618" i="17"/>
  <c r="K622" i="17"/>
  <c r="K626" i="17"/>
  <c r="P42" i="18"/>
  <c r="O54" i="18"/>
  <c r="P98" i="18"/>
  <c r="K621" i="18"/>
  <c r="K625" i="18"/>
  <c r="L26" i="18"/>
  <c r="K611" i="17"/>
  <c r="K615" i="17"/>
  <c r="L19" i="18"/>
  <c r="K614" i="18"/>
  <c r="K622" i="18"/>
  <c r="O292" i="12" l="1"/>
  <c r="L290" i="12"/>
  <c r="O290" i="12" s="1"/>
  <c r="L312" i="4"/>
  <c r="O43" i="5"/>
  <c r="O275" i="5"/>
  <c r="O30" i="8"/>
  <c r="N29" i="10"/>
  <c r="P43" i="5"/>
  <c r="K396" i="1"/>
  <c r="K482" i="1"/>
  <c r="P220" i="17"/>
  <c r="O331" i="10"/>
  <c r="L43" i="6"/>
  <c r="O43" i="6" s="1"/>
  <c r="P142" i="10"/>
  <c r="K450" i="1"/>
  <c r="O222" i="17"/>
  <c r="K265" i="1"/>
  <c r="K219" i="1"/>
  <c r="O254" i="12"/>
  <c r="L68" i="8"/>
  <c r="O98" i="8"/>
  <c r="N140" i="17"/>
  <c r="O406" i="1"/>
  <c r="O294" i="12"/>
  <c r="P329" i="10"/>
  <c r="O275" i="4"/>
  <c r="O144" i="2"/>
  <c r="O34" i="16"/>
  <c r="P224" i="1"/>
  <c r="O94" i="18"/>
  <c r="K591" i="1"/>
  <c r="O435" i="1"/>
  <c r="O533" i="1"/>
  <c r="K376" i="1"/>
  <c r="K631" i="1"/>
  <c r="O459" i="1"/>
  <c r="K81" i="1"/>
  <c r="K213" i="1"/>
  <c r="N41" i="18"/>
  <c r="P41" i="18" s="1"/>
  <c r="M66" i="17"/>
  <c r="P66" i="17" s="1"/>
  <c r="L68" i="17"/>
  <c r="N29" i="6"/>
  <c r="N28" i="6" s="1"/>
  <c r="K632" i="1"/>
  <c r="N28" i="3"/>
  <c r="L68" i="5"/>
  <c r="O68" i="5" s="1"/>
  <c r="K345" i="1"/>
  <c r="O30" i="11"/>
  <c r="N43" i="1"/>
  <c r="N41" i="1" s="1"/>
  <c r="O294" i="17"/>
  <c r="O224" i="17"/>
  <c r="O96" i="18"/>
  <c r="L220" i="15"/>
  <c r="L96" i="11"/>
  <c r="K377" i="1"/>
  <c r="P53" i="1"/>
  <c r="N11" i="16"/>
  <c r="N9" i="16" s="1"/>
  <c r="L96" i="15"/>
  <c r="O57" i="15"/>
  <c r="L312" i="11"/>
  <c r="O312" i="11" s="1"/>
  <c r="P66" i="8"/>
  <c r="O98" i="10"/>
  <c r="O144" i="5"/>
  <c r="P68" i="4"/>
  <c r="O597" i="1"/>
  <c r="K285" i="1"/>
  <c r="K589" i="1"/>
  <c r="K465" i="1"/>
  <c r="P275" i="1"/>
  <c r="O30" i="3"/>
  <c r="O555" i="1"/>
  <c r="K113" i="1"/>
  <c r="K595" i="1"/>
  <c r="K401" i="1"/>
  <c r="O34" i="18"/>
  <c r="N11" i="17"/>
  <c r="N9" i="17" s="1"/>
  <c r="O224" i="15"/>
  <c r="P66" i="10"/>
  <c r="P45" i="1"/>
  <c r="K249" i="1"/>
  <c r="O222" i="11"/>
  <c r="O98" i="18"/>
  <c r="L29" i="13"/>
  <c r="L273" i="13"/>
  <c r="O96" i="12"/>
  <c r="O294" i="8"/>
  <c r="L96" i="3"/>
  <c r="O380" i="1"/>
  <c r="O582" i="1"/>
  <c r="K451" i="1"/>
  <c r="P144" i="1"/>
  <c r="N28" i="16"/>
  <c r="O31" i="13"/>
  <c r="P96" i="6"/>
  <c r="L55" i="13"/>
  <c r="L53" i="13" s="1"/>
  <c r="O53" i="13" s="1"/>
  <c r="K215" i="1"/>
  <c r="K481" i="1"/>
  <c r="K264" i="1"/>
  <c r="P329" i="9"/>
  <c r="K427" i="1"/>
  <c r="O275" i="17"/>
  <c r="N11" i="15"/>
  <c r="N9" i="15" s="1"/>
  <c r="K499" i="1"/>
  <c r="L331" i="11"/>
  <c r="O331" i="11" s="1"/>
  <c r="M290" i="5"/>
  <c r="P290" i="5" s="1"/>
  <c r="O30" i="4"/>
  <c r="O599" i="1"/>
  <c r="N271" i="11"/>
  <c r="P271" i="11" s="1"/>
  <c r="O122" i="4"/>
  <c r="O32" i="11"/>
  <c r="N28" i="7"/>
  <c r="L142" i="17"/>
  <c r="O142" i="17" s="1"/>
  <c r="P22" i="17"/>
  <c r="P271" i="15"/>
  <c r="P273" i="15"/>
  <c r="N28" i="4"/>
  <c r="O273" i="11"/>
  <c r="M66" i="13"/>
  <c r="P66" i="13" s="1"/>
  <c r="O314" i="5"/>
  <c r="N28" i="18"/>
  <c r="L43" i="14"/>
  <c r="L41" i="14" s="1"/>
  <c r="O41" i="14" s="1"/>
  <c r="L312" i="14"/>
  <c r="O312" i="14" s="1"/>
  <c r="L120" i="5"/>
  <c r="O120" i="5" s="1"/>
  <c r="O457" i="1"/>
  <c r="O30" i="12"/>
  <c r="O601" i="1"/>
  <c r="N29" i="5"/>
  <c r="P331" i="9"/>
  <c r="K547" i="1"/>
  <c r="O222" i="5"/>
  <c r="M20" i="2"/>
  <c r="N32" i="1"/>
  <c r="N30" i="1" s="1"/>
  <c r="L331" i="16"/>
  <c r="O331" i="16" s="1"/>
  <c r="O224" i="14"/>
  <c r="L68" i="13"/>
  <c r="O68" i="13" s="1"/>
  <c r="O34" i="12"/>
  <c r="P294" i="1"/>
  <c r="O142" i="11"/>
  <c r="N28" i="14"/>
  <c r="L312" i="6"/>
  <c r="P220" i="5"/>
  <c r="O254" i="14"/>
  <c r="O32" i="3"/>
  <c r="L312" i="8"/>
  <c r="O312" i="8" s="1"/>
  <c r="P220" i="12"/>
  <c r="O32" i="12"/>
  <c r="O43" i="18"/>
  <c r="O122" i="16"/>
  <c r="L250" i="14"/>
  <c r="O250" i="14" s="1"/>
  <c r="L271" i="4"/>
  <c r="O271" i="4" s="1"/>
  <c r="P222" i="5"/>
  <c r="P252" i="12"/>
  <c r="L294" i="1"/>
  <c r="O294" i="1" s="1"/>
  <c r="P273" i="10"/>
  <c r="P142" i="11"/>
  <c r="P252" i="4"/>
  <c r="L273" i="2"/>
  <c r="L271" i="2" s="1"/>
  <c r="M292" i="1"/>
  <c r="O96" i="4"/>
  <c r="M20" i="17"/>
  <c r="M18" i="17" s="1"/>
  <c r="P250" i="12"/>
  <c r="L55" i="12"/>
  <c r="O55" i="12" s="1"/>
  <c r="O45" i="7"/>
  <c r="O254" i="7"/>
  <c r="O34" i="3"/>
  <c r="M94" i="11"/>
  <c r="P94" i="11" s="1"/>
  <c r="L142" i="4"/>
  <c r="O142" i="4" s="1"/>
  <c r="O294" i="16"/>
  <c r="M12" i="17"/>
  <c r="P12" i="17" s="1"/>
  <c r="L292" i="11"/>
  <c r="O292" i="11" s="1"/>
  <c r="L68" i="6"/>
  <c r="O68" i="6" s="1"/>
  <c r="O96" i="17"/>
  <c r="P68" i="15"/>
  <c r="O252" i="8"/>
  <c r="O34" i="5"/>
  <c r="M250" i="5"/>
  <c r="P250" i="5" s="1"/>
  <c r="L292" i="5"/>
  <c r="O292" i="5" s="1"/>
  <c r="K380" i="1"/>
  <c r="P55" i="2"/>
  <c r="K340" i="1"/>
  <c r="N12" i="13"/>
  <c r="N10" i="13" s="1"/>
  <c r="O273" i="3"/>
  <c r="L271" i="3"/>
  <c r="O271" i="3" s="1"/>
  <c r="O439" i="1"/>
  <c r="P53" i="16"/>
  <c r="P43" i="10"/>
  <c r="O98" i="6"/>
  <c r="P68" i="6"/>
  <c r="N140" i="2"/>
  <c r="K618" i="1"/>
  <c r="P271" i="3"/>
  <c r="P22" i="2"/>
  <c r="P94" i="17"/>
  <c r="O57" i="11"/>
  <c r="P22" i="10"/>
  <c r="P252" i="10"/>
  <c r="O220" i="3"/>
  <c r="O32" i="7"/>
  <c r="L120" i="2"/>
  <c r="K612" i="1"/>
  <c r="L66" i="14"/>
  <c r="O66" i="14" s="1"/>
  <c r="O254" i="5"/>
  <c r="L118" i="16"/>
  <c r="O118" i="16" s="1"/>
  <c r="P55" i="17"/>
  <c r="L142" i="9"/>
  <c r="O142" i="9" s="1"/>
  <c r="N140" i="8"/>
  <c r="P140" i="8" s="1"/>
  <c r="L312" i="7"/>
  <c r="L310" i="7" s="1"/>
  <c r="O310" i="7" s="1"/>
  <c r="L331" i="7"/>
  <c r="O331" i="7" s="1"/>
  <c r="O16" i="4"/>
  <c r="L23" i="1"/>
  <c r="O23" i="1" s="1"/>
  <c r="L16" i="2"/>
  <c r="O16" i="2" s="1"/>
  <c r="K449" i="1"/>
  <c r="L331" i="13"/>
  <c r="L329" i="13" s="1"/>
  <c r="O329" i="13" s="1"/>
  <c r="O224" i="18"/>
  <c r="O144" i="10"/>
  <c r="L331" i="9"/>
  <c r="O331" i="9" s="1"/>
  <c r="O122" i="8"/>
  <c r="O273" i="6"/>
  <c r="O294" i="4"/>
  <c r="O26" i="4"/>
  <c r="O55" i="17"/>
  <c r="P271" i="14"/>
  <c r="K235" i="1"/>
  <c r="K473" i="1"/>
  <c r="N11" i="14"/>
  <c r="N9" i="14" s="1"/>
  <c r="L14" i="14"/>
  <c r="O122" i="9"/>
  <c r="O275" i="3"/>
  <c r="K422" i="1"/>
  <c r="K564" i="1"/>
  <c r="L140" i="17"/>
  <c r="O294" i="15"/>
  <c r="K429" i="1"/>
  <c r="O43" i="12"/>
  <c r="L43" i="15"/>
  <c r="O43" i="15" s="1"/>
  <c r="O144" i="11"/>
  <c r="M20" i="10"/>
  <c r="M18" i="10" s="1"/>
  <c r="O331" i="15"/>
  <c r="M290" i="11"/>
  <c r="P290" i="11" s="1"/>
  <c r="K619" i="1"/>
  <c r="P331" i="16"/>
  <c r="O34" i="6"/>
  <c r="O45" i="4"/>
  <c r="N20" i="3"/>
  <c r="P273" i="3"/>
  <c r="N250" i="6"/>
  <c r="P250" i="6" s="1"/>
  <c r="L118" i="14"/>
  <c r="O118" i="14" s="1"/>
  <c r="L290" i="13"/>
  <c r="O290" i="13" s="1"/>
  <c r="K623" i="1"/>
  <c r="O254" i="9"/>
  <c r="M140" i="14"/>
  <c r="P140" i="14" s="1"/>
  <c r="O98" i="5"/>
  <c r="L66" i="5"/>
  <c r="O66" i="5" s="1"/>
  <c r="L250" i="9"/>
  <c r="O250" i="9" s="1"/>
  <c r="N220" i="13"/>
  <c r="L222" i="9"/>
  <c r="L220" i="9" s="1"/>
  <c r="L66" i="2"/>
  <c r="O66" i="2" s="1"/>
  <c r="L26" i="1"/>
  <c r="L16" i="1" s="1"/>
  <c r="P96" i="7"/>
  <c r="K267" i="1"/>
  <c r="L14" i="11"/>
  <c r="O14" i="11" s="1"/>
  <c r="P140" i="6"/>
  <c r="O294" i="10"/>
  <c r="M271" i="9"/>
  <c r="P271" i="9" s="1"/>
  <c r="P271" i="18"/>
  <c r="O294" i="13"/>
  <c r="O275" i="9"/>
  <c r="O140" i="6"/>
  <c r="K624" i="1"/>
  <c r="O122" i="3"/>
  <c r="O70" i="11"/>
  <c r="K186" i="1"/>
  <c r="O273" i="8"/>
  <c r="O57" i="16"/>
  <c r="O142" i="6"/>
  <c r="K622" i="1"/>
  <c r="K620" i="1"/>
  <c r="L14" i="16"/>
  <c r="O14" i="16" s="1"/>
  <c r="P273" i="7"/>
  <c r="P331" i="4"/>
  <c r="P140" i="4"/>
  <c r="L329" i="6"/>
  <c r="O329" i="6" s="1"/>
  <c r="N22" i="1"/>
  <c r="P41" i="8"/>
  <c r="O55" i="8"/>
  <c r="O254" i="17"/>
  <c r="O333" i="6"/>
  <c r="K625" i="1"/>
  <c r="K372" i="1"/>
  <c r="P220" i="16"/>
  <c r="N12" i="3"/>
  <c r="N10" i="3" s="1"/>
  <c r="P273" i="18"/>
  <c r="O222" i="13"/>
  <c r="L94" i="10"/>
  <c r="O94" i="10" s="1"/>
  <c r="K621" i="1"/>
  <c r="L312" i="17"/>
  <c r="O312" i="17" s="1"/>
  <c r="L13" i="2"/>
  <c r="O13" i="2" s="1"/>
  <c r="O331" i="4"/>
  <c r="O312" i="16"/>
  <c r="L310" i="16"/>
  <c r="O310" i="16" s="1"/>
  <c r="P329" i="4"/>
  <c r="N20" i="17"/>
  <c r="N18" i="17" s="1"/>
  <c r="L120" i="12"/>
  <c r="L22" i="11"/>
  <c r="O22" i="11" s="1"/>
  <c r="N18" i="3"/>
  <c r="L222" i="6"/>
  <c r="N310" i="2"/>
  <c r="P310" i="2" s="1"/>
  <c r="O32" i="8"/>
  <c r="L220" i="5"/>
  <c r="O220" i="5" s="1"/>
  <c r="P41" i="14"/>
  <c r="O70" i="9"/>
  <c r="O455" i="1"/>
  <c r="N28" i="10"/>
  <c r="N28" i="17"/>
  <c r="K474" i="1"/>
  <c r="O333" i="12"/>
  <c r="P331" i="17"/>
  <c r="O57" i="17"/>
  <c r="O34" i="15"/>
  <c r="L312" i="13"/>
  <c r="O312" i="13" s="1"/>
  <c r="L22" i="12"/>
  <c r="L20" i="12" s="1"/>
  <c r="N250" i="11"/>
  <c r="N37" i="11" s="1"/>
  <c r="P250" i="4"/>
  <c r="N53" i="5"/>
  <c r="P53" i="5" s="1"/>
  <c r="L331" i="3"/>
  <c r="M94" i="2"/>
  <c r="P94" i="2" s="1"/>
  <c r="L144" i="1"/>
  <c r="O144" i="1" s="1"/>
  <c r="P331" i="15"/>
  <c r="O314" i="16"/>
  <c r="N41" i="7"/>
  <c r="P41" i="7" s="1"/>
  <c r="P254" i="1"/>
  <c r="P140" i="17"/>
  <c r="P222" i="2"/>
  <c r="O275" i="8"/>
  <c r="P120" i="2"/>
  <c r="L22" i="8"/>
  <c r="L12" i="8" s="1"/>
  <c r="L329" i="11"/>
  <c r="O329" i="11" s="1"/>
  <c r="N28" i="8"/>
  <c r="O294" i="6"/>
  <c r="N12" i="17"/>
  <c r="N10" i="17" s="1"/>
  <c r="N8" i="17" s="1"/>
  <c r="K402" i="1"/>
  <c r="O312" i="2"/>
  <c r="O144" i="8"/>
  <c r="O43" i="7"/>
  <c r="M271" i="17"/>
  <c r="P271" i="17" s="1"/>
  <c r="L220" i="18"/>
  <c r="O220" i="18" s="1"/>
  <c r="O14" i="14"/>
  <c r="P222" i="11"/>
  <c r="L13" i="17"/>
  <c r="O13" i="17" s="1"/>
  <c r="P329" i="13"/>
  <c r="O273" i="12"/>
  <c r="O55" i="13"/>
  <c r="O224" i="11"/>
  <c r="L43" i="10"/>
  <c r="O43" i="10" s="1"/>
  <c r="L22" i="6"/>
  <c r="L20" i="6" s="1"/>
  <c r="L18" i="6" s="1"/>
  <c r="L24" i="1"/>
  <c r="O224" i="2"/>
  <c r="M118" i="18"/>
  <c r="P118" i="18" s="1"/>
  <c r="P118" i="17"/>
  <c r="O252" i="18"/>
  <c r="P142" i="6"/>
  <c r="M290" i="18"/>
  <c r="P290" i="18" s="1"/>
  <c r="P273" i="12"/>
  <c r="N118" i="6"/>
  <c r="N37" i="6" s="1"/>
  <c r="P312" i="4"/>
  <c r="L333" i="1"/>
  <c r="O333" i="1" s="1"/>
  <c r="P66" i="11"/>
  <c r="L22" i="10"/>
  <c r="O22" i="10" s="1"/>
  <c r="O70" i="14"/>
  <c r="P68" i="11"/>
  <c r="L312" i="12"/>
  <c r="O312" i="12" s="1"/>
  <c r="P142" i="3"/>
  <c r="N66" i="18"/>
  <c r="O53" i="8"/>
  <c r="P55" i="14"/>
  <c r="N34" i="1"/>
  <c r="N14" i="1" s="1"/>
  <c r="O68" i="11"/>
  <c r="L310" i="2"/>
  <c r="K86" i="1"/>
  <c r="N53" i="18"/>
  <c r="P53" i="18" s="1"/>
  <c r="N12" i="12"/>
  <c r="N10" i="12" s="1"/>
  <c r="N8" i="12" s="1"/>
  <c r="L14" i="9"/>
  <c r="O14" i="9" s="1"/>
  <c r="P140" i="7"/>
  <c r="O66" i="11"/>
  <c r="L22" i="17"/>
  <c r="O22" i="17" s="1"/>
  <c r="O220" i="12"/>
  <c r="L290" i="7"/>
  <c r="O290" i="7" s="1"/>
  <c r="O142" i="18"/>
  <c r="N29" i="12"/>
  <c r="N28" i="12" s="1"/>
  <c r="O96" i="8"/>
  <c r="L96" i="7"/>
  <c r="O568" i="1"/>
  <c r="O140" i="17"/>
  <c r="L43" i="17"/>
  <c r="O43" i="17" s="1"/>
  <c r="P68" i="16"/>
  <c r="O220" i="15"/>
  <c r="P140" i="13"/>
  <c r="P331" i="2"/>
  <c r="L314" i="1"/>
  <c r="O314" i="1" s="1"/>
  <c r="P329" i="18"/>
  <c r="N28" i="2"/>
  <c r="P271" i="12"/>
  <c r="O23" i="13"/>
  <c r="P329" i="2"/>
  <c r="O535" i="1"/>
  <c r="P292" i="18"/>
  <c r="O24" i="11"/>
  <c r="O34" i="2"/>
  <c r="L312" i="18"/>
  <c r="O312" i="18" s="1"/>
  <c r="M53" i="2"/>
  <c r="P53" i="2" s="1"/>
  <c r="P310" i="4"/>
  <c r="P331" i="18"/>
  <c r="N312" i="1"/>
  <c r="L118" i="13"/>
  <c r="O118" i="13" s="1"/>
  <c r="P120" i="13"/>
  <c r="O31" i="17"/>
  <c r="L11" i="17"/>
  <c r="O11" i="17" s="1"/>
  <c r="N20" i="12"/>
  <c r="N18" i="12" s="1"/>
  <c r="O142" i="7"/>
  <c r="O98" i="4"/>
  <c r="P273" i="2"/>
  <c r="M118" i="9"/>
  <c r="P118" i="9" s="1"/>
  <c r="P292" i="10"/>
  <c r="M290" i="10"/>
  <c r="P290" i="10" s="1"/>
  <c r="P331" i="8"/>
  <c r="O252" i="17"/>
  <c r="L331" i="18"/>
  <c r="N310" i="18"/>
  <c r="P331" i="13"/>
  <c r="O26" i="10"/>
  <c r="L22" i="4"/>
  <c r="M53" i="11"/>
  <c r="P53" i="11" s="1"/>
  <c r="P142" i="7"/>
  <c r="O30" i="7"/>
  <c r="O96" i="5"/>
  <c r="P94" i="4"/>
  <c r="P66" i="6"/>
  <c r="K617" i="1"/>
  <c r="N250" i="17"/>
  <c r="P250" i="17" s="1"/>
  <c r="O144" i="18"/>
  <c r="L250" i="15"/>
  <c r="O250" i="15" s="1"/>
  <c r="L220" i="13"/>
  <c r="O220" i="13" s="1"/>
  <c r="L41" i="6"/>
  <c r="L22" i="13"/>
  <c r="O22" i="13" s="1"/>
  <c r="P292" i="13"/>
  <c r="M290" i="13"/>
  <c r="P290" i="13" s="1"/>
  <c r="O68" i="9"/>
  <c r="L66" i="9"/>
  <c r="O66" i="9" s="1"/>
  <c r="P329" i="17"/>
  <c r="P222" i="6"/>
  <c r="M66" i="3"/>
  <c r="P66" i="3" s="1"/>
  <c r="O49" i="1"/>
  <c r="L94" i="9"/>
  <c r="O94" i="9" s="1"/>
  <c r="M250" i="9"/>
  <c r="P250" i="9" s="1"/>
  <c r="O98" i="9"/>
  <c r="N94" i="5"/>
  <c r="P94" i="5" s="1"/>
  <c r="N252" i="1"/>
  <c r="O34" i="14"/>
  <c r="K324" i="1"/>
  <c r="P43" i="17"/>
  <c r="O122" i="15"/>
  <c r="L290" i="17"/>
  <c r="O290" i="17" s="1"/>
  <c r="L290" i="16"/>
  <c r="O290" i="16" s="1"/>
  <c r="N118" i="15"/>
  <c r="P118" i="15" s="1"/>
  <c r="O314" i="18"/>
  <c r="O222" i="14"/>
  <c r="O273" i="7"/>
  <c r="L290" i="5"/>
  <c r="O290" i="5" s="1"/>
  <c r="O34" i="9"/>
  <c r="O68" i="7"/>
  <c r="L118" i="3"/>
  <c r="O118" i="3" s="1"/>
  <c r="K613" i="1"/>
  <c r="N33" i="1"/>
  <c r="N13" i="1" s="1"/>
  <c r="K560" i="1"/>
  <c r="K138" i="1"/>
  <c r="L118" i="18"/>
  <c r="O118" i="18" s="1"/>
  <c r="N250" i="16"/>
  <c r="O271" i="7"/>
  <c r="L290" i="6"/>
  <c r="O290" i="6" s="1"/>
  <c r="L271" i="6"/>
  <c r="O271" i="6" s="1"/>
  <c r="N14" i="7"/>
  <c r="O14" i="7" s="1"/>
  <c r="N37" i="4"/>
  <c r="P220" i="15"/>
  <c r="O252" i="3"/>
  <c r="L140" i="4"/>
  <c r="O140" i="4" s="1"/>
  <c r="L250" i="16"/>
  <c r="O250" i="16" s="1"/>
  <c r="L271" i="12"/>
  <c r="O271" i="12" s="1"/>
  <c r="O120" i="8"/>
  <c r="O24" i="17"/>
  <c r="L14" i="17"/>
  <c r="O14" i="17" s="1"/>
  <c r="P252" i="3"/>
  <c r="N250" i="3"/>
  <c r="P250" i="3" s="1"/>
  <c r="K349" i="1"/>
  <c r="P222" i="8"/>
  <c r="N222" i="1"/>
  <c r="P140" i="3"/>
  <c r="L142" i="15"/>
  <c r="O144" i="15"/>
  <c r="L68" i="18"/>
  <c r="O70" i="18"/>
  <c r="M66" i="9"/>
  <c r="P66" i="9" s="1"/>
  <c r="O32" i="10"/>
  <c r="L30" i="10"/>
  <c r="O30" i="10" s="1"/>
  <c r="K611" i="1"/>
  <c r="K615" i="1"/>
  <c r="N37" i="9"/>
  <c r="M41" i="10"/>
  <c r="P41" i="10" s="1"/>
  <c r="O331" i="5"/>
  <c r="P120" i="8"/>
  <c r="N118" i="8"/>
  <c r="P118" i="8" s="1"/>
  <c r="P220" i="13"/>
  <c r="O220" i="9"/>
  <c r="L94" i="4"/>
  <c r="O94" i="4" s="1"/>
  <c r="P142" i="18"/>
  <c r="M310" i="6"/>
  <c r="P310" i="6" s="1"/>
  <c r="P312" i="6"/>
  <c r="L96" i="2"/>
  <c r="O98" i="2"/>
  <c r="P292" i="3"/>
  <c r="M290" i="3"/>
  <c r="P290" i="3" s="1"/>
  <c r="P140" i="15"/>
  <c r="L57" i="1"/>
  <c r="O57" i="1" s="1"/>
  <c r="P96" i="8"/>
  <c r="N11" i="8"/>
  <c r="N9" i="8" s="1"/>
  <c r="L331" i="17"/>
  <c r="O333" i="17"/>
  <c r="L29" i="18"/>
  <c r="O29" i="18" s="1"/>
  <c r="O31" i="18"/>
  <c r="N329" i="5"/>
  <c r="O329" i="5" s="1"/>
  <c r="M290" i="4"/>
  <c r="P290" i="4" s="1"/>
  <c r="L34" i="1"/>
  <c r="L96" i="16"/>
  <c r="O98" i="16"/>
  <c r="M310" i="17"/>
  <c r="P310" i="17" s="1"/>
  <c r="L310" i="18"/>
  <c r="L220" i="17"/>
  <c r="O220" i="17" s="1"/>
  <c r="O30" i="16"/>
  <c r="L250" i="17"/>
  <c r="N271" i="16"/>
  <c r="M66" i="15"/>
  <c r="P66" i="15" s="1"/>
  <c r="M142" i="1"/>
  <c r="P120" i="5"/>
  <c r="O34" i="10"/>
  <c r="O329" i="15"/>
  <c r="M118" i="13"/>
  <c r="P118" i="13" s="1"/>
  <c r="M220" i="11"/>
  <c r="P220" i="11" s="1"/>
  <c r="N53" i="10"/>
  <c r="N37" i="10" s="1"/>
  <c r="M94" i="6"/>
  <c r="P94" i="6" s="1"/>
  <c r="N140" i="5"/>
  <c r="P140" i="5" s="1"/>
  <c r="N31" i="1"/>
  <c r="K304" i="1"/>
  <c r="L32" i="1"/>
  <c r="K614" i="1"/>
  <c r="N292" i="1"/>
  <c r="M118" i="11"/>
  <c r="P118" i="11" s="1"/>
  <c r="L224" i="1"/>
  <c r="O224" i="1" s="1"/>
  <c r="N66" i="7"/>
  <c r="L331" i="14"/>
  <c r="O333" i="14"/>
  <c r="P329" i="15"/>
  <c r="N29" i="9"/>
  <c r="N28" i="9" s="1"/>
  <c r="N11" i="9"/>
  <c r="N9" i="9" s="1"/>
  <c r="O32" i="4"/>
  <c r="L29" i="3"/>
  <c r="O31" i="3"/>
  <c r="P312" i="18"/>
  <c r="L220" i="14"/>
  <c r="O220" i="14" s="1"/>
  <c r="L310" i="14"/>
  <c r="O310" i="14" s="1"/>
  <c r="L329" i="10"/>
  <c r="O329" i="10" s="1"/>
  <c r="P43" i="11"/>
  <c r="L94" i="5"/>
  <c r="L329" i="4"/>
  <c r="O329" i="4" s="1"/>
  <c r="P273" i="14"/>
  <c r="L30" i="14"/>
  <c r="O30" i="14" s="1"/>
  <c r="O32" i="14"/>
  <c r="L29" i="11"/>
  <c r="O31" i="11"/>
  <c r="L11" i="11"/>
  <c r="O11" i="11" s="1"/>
  <c r="L29" i="14"/>
  <c r="O31" i="14"/>
  <c r="L14" i="18"/>
  <c r="O14" i="18" s="1"/>
  <c r="L41" i="18"/>
  <c r="O41" i="18" s="1"/>
  <c r="P329" i="14"/>
  <c r="L118" i="10"/>
  <c r="O118" i="10" s="1"/>
  <c r="M140" i="10"/>
  <c r="P140" i="10" s="1"/>
  <c r="M220" i="6"/>
  <c r="P220" i="6" s="1"/>
  <c r="P140" i="18"/>
  <c r="P142" i="13"/>
  <c r="O120" i="6"/>
  <c r="M329" i="6"/>
  <c r="P329" i="6" s="1"/>
  <c r="P94" i="3"/>
  <c r="I367" i="1"/>
  <c r="K367" i="1" s="1"/>
  <c r="K369" i="1"/>
  <c r="L20" i="8"/>
  <c r="L55" i="18"/>
  <c r="O57" i="18"/>
  <c r="O29" i="17"/>
  <c r="M9" i="16"/>
  <c r="P11" i="16"/>
  <c r="N12" i="14"/>
  <c r="N10" i="14" s="1"/>
  <c r="N20" i="14"/>
  <c r="N18" i="14" s="1"/>
  <c r="P43" i="13"/>
  <c r="N41" i="13"/>
  <c r="O19" i="18"/>
  <c r="M220" i="18"/>
  <c r="P220" i="18" s="1"/>
  <c r="M250" i="16"/>
  <c r="P250" i="16" s="1"/>
  <c r="L29" i="16"/>
  <c r="O31" i="16"/>
  <c r="O55" i="15"/>
  <c r="L11" i="15"/>
  <c r="O31" i="15"/>
  <c r="L29" i="15"/>
  <c r="O273" i="13"/>
  <c r="L271" i="13"/>
  <c r="O271" i="13" s="1"/>
  <c r="P273" i="13"/>
  <c r="M271" i="13"/>
  <c r="P271" i="13" s="1"/>
  <c r="N29" i="13"/>
  <c r="N28" i="13" s="1"/>
  <c r="N11" i="13"/>
  <c r="N9" i="13" s="1"/>
  <c r="L271" i="14"/>
  <c r="O271" i="14" s="1"/>
  <c r="O273" i="14"/>
  <c r="N290" i="14"/>
  <c r="N37" i="14" s="1"/>
  <c r="P11" i="11"/>
  <c r="M9" i="11"/>
  <c r="P120" i="12"/>
  <c r="N12" i="11"/>
  <c r="N10" i="11" s="1"/>
  <c r="N8" i="11" s="1"/>
  <c r="N20" i="11"/>
  <c r="N18" i="11" s="1"/>
  <c r="M53" i="9"/>
  <c r="P55" i="9"/>
  <c r="O252" i="11"/>
  <c r="L250" i="11"/>
  <c r="O55" i="10"/>
  <c r="L29" i="9"/>
  <c r="O31" i="9"/>
  <c r="P331" i="7"/>
  <c r="M329" i="7"/>
  <c r="P329" i="7" s="1"/>
  <c r="M331" i="1"/>
  <c r="N20" i="9"/>
  <c r="N18" i="9" s="1"/>
  <c r="N12" i="9"/>
  <c r="N10" i="9" s="1"/>
  <c r="O312" i="7"/>
  <c r="P252" i="8"/>
  <c r="M250" i="8"/>
  <c r="P250" i="8" s="1"/>
  <c r="L55" i="7"/>
  <c r="O57" i="7"/>
  <c r="M28" i="4"/>
  <c r="P28" i="4" s="1"/>
  <c r="P30" i="4"/>
  <c r="N12" i="4"/>
  <c r="N10" i="4" s="1"/>
  <c r="N8" i="4" s="1"/>
  <c r="N20" i="4"/>
  <c r="N18" i="4" s="1"/>
  <c r="N41" i="3"/>
  <c r="O41" i="3" s="1"/>
  <c r="P53" i="4"/>
  <c r="O53" i="4"/>
  <c r="O11" i="3"/>
  <c r="L9" i="3"/>
  <c r="P271" i="2"/>
  <c r="O329" i="2"/>
  <c r="N96" i="1"/>
  <c r="O24" i="13"/>
  <c r="L14" i="13"/>
  <c r="O14" i="13" s="1"/>
  <c r="O120" i="12"/>
  <c r="L118" i="12"/>
  <c r="O118" i="12" s="1"/>
  <c r="L310" i="12"/>
  <c r="O310" i="12" s="1"/>
  <c r="N20" i="13"/>
  <c r="N18" i="13" s="1"/>
  <c r="P19" i="9"/>
  <c r="M18" i="9"/>
  <c r="L290" i="10"/>
  <c r="O290" i="10" s="1"/>
  <c r="O292" i="10"/>
  <c r="O292" i="8"/>
  <c r="L290" i="8"/>
  <c r="O290" i="8" s="1"/>
  <c r="N12" i="8"/>
  <c r="N10" i="8" s="1"/>
  <c r="N20" i="8"/>
  <c r="P20" i="8" s="1"/>
  <c r="O23" i="9"/>
  <c r="L13" i="9"/>
  <c r="O13" i="9" s="1"/>
  <c r="P94" i="8"/>
  <c r="P22" i="7"/>
  <c r="M12" i="7"/>
  <c r="M20" i="7"/>
  <c r="P9" i="6"/>
  <c r="O94" i="8"/>
  <c r="M10" i="10"/>
  <c r="L30" i="9"/>
  <c r="O30" i="9" s="1"/>
  <c r="O32" i="9"/>
  <c r="M28" i="2"/>
  <c r="P28" i="2" s="1"/>
  <c r="P29" i="2"/>
  <c r="O55" i="4"/>
  <c r="L41" i="4"/>
  <c r="P19" i="3"/>
  <c r="N273" i="1"/>
  <c r="M10" i="2"/>
  <c r="O19" i="1"/>
  <c r="N120" i="1"/>
  <c r="M28" i="1"/>
  <c r="P28" i="1" s="1"/>
  <c r="O19" i="15"/>
  <c r="O16" i="15"/>
  <c r="P19" i="11"/>
  <c r="P19" i="10"/>
  <c r="L94" i="12"/>
  <c r="O94" i="12" s="1"/>
  <c r="O292" i="9"/>
  <c r="L290" i="9"/>
  <c r="O290" i="9" s="1"/>
  <c r="M28" i="8"/>
  <c r="P28" i="8" s="1"/>
  <c r="P29" i="8"/>
  <c r="O45" i="9"/>
  <c r="L43" i="9"/>
  <c r="L22" i="9"/>
  <c r="O312" i="6"/>
  <c r="L310" i="6"/>
  <c r="O310" i="6" s="1"/>
  <c r="P55" i="4"/>
  <c r="O254" i="2"/>
  <c r="L252" i="2"/>
  <c r="L254" i="1"/>
  <c r="O254" i="1" s="1"/>
  <c r="M53" i="3"/>
  <c r="P53" i="3" s="1"/>
  <c r="M9" i="3"/>
  <c r="P11" i="3"/>
  <c r="P290" i="2"/>
  <c r="L22" i="18"/>
  <c r="O70" i="15"/>
  <c r="L68" i="15"/>
  <c r="M9" i="13"/>
  <c r="L140" i="18"/>
  <c r="O140" i="18" s="1"/>
  <c r="L271" i="17"/>
  <c r="O271" i="17" s="1"/>
  <c r="L118" i="17"/>
  <c r="O118" i="17" s="1"/>
  <c r="O120" i="17"/>
  <c r="N12" i="18"/>
  <c r="N10" i="18" s="1"/>
  <c r="N8" i="18" s="1"/>
  <c r="N20" i="18"/>
  <c r="N18" i="18" s="1"/>
  <c r="L20" i="17"/>
  <c r="O45" i="16"/>
  <c r="L22" i="16"/>
  <c r="L43" i="16"/>
  <c r="M10" i="16"/>
  <c r="P22" i="14"/>
  <c r="M12" i="14"/>
  <c r="M20" i="14"/>
  <c r="L13" i="15"/>
  <c r="O13" i="15" s="1"/>
  <c r="P11" i="14"/>
  <c r="M9" i="14"/>
  <c r="O26" i="15"/>
  <c r="O43" i="13"/>
  <c r="P22" i="12"/>
  <c r="M12" i="12"/>
  <c r="M20" i="12"/>
  <c r="L310" i="11"/>
  <c r="O310" i="11" s="1"/>
  <c r="L41" i="12"/>
  <c r="M94" i="10"/>
  <c r="P94" i="10" s="1"/>
  <c r="P96" i="10"/>
  <c r="L250" i="10"/>
  <c r="O250" i="10" s="1"/>
  <c r="O70" i="10"/>
  <c r="L68" i="10"/>
  <c r="O26" i="9"/>
  <c r="L16" i="9"/>
  <c r="O16" i="9" s="1"/>
  <c r="L11" i="10"/>
  <c r="O31" i="10"/>
  <c r="L29" i="10"/>
  <c r="M12" i="6"/>
  <c r="M20" i="6"/>
  <c r="P22" i="6"/>
  <c r="M28" i="9"/>
  <c r="P28" i="9" s="1"/>
  <c r="P29" i="9"/>
  <c r="O222" i="6"/>
  <c r="L220" i="6"/>
  <c r="O220" i="6" s="1"/>
  <c r="M66" i="4"/>
  <c r="P66" i="4" s="1"/>
  <c r="L14" i="3"/>
  <c r="O14" i="3" s="1"/>
  <c r="O70" i="4"/>
  <c r="L68" i="4"/>
  <c r="L118" i="5"/>
  <c r="O118" i="5" s="1"/>
  <c r="O30" i="2"/>
  <c r="M9" i="5"/>
  <c r="P19" i="1"/>
  <c r="M18" i="2"/>
  <c r="L30" i="18"/>
  <c r="O32" i="18"/>
  <c r="O224" i="16"/>
  <c r="L222" i="16"/>
  <c r="O68" i="16"/>
  <c r="L66" i="16"/>
  <c r="O66" i="16" s="1"/>
  <c r="P41" i="16"/>
  <c r="O252" i="13"/>
  <c r="L250" i="13"/>
  <c r="O250" i="13" s="1"/>
  <c r="O26" i="18"/>
  <c r="L16" i="18"/>
  <c r="O16" i="18" s="1"/>
  <c r="L94" i="17"/>
  <c r="O94" i="17" s="1"/>
  <c r="O55" i="16"/>
  <c r="L53" i="16"/>
  <c r="O53" i="16" s="1"/>
  <c r="O32" i="16"/>
  <c r="P20" i="17"/>
  <c r="L41" i="15"/>
  <c r="O29" i="13"/>
  <c r="P30" i="12"/>
  <c r="M28" i="12"/>
  <c r="P28" i="12" s="1"/>
  <c r="O98" i="14"/>
  <c r="L96" i="14"/>
  <c r="L22" i="14"/>
  <c r="L41" i="13"/>
  <c r="M20" i="13"/>
  <c r="M18" i="13" s="1"/>
  <c r="M12" i="13"/>
  <c r="P22" i="13"/>
  <c r="O23" i="12"/>
  <c r="L13" i="12"/>
  <c r="O13" i="12" s="1"/>
  <c r="O70" i="12"/>
  <c r="L68" i="12"/>
  <c r="O252" i="12"/>
  <c r="L250" i="12"/>
  <c r="O250" i="12" s="1"/>
  <c r="L140" i="11"/>
  <c r="O140" i="11" s="1"/>
  <c r="L14" i="12"/>
  <c r="O14" i="12" s="1"/>
  <c r="O26" i="11"/>
  <c r="L16" i="11"/>
  <c r="O16" i="11" s="1"/>
  <c r="O275" i="10"/>
  <c r="L273" i="10"/>
  <c r="O96" i="11"/>
  <c r="L94" i="11"/>
  <c r="O94" i="11" s="1"/>
  <c r="O19" i="9"/>
  <c r="L271" i="9"/>
  <c r="O271" i="9" s="1"/>
  <c r="O273" i="9"/>
  <c r="P11" i="8"/>
  <c r="M9" i="8"/>
  <c r="O34" i="8"/>
  <c r="O23" i="8"/>
  <c r="L13" i="8"/>
  <c r="O13" i="8" s="1"/>
  <c r="M10" i="8"/>
  <c r="N16" i="7"/>
  <c r="O16" i="7" s="1"/>
  <c r="O26" i="7"/>
  <c r="O41" i="6"/>
  <c r="P273" i="6"/>
  <c r="M271" i="6"/>
  <c r="L55" i="5"/>
  <c r="O57" i="5"/>
  <c r="L22" i="5"/>
  <c r="L290" i="3"/>
  <c r="O290" i="3" s="1"/>
  <c r="O292" i="3"/>
  <c r="O273" i="5"/>
  <c r="L271" i="5"/>
  <c r="O271" i="5" s="1"/>
  <c r="P312" i="5"/>
  <c r="M312" i="1"/>
  <c r="O26" i="3"/>
  <c r="L16" i="3"/>
  <c r="O16" i="3" s="1"/>
  <c r="L22" i="2"/>
  <c r="O222" i="2"/>
  <c r="P11" i="1"/>
  <c r="M9" i="1"/>
  <c r="O331" i="2"/>
  <c r="N142" i="1"/>
  <c r="L30" i="17"/>
  <c r="O30" i="17" s="1"/>
  <c r="O32" i="17"/>
  <c r="P11" i="18"/>
  <c r="M9" i="18"/>
  <c r="P19" i="14"/>
  <c r="P19" i="16"/>
  <c r="M18" i="16"/>
  <c r="L12" i="11"/>
  <c r="L20" i="11"/>
  <c r="M41" i="17"/>
  <c r="O23" i="16"/>
  <c r="L13" i="16"/>
  <c r="O13" i="16" s="1"/>
  <c r="O19" i="16"/>
  <c r="M9" i="15"/>
  <c r="O23" i="14"/>
  <c r="L13" i="14"/>
  <c r="O13" i="14" s="1"/>
  <c r="M9" i="12"/>
  <c r="N140" i="12"/>
  <c r="P140" i="12" s="1"/>
  <c r="O142" i="12"/>
  <c r="O26" i="13"/>
  <c r="P11" i="10"/>
  <c r="M9" i="10"/>
  <c r="M271" i="10"/>
  <c r="P271" i="10" s="1"/>
  <c r="O16" i="10"/>
  <c r="L11" i="9"/>
  <c r="O23" i="11"/>
  <c r="L13" i="11"/>
  <c r="O13" i="11" s="1"/>
  <c r="M10" i="9"/>
  <c r="L250" i="8"/>
  <c r="O250" i="8" s="1"/>
  <c r="O252" i="6"/>
  <c r="L250" i="6"/>
  <c r="O250" i="6" s="1"/>
  <c r="N12" i="7"/>
  <c r="N20" i="7"/>
  <c r="N18" i="7" s="1"/>
  <c r="N12" i="6"/>
  <c r="N10" i="6" s="1"/>
  <c r="N8" i="6" s="1"/>
  <c r="N20" i="6"/>
  <c r="N18" i="6" s="1"/>
  <c r="O23" i="7"/>
  <c r="L13" i="7"/>
  <c r="O13" i="7" s="1"/>
  <c r="P22" i="5"/>
  <c r="M12" i="5"/>
  <c r="M20" i="5"/>
  <c r="L22" i="7"/>
  <c r="L11" i="4"/>
  <c r="O31" i="4"/>
  <c r="L29" i="4"/>
  <c r="P331" i="3"/>
  <c r="O41" i="5"/>
  <c r="O142" i="3"/>
  <c r="L140" i="3"/>
  <c r="O140" i="3" s="1"/>
  <c r="O31" i="2"/>
  <c r="L29" i="2"/>
  <c r="L11" i="2"/>
  <c r="N11" i="3"/>
  <c r="N9" i="3" s="1"/>
  <c r="N8" i="3" s="1"/>
  <c r="P11" i="2"/>
  <c r="M9" i="2"/>
  <c r="L45" i="1"/>
  <c r="L220" i="2"/>
  <c r="L275" i="1"/>
  <c r="O275" i="1" s="1"/>
  <c r="P29" i="15"/>
  <c r="M28" i="15"/>
  <c r="P28" i="15" s="1"/>
  <c r="L9" i="16"/>
  <c r="O11" i="16"/>
  <c r="L310" i="15"/>
  <c r="O310" i="15" s="1"/>
  <c r="N12" i="15"/>
  <c r="N10" i="15" s="1"/>
  <c r="N8" i="15" s="1"/>
  <c r="N20" i="15"/>
  <c r="N18" i="15" s="1"/>
  <c r="M53" i="13"/>
  <c r="P55" i="13"/>
  <c r="P222" i="14"/>
  <c r="M220" i="14"/>
  <c r="P220" i="14" s="1"/>
  <c r="L94" i="13"/>
  <c r="O94" i="13" s="1"/>
  <c r="O96" i="13"/>
  <c r="O331" i="12"/>
  <c r="N41" i="12"/>
  <c r="P41" i="12" s="1"/>
  <c r="O16" i="13"/>
  <c r="P120" i="10"/>
  <c r="M118" i="10"/>
  <c r="P118" i="10" s="1"/>
  <c r="O142" i="10"/>
  <c r="L140" i="10"/>
  <c r="O140" i="10" s="1"/>
  <c r="O122" i="11"/>
  <c r="L120" i="11"/>
  <c r="O224" i="8"/>
  <c r="L222" i="8"/>
  <c r="O23" i="6"/>
  <c r="L13" i="6"/>
  <c r="O13" i="6" s="1"/>
  <c r="N12" i="5"/>
  <c r="N10" i="5" s="1"/>
  <c r="N20" i="5"/>
  <c r="N18" i="5" s="1"/>
  <c r="P41" i="4"/>
  <c r="P70" i="1"/>
  <c r="M22" i="1"/>
  <c r="N12" i="2"/>
  <c r="N10" i="2" s="1"/>
  <c r="N20" i="2"/>
  <c r="P20" i="2" s="1"/>
  <c r="O42" i="1"/>
  <c r="L310" i="5"/>
  <c r="O310" i="5" s="1"/>
  <c r="O222" i="4"/>
  <c r="L220" i="4"/>
  <c r="O220" i="4" s="1"/>
  <c r="L33" i="1"/>
  <c r="O33" i="1" s="1"/>
  <c r="L31" i="1"/>
  <c r="L122" i="1"/>
  <c r="O122" i="1" s="1"/>
  <c r="O68" i="17"/>
  <c r="L66" i="17"/>
  <c r="O66" i="17" s="1"/>
  <c r="L290" i="15"/>
  <c r="O290" i="15" s="1"/>
  <c r="O292" i="15"/>
  <c r="O53" i="15"/>
  <c r="O26" i="12"/>
  <c r="L16" i="12"/>
  <c r="O16" i="12" s="1"/>
  <c r="L30" i="13"/>
  <c r="O30" i="13" s="1"/>
  <c r="O32" i="13"/>
  <c r="O142" i="13"/>
  <c r="L140" i="13"/>
  <c r="O140" i="13" s="1"/>
  <c r="P41" i="11"/>
  <c r="L220" i="11"/>
  <c r="O220" i="11" s="1"/>
  <c r="P41" i="15"/>
  <c r="N12" i="10"/>
  <c r="N10" i="10" s="1"/>
  <c r="N8" i="10" s="1"/>
  <c r="N20" i="10"/>
  <c r="N18" i="10" s="1"/>
  <c r="O24" i="10"/>
  <c r="L14" i="10"/>
  <c r="O14" i="10" s="1"/>
  <c r="P222" i="9"/>
  <c r="M220" i="9"/>
  <c r="P220" i="9" s="1"/>
  <c r="O224" i="7"/>
  <c r="L222" i="7"/>
  <c r="O142" i="8"/>
  <c r="L140" i="8"/>
  <c r="O140" i="8" s="1"/>
  <c r="O252" i="7"/>
  <c r="L250" i="7"/>
  <c r="O250" i="7" s="1"/>
  <c r="O31" i="7"/>
  <c r="L29" i="7"/>
  <c r="L11" i="7"/>
  <c r="P273" i="5"/>
  <c r="M271" i="5"/>
  <c r="P271" i="5" s="1"/>
  <c r="L20" i="4"/>
  <c r="O22" i="4"/>
  <c r="L12" i="4"/>
  <c r="O312" i="4"/>
  <c r="L310" i="4"/>
  <c r="O310" i="4" s="1"/>
  <c r="N68" i="1"/>
  <c r="P329" i="3"/>
  <c r="L13" i="5"/>
  <c r="O13" i="5" s="1"/>
  <c r="L14" i="5"/>
  <c r="O14" i="5" s="1"/>
  <c r="O120" i="4"/>
  <c r="L118" i="4"/>
  <c r="O118" i="4" s="1"/>
  <c r="N12" i="1"/>
  <c r="O43" i="2"/>
  <c r="L41" i="2"/>
  <c r="L140" i="2"/>
  <c r="O142" i="2"/>
  <c r="O120" i="2"/>
  <c r="L118" i="2"/>
  <c r="L98" i="1"/>
  <c r="O98" i="1" s="1"/>
  <c r="O292" i="2"/>
  <c r="O273" i="16"/>
  <c r="L271" i="16"/>
  <c r="O26" i="14"/>
  <c r="L16" i="14"/>
  <c r="O16" i="14" s="1"/>
  <c r="L11" i="12"/>
  <c r="O31" i="12"/>
  <c r="L29" i="12"/>
  <c r="M94" i="12"/>
  <c r="P94" i="12" s="1"/>
  <c r="P22" i="11"/>
  <c r="M12" i="11"/>
  <c r="M20" i="11"/>
  <c r="O19" i="6"/>
  <c r="O31" i="5"/>
  <c r="L29" i="5"/>
  <c r="L11" i="5"/>
  <c r="L94" i="6"/>
  <c r="O94" i="6" s="1"/>
  <c r="L329" i="7"/>
  <c r="O329" i="7" s="1"/>
  <c r="O252" i="5"/>
  <c r="L250" i="5"/>
  <c r="O250" i="5" s="1"/>
  <c r="P252" i="2"/>
  <c r="M252" i="1"/>
  <c r="P252" i="1" s="1"/>
  <c r="L53" i="2"/>
  <c r="O53" i="2" s="1"/>
  <c r="O55" i="2"/>
  <c r="O96" i="3"/>
  <c r="L94" i="3"/>
  <c r="O94" i="3" s="1"/>
  <c r="O290" i="2"/>
  <c r="P118" i="2"/>
  <c r="O15" i="11"/>
  <c r="M53" i="12"/>
  <c r="P53" i="12" s="1"/>
  <c r="M220" i="10"/>
  <c r="P220" i="10" s="1"/>
  <c r="P222" i="10"/>
  <c r="L20" i="10"/>
  <c r="L12" i="10"/>
  <c r="L118" i="9"/>
  <c r="O118" i="9" s="1"/>
  <c r="L41" i="8"/>
  <c r="O26" i="8"/>
  <c r="L16" i="8"/>
  <c r="O16" i="8" s="1"/>
  <c r="O68" i="8"/>
  <c r="L66" i="8"/>
  <c r="O66" i="8" s="1"/>
  <c r="O24" i="8"/>
  <c r="L14" i="8"/>
  <c r="O14" i="8" s="1"/>
  <c r="P22" i="4"/>
  <c r="M12" i="4"/>
  <c r="M20" i="4"/>
  <c r="M9" i="4"/>
  <c r="P15" i="4"/>
  <c r="O23" i="4"/>
  <c r="L13" i="4"/>
  <c r="O13" i="4" s="1"/>
  <c r="L118" i="7"/>
  <c r="O118" i="7" s="1"/>
  <c r="P120" i="4"/>
  <c r="M118" i="4"/>
  <c r="P118" i="4" s="1"/>
  <c r="O19" i="4"/>
  <c r="L68" i="3"/>
  <c r="O70" i="3"/>
  <c r="L70" i="1"/>
  <c r="O70" i="1" s="1"/>
  <c r="O31" i="6"/>
  <c r="L29" i="6"/>
  <c r="L11" i="6"/>
  <c r="P96" i="4"/>
  <c r="M96" i="1"/>
  <c r="O32" i="2"/>
  <c r="N220" i="1"/>
  <c r="M273" i="1"/>
  <c r="P66" i="2"/>
  <c r="O23" i="18"/>
  <c r="L13" i="18"/>
  <c r="O13" i="18" s="1"/>
  <c r="P22" i="18"/>
  <c r="M12" i="18"/>
  <c r="M20" i="18"/>
  <c r="O19" i="14"/>
  <c r="O292" i="14"/>
  <c r="L290" i="14"/>
  <c r="O290" i="14" s="1"/>
  <c r="O273" i="15"/>
  <c r="L271" i="15"/>
  <c r="O271" i="15" s="1"/>
  <c r="O11" i="14"/>
  <c r="L9" i="14"/>
  <c r="P19" i="13"/>
  <c r="O26" i="17"/>
  <c r="L16" i="17"/>
  <c r="O16" i="17" s="1"/>
  <c r="O26" i="16"/>
  <c r="L16" i="16"/>
  <c r="O16" i="16" s="1"/>
  <c r="L53" i="17"/>
  <c r="O53" i="17" s="1"/>
  <c r="O120" i="15"/>
  <c r="L118" i="15"/>
  <c r="L22" i="15"/>
  <c r="P22" i="15"/>
  <c r="M12" i="15"/>
  <c r="M20" i="15"/>
  <c r="P43" i="14"/>
  <c r="L53" i="14"/>
  <c r="O53" i="14" s="1"/>
  <c r="O142" i="14"/>
  <c r="L140" i="14"/>
  <c r="O140" i="14" s="1"/>
  <c r="P11" i="9"/>
  <c r="M9" i="9"/>
  <c r="O43" i="11"/>
  <c r="L41" i="11"/>
  <c r="L271" i="11"/>
  <c r="O271" i="11" s="1"/>
  <c r="L55" i="9"/>
  <c r="O57" i="9"/>
  <c r="O331" i="8"/>
  <c r="L329" i="8"/>
  <c r="O329" i="8" s="1"/>
  <c r="L271" i="8"/>
  <c r="O271" i="8" s="1"/>
  <c r="L310" i="9"/>
  <c r="O310" i="9" s="1"/>
  <c r="P22" i="8"/>
  <c r="M9" i="7"/>
  <c r="O26" i="5"/>
  <c r="L16" i="5"/>
  <c r="O16" i="5" s="1"/>
  <c r="P30" i="3"/>
  <c r="M28" i="3"/>
  <c r="P28" i="3" s="1"/>
  <c r="O32" i="6"/>
  <c r="L30" i="6"/>
  <c r="O30" i="6" s="1"/>
  <c r="O26" i="6"/>
  <c r="L16" i="6"/>
  <c r="O16" i="6" s="1"/>
  <c r="P120" i="3"/>
  <c r="M118" i="3"/>
  <c r="M120" i="1"/>
  <c r="P120" i="1" s="1"/>
  <c r="O252" i="4"/>
  <c r="L250" i="4"/>
  <c r="O250" i="4" s="1"/>
  <c r="P22" i="3"/>
  <c r="M12" i="3"/>
  <c r="M20" i="3"/>
  <c r="P20" i="3" s="1"/>
  <c r="O23" i="3"/>
  <c r="L13" i="3"/>
  <c r="O13" i="3" s="1"/>
  <c r="P41" i="2"/>
  <c r="O331" i="3"/>
  <c r="L329" i="3"/>
  <c r="O329" i="3" s="1"/>
  <c r="O57" i="3"/>
  <c r="L55" i="3"/>
  <c r="O102" i="1"/>
  <c r="N26" i="1"/>
  <c r="N16" i="1" s="1"/>
  <c r="P41" i="1"/>
  <c r="N331" i="1"/>
  <c r="P140" i="2"/>
  <c r="M68" i="1"/>
  <c r="P96" i="15"/>
  <c r="M94" i="15"/>
  <c r="P94" i="15" s="1"/>
  <c r="O292" i="18"/>
  <c r="L290" i="18"/>
  <c r="O290" i="18" s="1"/>
  <c r="O11" i="18"/>
  <c r="L9" i="18"/>
  <c r="P252" i="18"/>
  <c r="M250" i="18"/>
  <c r="P250" i="18" s="1"/>
  <c r="P11" i="17"/>
  <c r="M9" i="17"/>
  <c r="O250" i="18"/>
  <c r="L271" i="18"/>
  <c r="O271" i="18" s="1"/>
  <c r="O273" i="18"/>
  <c r="P120" i="17"/>
  <c r="P55" i="15"/>
  <c r="M53" i="15"/>
  <c r="P53" i="15" s="1"/>
  <c r="N20" i="16"/>
  <c r="N18" i="16" s="1"/>
  <c r="N12" i="16"/>
  <c r="N10" i="16" s="1"/>
  <c r="N8" i="16" s="1"/>
  <c r="P18" i="17"/>
  <c r="L140" i="16"/>
  <c r="O140" i="16" s="1"/>
  <c r="L14" i="15"/>
  <c r="O14" i="15" s="1"/>
  <c r="O34" i="13"/>
  <c r="P68" i="12"/>
  <c r="M66" i="12"/>
  <c r="P66" i="12" s="1"/>
  <c r="M329" i="11"/>
  <c r="P329" i="11" s="1"/>
  <c r="P118" i="12"/>
  <c r="N329" i="12"/>
  <c r="P329" i="12" s="1"/>
  <c r="L310" i="10"/>
  <c r="O310" i="10" s="1"/>
  <c r="L13" i="10"/>
  <c r="O13" i="10" s="1"/>
  <c r="O33" i="10"/>
  <c r="O19" i="10"/>
  <c r="M271" i="8"/>
  <c r="P271" i="8" s="1"/>
  <c r="L118" i="8"/>
  <c r="M53" i="8"/>
  <c r="L11" i="8"/>
  <c r="O31" i="8"/>
  <c r="L29" i="8"/>
  <c r="L41" i="7"/>
  <c r="O140" i="7"/>
  <c r="P222" i="3"/>
  <c r="M220" i="3"/>
  <c r="M222" i="1"/>
  <c r="L290" i="4"/>
  <c r="O290" i="4" s="1"/>
  <c r="O292" i="4"/>
  <c r="L14" i="4"/>
  <c r="O14" i="4" s="1"/>
  <c r="O43" i="3"/>
  <c r="N30" i="5"/>
  <c r="O30" i="5" s="1"/>
  <c r="O32" i="5"/>
  <c r="L14" i="6"/>
  <c r="O14" i="6" s="1"/>
  <c r="O19" i="3"/>
  <c r="N8" i="5"/>
  <c r="L22" i="3"/>
  <c r="O24" i="1"/>
  <c r="P142" i="1"/>
  <c r="M250" i="2"/>
  <c r="N11" i="2"/>
  <c r="N9" i="2" s="1"/>
  <c r="L273" i="1" l="1"/>
  <c r="O222" i="9"/>
  <c r="P43" i="1"/>
  <c r="M140" i="1"/>
  <c r="O96" i="15"/>
  <c r="L94" i="15"/>
  <c r="O94" i="15" s="1"/>
  <c r="M10" i="17"/>
  <c r="P10" i="17" s="1"/>
  <c r="O43" i="14"/>
  <c r="L310" i="8"/>
  <c r="O310" i="8" s="1"/>
  <c r="P292" i="1"/>
  <c r="O273" i="2"/>
  <c r="O118" i="15"/>
  <c r="L329" i="16"/>
  <c r="O329" i="16" s="1"/>
  <c r="N271" i="1"/>
  <c r="N37" i="18"/>
  <c r="L66" i="13"/>
  <c r="O66" i="13" s="1"/>
  <c r="M37" i="2"/>
  <c r="N66" i="1"/>
  <c r="L292" i="1"/>
  <c r="O292" i="1" s="1"/>
  <c r="L12" i="17"/>
  <c r="L142" i="1"/>
  <c r="O142" i="1" s="1"/>
  <c r="P10" i="9"/>
  <c r="L329" i="9"/>
  <c r="O329" i="9" s="1"/>
  <c r="P66" i="18"/>
  <c r="P18" i="13"/>
  <c r="L66" i="6"/>
  <c r="O66" i="6" s="1"/>
  <c r="O20" i="10"/>
  <c r="L140" i="9"/>
  <c r="O140" i="9" s="1"/>
  <c r="O250" i="11"/>
  <c r="L290" i="11"/>
  <c r="O290" i="11" s="1"/>
  <c r="L53" i="12"/>
  <c r="O53" i="12" s="1"/>
  <c r="P329" i="5"/>
  <c r="O22" i="8"/>
  <c r="O310" i="2"/>
  <c r="N8" i="14"/>
  <c r="N250" i="1"/>
  <c r="O331" i="13"/>
  <c r="L18" i="10"/>
  <c r="O18" i="10" s="1"/>
  <c r="P12" i="8"/>
  <c r="L310" i="17"/>
  <c r="O310" i="17" s="1"/>
  <c r="L9" i="17"/>
  <c r="N37" i="15"/>
  <c r="L331" i="1"/>
  <c r="O331" i="1" s="1"/>
  <c r="L312" i="1"/>
  <c r="O312" i="1" s="1"/>
  <c r="L222" i="1"/>
  <c r="O222" i="1" s="1"/>
  <c r="O20" i="4"/>
  <c r="L310" i="13"/>
  <c r="O310" i="13" s="1"/>
  <c r="O22" i="6"/>
  <c r="O34" i="1"/>
  <c r="O118" i="6"/>
  <c r="L18" i="4"/>
  <c r="O18" i="4" s="1"/>
  <c r="L12" i="6"/>
  <c r="L10" i="6" s="1"/>
  <c r="O10" i="6" s="1"/>
  <c r="L41" i="10"/>
  <c r="O41" i="10" s="1"/>
  <c r="P250" i="11"/>
  <c r="P312" i="1"/>
  <c r="N94" i="1"/>
  <c r="P118" i="6"/>
  <c r="N37" i="2"/>
  <c r="N37" i="5"/>
  <c r="L12" i="12"/>
  <c r="O12" i="12" s="1"/>
  <c r="O94" i="5"/>
  <c r="N310" i="1"/>
  <c r="O22" i="12"/>
  <c r="L41" i="17"/>
  <c r="P310" i="18"/>
  <c r="M290" i="1"/>
  <c r="N118" i="1"/>
  <c r="O310" i="18"/>
  <c r="O96" i="7"/>
  <c r="L94" i="7"/>
  <c r="O94" i="7" s="1"/>
  <c r="P53" i="10"/>
  <c r="P41" i="3"/>
  <c r="O118" i="8"/>
  <c r="L14" i="1"/>
  <c r="O14" i="1" s="1"/>
  <c r="P68" i="1"/>
  <c r="M37" i="7"/>
  <c r="P222" i="1"/>
  <c r="M310" i="1"/>
  <c r="P331" i="1"/>
  <c r="N37" i="8"/>
  <c r="P66" i="7"/>
  <c r="N37" i="17"/>
  <c r="L20" i="13"/>
  <c r="L18" i="13" s="1"/>
  <c r="O18" i="13" s="1"/>
  <c r="M37" i="5"/>
  <c r="O250" i="3"/>
  <c r="O331" i="18"/>
  <c r="L329" i="18"/>
  <c r="O329" i="18" s="1"/>
  <c r="L28" i="13"/>
  <c r="O28" i="13" s="1"/>
  <c r="O271" i="16"/>
  <c r="L9" i="11"/>
  <c r="O9" i="11" s="1"/>
  <c r="O53" i="10"/>
  <c r="P20" i="14"/>
  <c r="N8" i="8"/>
  <c r="N140" i="1"/>
  <c r="P140" i="1" s="1"/>
  <c r="O250" i="17"/>
  <c r="M37" i="3"/>
  <c r="N8" i="9"/>
  <c r="L12" i="13"/>
  <c r="M37" i="10"/>
  <c r="P37" i="10" s="1"/>
  <c r="O140" i="5"/>
  <c r="O96" i="16"/>
  <c r="L94" i="16"/>
  <c r="O94" i="16" s="1"/>
  <c r="M37" i="4"/>
  <c r="P37" i="4" s="1"/>
  <c r="P18" i="9"/>
  <c r="L329" i="14"/>
  <c r="O329" i="14" s="1"/>
  <c r="O331" i="14"/>
  <c r="N28" i="5"/>
  <c r="N37" i="7"/>
  <c r="O66" i="7"/>
  <c r="P271" i="16"/>
  <c r="L28" i="14"/>
  <c r="O28" i="14" s="1"/>
  <c r="O29" i="14"/>
  <c r="O68" i="18"/>
  <c r="L66" i="18"/>
  <c r="O66" i="18" s="1"/>
  <c r="M94" i="1"/>
  <c r="P94" i="1" s="1"/>
  <c r="P20" i="9"/>
  <c r="O18" i="6"/>
  <c r="L13" i="1"/>
  <c r="O13" i="1" s="1"/>
  <c r="O142" i="15"/>
  <c r="L140" i="15"/>
  <c r="O140" i="15" s="1"/>
  <c r="O140" i="12"/>
  <c r="L55" i="1"/>
  <c r="L53" i="1" s="1"/>
  <c r="O53" i="1" s="1"/>
  <c r="O29" i="11"/>
  <c r="L28" i="11"/>
  <c r="O28" i="11" s="1"/>
  <c r="O96" i="2"/>
  <c r="L94" i="2"/>
  <c r="O94" i="2" s="1"/>
  <c r="N37" i="16"/>
  <c r="P96" i="1"/>
  <c r="P12" i="10"/>
  <c r="L28" i="17"/>
  <c r="O28" i="17" s="1"/>
  <c r="L28" i="3"/>
  <c r="O28" i="3" s="1"/>
  <c r="O29" i="3"/>
  <c r="O32" i="1"/>
  <c r="L30" i="1"/>
  <c r="O30" i="1" s="1"/>
  <c r="O331" i="17"/>
  <c r="L329" i="17"/>
  <c r="O329" i="17" s="1"/>
  <c r="P20" i="11"/>
  <c r="N37" i="3"/>
  <c r="N8" i="13"/>
  <c r="N29" i="1"/>
  <c r="N28" i="1" s="1"/>
  <c r="N11" i="1"/>
  <c r="N9" i="1" s="1"/>
  <c r="L28" i="2"/>
  <c r="O28" i="2" s="1"/>
  <c r="O29" i="2"/>
  <c r="O22" i="3"/>
  <c r="L12" i="3"/>
  <c r="L20" i="3"/>
  <c r="P118" i="3"/>
  <c r="M118" i="1"/>
  <c r="O29" i="5"/>
  <c r="L28" i="5"/>
  <c r="O140" i="2"/>
  <c r="M37" i="15"/>
  <c r="O222" i="8"/>
  <c r="L220" i="8"/>
  <c r="O220" i="8" s="1"/>
  <c r="O11" i="4"/>
  <c r="L9" i="4"/>
  <c r="N10" i="7"/>
  <c r="N8" i="7" s="1"/>
  <c r="M8" i="10"/>
  <c r="P8" i="10" s="1"/>
  <c r="P9" i="10"/>
  <c r="P20" i="16"/>
  <c r="O41" i="13"/>
  <c r="O20" i="17"/>
  <c r="L18" i="17"/>
  <c r="O18" i="17" s="1"/>
  <c r="O22" i="18"/>
  <c r="L12" i="18"/>
  <c r="L20" i="18"/>
  <c r="P18" i="10"/>
  <c r="P53" i="9"/>
  <c r="M37" i="9"/>
  <c r="P37" i="9" s="1"/>
  <c r="M8" i="17"/>
  <c r="P8" i="17" s="1"/>
  <c r="P9" i="17"/>
  <c r="O9" i="16"/>
  <c r="O22" i="14"/>
  <c r="L12" i="14"/>
  <c r="L20" i="14"/>
  <c r="P20" i="6"/>
  <c r="M18" i="6"/>
  <c r="P18" i="6" s="1"/>
  <c r="P9" i="14"/>
  <c r="O12" i="17"/>
  <c r="L10" i="17"/>
  <c r="O10" i="17" s="1"/>
  <c r="P10" i="2"/>
  <c r="P20" i="10"/>
  <c r="O29" i="16"/>
  <c r="L28" i="16"/>
  <c r="O28" i="16" s="1"/>
  <c r="L18" i="8"/>
  <c r="O20" i="8"/>
  <c r="P220" i="3"/>
  <c r="M220" i="1"/>
  <c r="P220" i="1" s="1"/>
  <c r="O41" i="2"/>
  <c r="O11" i="2"/>
  <c r="L9" i="2"/>
  <c r="O22" i="7"/>
  <c r="L12" i="7"/>
  <c r="L20" i="7"/>
  <c r="M18" i="14"/>
  <c r="P18" i="14" s="1"/>
  <c r="P9" i="1"/>
  <c r="P10" i="8"/>
  <c r="O96" i="14"/>
  <c r="L94" i="14"/>
  <c r="O94" i="14" s="1"/>
  <c r="O222" i="16"/>
  <c r="L220" i="16"/>
  <c r="O220" i="16" s="1"/>
  <c r="P12" i="6"/>
  <c r="M10" i="6"/>
  <c r="O41" i="12"/>
  <c r="M18" i="11"/>
  <c r="P18" i="11" s="1"/>
  <c r="P12" i="2"/>
  <c r="P10" i="10"/>
  <c r="O9" i="17"/>
  <c r="P9" i="16"/>
  <c r="M8" i="16"/>
  <c r="P8" i="16" s="1"/>
  <c r="O12" i="6"/>
  <c r="P12" i="18"/>
  <c r="M10" i="18"/>
  <c r="P10" i="18" s="1"/>
  <c r="N10" i="1"/>
  <c r="M37" i="11"/>
  <c r="P37" i="11" s="1"/>
  <c r="P22" i="1"/>
  <c r="M12" i="1"/>
  <c r="M20" i="1"/>
  <c r="O120" i="11"/>
  <c r="L118" i="11"/>
  <c r="O118" i="11" s="1"/>
  <c r="M37" i="18"/>
  <c r="P20" i="5"/>
  <c r="M18" i="5"/>
  <c r="P18" i="5" s="1"/>
  <c r="O68" i="4"/>
  <c r="L66" i="4"/>
  <c r="O66" i="4" s="1"/>
  <c r="O43" i="9"/>
  <c r="L41" i="9"/>
  <c r="O20" i="6"/>
  <c r="N290" i="1"/>
  <c r="O11" i="6"/>
  <c r="L9" i="6"/>
  <c r="N8" i="2"/>
  <c r="L28" i="6"/>
  <c r="O28" i="6" s="1"/>
  <c r="O29" i="6"/>
  <c r="P250" i="2"/>
  <c r="M250" i="1"/>
  <c r="O9" i="18"/>
  <c r="P20" i="15"/>
  <c r="M18" i="15"/>
  <c r="P18" i="15" s="1"/>
  <c r="P9" i="4"/>
  <c r="N20" i="1"/>
  <c r="N18" i="1" s="1"/>
  <c r="P12" i="5"/>
  <c r="M10" i="5"/>
  <c r="P10" i="5" s="1"/>
  <c r="P12" i="9"/>
  <c r="O329" i="12"/>
  <c r="O22" i="5"/>
  <c r="L12" i="5"/>
  <c r="L20" i="5"/>
  <c r="O273" i="10"/>
  <c r="L271" i="10"/>
  <c r="O271" i="10" s="1"/>
  <c r="O68" i="12"/>
  <c r="L66" i="12"/>
  <c r="O66" i="12" s="1"/>
  <c r="O30" i="18"/>
  <c r="L28" i="18"/>
  <c r="O28" i="18" s="1"/>
  <c r="L9" i="10"/>
  <c r="O11" i="10"/>
  <c r="M10" i="14"/>
  <c r="P10" i="14" s="1"/>
  <c r="P12" i="14"/>
  <c r="M271" i="1"/>
  <c r="O22" i="2"/>
  <c r="L12" i="2"/>
  <c r="L20" i="2"/>
  <c r="P20" i="12"/>
  <c r="M18" i="12"/>
  <c r="P18" i="12" s="1"/>
  <c r="P9" i="3"/>
  <c r="M18" i="3"/>
  <c r="P18" i="3" s="1"/>
  <c r="O9" i="3"/>
  <c r="P9" i="11"/>
  <c r="O55" i="18"/>
  <c r="L53" i="18"/>
  <c r="O222" i="7"/>
  <c r="L220" i="7"/>
  <c r="O220" i="7" s="1"/>
  <c r="O41" i="7"/>
  <c r="P20" i="4"/>
  <c r="M18" i="4"/>
  <c r="P18" i="4" s="1"/>
  <c r="P9" i="12"/>
  <c r="M37" i="17"/>
  <c r="P41" i="17"/>
  <c r="N329" i="1"/>
  <c r="L28" i="8"/>
  <c r="O28" i="8" s="1"/>
  <c r="O29" i="8"/>
  <c r="M37" i="12"/>
  <c r="M10" i="3"/>
  <c r="P10" i="3" s="1"/>
  <c r="P12" i="3"/>
  <c r="P12" i="4"/>
  <c r="M10" i="4"/>
  <c r="P10" i="4" s="1"/>
  <c r="L120" i="1"/>
  <c r="O120" i="1" s="1"/>
  <c r="L29" i="1"/>
  <c r="O31" i="1"/>
  <c r="L11" i="1"/>
  <c r="P53" i="13"/>
  <c r="M37" i="13"/>
  <c r="O220" i="2"/>
  <c r="N18" i="2"/>
  <c r="P18" i="2" s="1"/>
  <c r="O55" i="5"/>
  <c r="L53" i="5"/>
  <c r="M8" i="8"/>
  <c r="P9" i="8"/>
  <c r="P12" i="12"/>
  <c r="M10" i="12"/>
  <c r="P10" i="12" s="1"/>
  <c r="P10" i="16"/>
  <c r="O41" i="4"/>
  <c r="P20" i="7"/>
  <c r="M18" i="7"/>
  <c r="P18" i="7" s="1"/>
  <c r="L28" i="9"/>
  <c r="O28" i="9" s="1"/>
  <c r="O29" i="9"/>
  <c r="L28" i="15"/>
  <c r="O28" i="15" s="1"/>
  <c r="O29" i="15"/>
  <c r="L96" i="1"/>
  <c r="O96" i="1" s="1"/>
  <c r="P20" i="18"/>
  <c r="M18" i="18"/>
  <c r="P18" i="18" s="1"/>
  <c r="O12" i="4"/>
  <c r="L10" i="4"/>
  <c r="O10" i="4" s="1"/>
  <c r="P9" i="18"/>
  <c r="O41" i="11"/>
  <c r="L20" i="15"/>
  <c r="L12" i="15"/>
  <c r="O22" i="15"/>
  <c r="M66" i="1"/>
  <c r="L66" i="3"/>
  <c r="O68" i="3"/>
  <c r="L68" i="1"/>
  <c r="O68" i="1" s="1"/>
  <c r="L290" i="1"/>
  <c r="O118" i="2"/>
  <c r="O11" i="7"/>
  <c r="L9" i="7"/>
  <c r="O45" i="1"/>
  <c r="L43" i="1"/>
  <c r="L22" i="1"/>
  <c r="O20" i="11"/>
  <c r="L18" i="11"/>
  <c r="O18" i="11" s="1"/>
  <c r="O271" i="2"/>
  <c r="P271" i="6"/>
  <c r="M37" i="6"/>
  <c r="P37" i="6" s="1"/>
  <c r="O41" i="15"/>
  <c r="O68" i="10"/>
  <c r="L66" i="10"/>
  <c r="P12" i="16"/>
  <c r="P12" i="7"/>
  <c r="M10" i="7"/>
  <c r="M8" i="7" s="1"/>
  <c r="O16" i="1"/>
  <c r="O55" i="7"/>
  <c r="L53" i="7"/>
  <c r="O53" i="7" s="1"/>
  <c r="O22" i="9"/>
  <c r="L12" i="9"/>
  <c r="L20" i="9"/>
  <c r="O20" i="12"/>
  <c r="L18" i="12"/>
  <c r="O18" i="12" s="1"/>
  <c r="O12" i="10"/>
  <c r="L10" i="10"/>
  <c r="O10" i="10" s="1"/>
  <c r="L28" i="12"/>
  <c r="O28" i="12" s="1"/>
  <c r="O29" i="12"/>
  <c r="O29" i="7"/>
  <c r="L28" i="7"/>
  <c r="O28" i="7" s="1"/>
  <c r="O11" i="9"/>
  <c r="L9" i="9"/>
  <c r="P9" i="15"/>
  <c r="O12" i="11"/>
  <c r="L10" i="11"/>
  <c r="O10" i="11" s="1"/>
  <c r="M37" i="14"/>
  <c r="P37" i="14" s="1"/>
  <c r="O43" i="16"/>
  <c r="L41" i="16"/>
  <c r="P9" i="13"/>
  <c r="O252" i="2"/>
  <c r="L252" i="1"/>
  <c r="O252" i="1" s="1"/>
  <c r="L250" i="2"/>
  <c r="O26" i="1"/>
  <c r="O11" i="15"/>
  <c r="L9" i="15"/>
  <c r="N37" i="13"/>
  <c r="P41" i="13"/>
  <c r="O41" i="8"/>
  <c r="P12" i="15"/>
  <c r="M10" i="15"/>
  <c r="P10" i="15" s="1"/>
  <c r="O55" i="3"/>
  <c r="L53" i="3"/>
  <c r="M8" i="9"/>
  <c r="P9" i="9"/>
  <c r="P273" i="1"/>
  <c r="M329" i="1"/>
  <c r="L28" i="4"/>
  <c r="O28" i="4" s="1"/>
  <c r="O29" i="4"/>
  <c r="O273" i="1"/>
  <c r="M10" i="13"/>
  <c r="P10" i="13" s="1"/>
  <c r="P12" i="13"/>
  <c r="M37" i="16"/>
  <c r="O22" i="16"/>
  <c r="L12" i="16"/>
  <c r="L20" i="16"/>
  <c r="O68" i="15"/>
  <c r="L66" i="15"/>
  <c r="O66" i="15" s="1"/>
  <c r="O29" i="10"/>
  <c r="L28" i="10"/>
  <c r="O28" i="10" s="1"/>
  <c r="O55" i="9"/>
  <c r="L53" i="9"/>
  <c r="O53" i="9" s="1"/>
  <c r="O9" i="14"/>
  <c r="P12" i="11"/>
  <c r="M10" i="11"/>
  <c r="P10" i="11" s="1"/>
  <c r="O11" i="8"/>
  <c r="L9" i="8"/>
  <c r="P53" i="8"/>
  <c r="M37" i="8"/>
  <c r="P9" i="7"/>
  <c r="O11" i="5"/>
  <c r="L9" i="5"/>
  <c r="O11" i="12"/>
  <c r="L9" i="12"/>
  <c r="N37" i="12"/>
  <c r="M8" i="2"/>
  <c r="P9" i="2"/>
  <c r="P18" i="16"/>
  <c r="P20" i="13"/>
  <c r="P9" i="5"/>
  <c r="N18" i="8"/>
  <c r="P18" i="8" s="1"/>
  <c r="O12" i="8"/>
  <c r="L10" i="8"/>
  <c r="O10" i="8" s="1"/>
  <c r="L140" i="1" l="1"/>
  <c r="P8" i="2"/>
  <c r="P310" i="1"/>
  <c r="P271" i="1"/>
  <c r="L37" i="6"/>
  <c r="O37" i="6" s="1"/>
  <c r="P8" i="8"/>
  <c r="P37" i="7"/>
  <c r="L271" i="1"/>
  <c r="O271" i="1" s="1"/>
  <c r="O20" i="13"/>
  <c r="P37" i="18"/>
  <c r="O140" i="1"/>
  <c r="P37" i="2"/>
  <c r="P290" i="1"/>
  <c r="N37" i="1"/>
  <c r="P250" i="1"/>
  <c r="L10" i="12"/>
  <c r="O10" i="12" s="1"/>
  <c r="O55" i="1"/>
  <c r="M8" i="18"/>
  <c r="P8" i="18" s="1"/>
  <c r="O290" i="1"/>
  <c r="P37" i="15"/>
  <c r="P37" i="5"/>
  <c r="P329" i="1"/>
  <c r="P8" i="9"/>
  <c r="L37" i="2"/>
  <c r="O37" i="2" s="1"/>
  <c r="L37" i="13"/>
  <c r="O37" i="13" s="1"/>
  <c r="L37" i="17"/>
  <c r="O37" i="17" s="1"/>
  <c r="P37" i="8"/>
  <c r="L310" i="1"/>
  <c r="O310" i="1" s="1"/>
  <c r="L37" i="8"/>
  <c r="O37" i="8" s="1"/>
  <c r="O28" i="5"/>
  <c r="O41" i="17"/>
  <c r="L94" i="1"/>
  <c r="O94" i="1" s="1"/>
  <c r="P37" i="16"/>
  <c r="P37" i="17"/>
  <c r="P118" i="1"/>
  <c r="L37" i="12"/>
  <c r="O37" i="12" s="1"/>
  <c r="N8" i="1"/>
  <c r="P37" i="3"/>
  <c r="O12" i="13"/>
  <c r="L10" i="13"/>
  <c r="L37" i="15"/>
  <c r="O37" i="15" s="1"/>
  <c r="L37" i="4"/>
  <c r="O37" i="4" s="1"/>
  <c r="L329" i="1"/>
  <c r="O329" i="1" s="1"/>
  <c r="M8" i="13"/>
  <c r="P8" i="13" s="1"/>
  <c r="L37" i="7"/>
  <c r="O37" i="7" s="1"/>
  <c r="M8" i="14"/>
  <c r="P8" i="14" s="1"/>
  <c r="L37" i="14"/>
  <c r="O37" i="14" s="1"/>
  <c r="L8" i="17"/>
  <c r="O8" i="17" s="1"/>
  <c r="O20" i="15"/>
  <c r="L18" i="15"/>
  <c r="O18" i="15" s="1"/>
  <c r="O20" i="2"/>
  <c r="L18" i="2"/>
  <c r="O18" i="2" s="1"/>
  <c r="O20" i="7"/>
  <c r="L18" i="7"/>
  <c r="O18" i="7" s="1"/>
  <c r="O11" i="1"/>
  <c r="L9" i="1"/>
  <c r="P10" i="6"/>
  <c r="M8" i="6"/>
  <c r="P8" i="6" s="1"/>
  <c r="L8" i="6"/>
  <c r="O8" i="6" s="1"/>
  <c r="O9" i="6"/>
  <c r="O66" i="3"/>
  <c r="L66" i="1"/>
  <c r="O66" i="1" s="1"/>
  <c r="M8" i="5"/>
  <c r="P8" i="5" s="1"/>
  <c r="P10" i="7"/>
  <c r="M8" i="12"/>
  <c r="P8" i="12" s="1"/>
  <c r="O20" i="5"/>
  <c r="L18" i="5"/>
  <c r="O18" i="5" s="1"/>
  <c r="M8" i="4"/>
  <c r="P8" i="4" s="1"/>
  <c r="P20" i="1"/>
  <c r="M18" i="1"/>
  <c r="P18" i="1" s="1"/>
  <c r="M8" i="11"/>
  <c r="P8" i="11" s="1"/>
  <c r="O9" i="2"/>
  <c r="P66" i="1"/>
  <c r="M37" i="1"/>
  <c r="O22" i="1"/>
  <c r="L12" i="1"/>
  <c r="L20" i="1"/>
  <c r="O12" i="5"/>
  <c r="L10" i="5"/>
  <c r="O10" i="5" s="1"/>
  <c r="P12" i="1"/>
  <c r="M10" i="1"/>
  <c r="P8" i="7"/>
  <c r="O29" i="1"/>
  <c r="L28" i="1"/>
  <c r="O28" i="1" s="1"/>
  <c r="O41" i="16"/>
  <c r="L37" i="16"/>
  <c r="O37" i="16" s="1"/>
  <c r="L8" i="8"/>
  <c r="O8" i="8" s="1"/>
  <c r="O9" i="8"/>
  <c r="O43" i="1"/>
  <c r="L41" i="1"/>
  <c r="O12" i="15"/>
  <c r="L10" i="15"/>
  <c r="O10" i="15" s="1"/>
  <c r="O53" i="5"/>
  <c r="L37" i="5"/>
  <c r="O37" i="5" s="1"/>
  <c r="M8" i="3"/>
  <c r="P8" i="3" s="1"/>
  <c r="L37" i="9"/>
  <c r="O37" i="9" s="1"/>
  <c r="O41" i="9"/>
  <c r="L8" i="11"/>
  <c r="O8" i="11" s="1"/>
  <c r="O66" i="10"/>
  <c r="L37" i="10"/>
  <c r="O37" i="10" s="1"/>
  <c r="O20" i="16"/>
  <c r="L18" i="16"/>
  <c r="O18" i="16" s="1"/>
  <c r="O9" i="7"/>
  <c r="O12" i="16"/>
  <c r="L10" i="16"/>
  <c r="O20" i="9"/>
  <c r="L18" i="9"/>
  <c r="O18" i="9" s="1"/>
  <c r="L37" i="11"/>
  <c r="O37" i="11" s="1"/>
  <c r="P37" i="12"/>
  <c r="L8" i="10"/>
  <c r="O8" i="10" s="1"/>
  <c r="O9" i="10"/>
  <c r="L8" i="4"/>
  <c r="O8" i="4" s="1"/>
  <c r="O9" i="4"/>
  <c r="L10" i="3"/>
  <c r="O12" i="3"/>
  <c r="O9" i="12"/>
  <c r="M8" i="15"/>
  <c r="P8" i="15" s="1"/>
  <c r="O12" i="9"/>
  <c r="L10" i="9"/>
  <c r="O10" i="9" s="1"/>
  <c r="L118" i="1"/>
  <c r="O118" i="1" s="1"/>
  <c r="L220" i="1"/>
  <c r="O220" i="1" s="1"/>
  <c r="O20" i="18"/>
  <c r="L18" i="18"/>
  <c r="O18" i="18" s="1"/>
  <c r="O9" i="15"/>
  <c r="O20" i="3"/>
  <c r="L18" i="3"/>
  <c r="O18" i="3" s="1"/>
  <c r="O53" i="3"/>
  <c r="L37" i="3"/>
  <c r="O37" i="3" s="1"/>
  <c r="O250" i="2"/>
  <c r="L250" i="1"/>
  <c r="O250" i="1" s="1"/>
  <c r="O9" i="9"/>
  <c r="P37" i="13"/>
  <c r="O53" i="18"/>
  <c r="L37" i="18"/>
  <c r="O37" i="18" s="1"/>
  <c r="O18" i="8"/>
  <c r="O20" i="14"/>
  <c r="L18" i="14"/>
  <c r="O18" i="14" s="1"/>
  <c r="O12" i="18"/>
  <c r="L10" i="18"/>
  <c r="L8" i="5"/>
  <c r="O8" i="5" s="1"/>
  <c r="O9" i="5"/>
  <c r="O12" i="2"/>
  <c r="L10" i="2"/>
  <c r="O10" i="2" s="1"/>
  <c r="O12" i="7"/>
  <c r="L10" i="7"/>
  <c r="O10" i="7" s="1"/>
  <c r="L10" i="14"/>
  <c r="O12" i="14"/>
  <c r="P37" i="1" l="1"/>
  <c r="L8" i="12"/>
  <c r="O8" i="12" s="1"/>
  <c r="L8" i="9"/>
  <c r="O8" i="9" s="1"/>
  <c r="O10" i="13"/>
  <c r="L8" i="13"/>
  <c r="O8" i="13" s="1"/>
  <c r="O10" i="18"/>
  <c r="L8" i="18"/>
  <c r="O8" i="18" s="1"/>
  <c r="O10" i="16"/>
  <c r="L8" i="16"/>
  <c r="O8" i="16" s="1"/>
  <c r="O10" i="14"/>
  <c r="L8" i="14"/>
  <c r="O8" i="14" s="1"/>
  <c r="O10" i="3"/>
  <c r="L8" i="3"/>
  <c r="O8" i="3" s="1"/>
  <c r="L8" i="7"/>
  <c r="O8" i="7" s="1"/>
  <c r="P10" i="1"/>
  <c r="M8" i="1"/>
  <c r="P8" i="1" s="1"/>
  <c r="L8" i="15"/>
  <c r="O8" i="15" s="1"/>
  <c r="L37" i="1"/>
  <c r="O37" i="1" s="1"/>
  <c r="O41" i="1"/>
  <c r="O9" i="1"/>
  <c r="O20" i="1"/>
  <c r="L18" i="1"/>
  <c r="O18" i="1" s="1"/>
  <c r="O12" i="1"/>
  <c r="L10" i="1"/>
  <c r="O10" i="1" s="1"/>
  <c r="L8" i="2"/>
  <c r="O8" i="2" s="1"/>
  <c r="L8" i="1" l="1"/>
  <c r="O8" i="1" s="1"/>
</calcChain>
</file>

<file path=xl/sharedStrings.xml><?xml version="1.0" encoding="utf-8"?>
<sst xmlns="http://schemas.openxmlformats.org/spreadsheetml/2006/main" count="22500" uniqueCount="256">
  <si>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</si>
  <si>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</si>
  <si>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</si>
  <si>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</si>
  <si>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</si>
  <si>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</si>
  <si>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</si>
  <si>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</si>
  <si>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</si>
  <si>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</si>
  <si>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</si>
  <si>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</si>
  <si>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</si>
  <si>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</si>
  <si>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</si>
  <si>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</si>
  <si>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</si>
  <si>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</si>
  <si>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</si>
  <si>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</si>
  <si>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</si>
  <si>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</si>
  <si>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</si>
  <si>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</si>
  <si>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</si>
  <si>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</si>
  <si>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</si>
  <si>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</si>
  <si>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</si>
  <si>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</si>
  <si>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</si>
  <si>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</si>
  <si>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</si>
  <si>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</si>
  <si>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</si>
  <si>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</si>
  <si>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</si>
  <si>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</si>
  <si>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</si>
  <si>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</si>
  <si>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</si>
  <si>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</si>
  <si>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</si>
  <si>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</si>
  <si>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</si>
  <si>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</si>
  <si>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</si>
  <si>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</si>
  <si>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</si>
  <si>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</si>
  <si>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</si>
  <si>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</si>
  <si>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</si>
  <si>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</si>
  <si>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</si>
  <si>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</si>
  <si>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</si>
  <si>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</si>
  <si>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</si>
  <si>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</si>
  <si>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</si>
  <si>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</si>
  <si>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</si>
  <si>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</si>
  <si>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</si>
  <si>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</si>
  <si>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</si>
  <si>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</si>
  <si>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</si>
  <si>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</si>
  <si>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</si>
  <si>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</si>
  <si>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</si>
  <si>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</si>
  <si>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</si>
  <si>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</si>
  <si>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</si>
  <si>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</si>
  <si>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</si>
  <si>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</si>
  <si>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</si>
  <si>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</si>
  <si>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</si>
  <si>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</si>
  <si>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</si>
  <si>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</si>
  <si>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</si>
  <si>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</si>
  <si>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</si>
  <si>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</si>
  <si>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</si>
  <si>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</si>
  <si>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</si>
  <si>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</si>
  <si>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</si>
  <si>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</si>
  <si>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</si>
  <si>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</si>
  <si>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</si>
  <si>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</si>
  <si>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</si>
  <si>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</si>
  <si>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</si>
  <si>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</si>
  <si>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</si>
  <si>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</si>
  <si>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</si>
  <si>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</si>
  <si>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</si>
  <si>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</si>
  <si>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</si>
  <si>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</si>
  <si>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</si>
  <si>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</si>
  <si>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</si>
  <si>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</si>
  <si>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</si>
  <si>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</si>
  <si>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</si>
  <si>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</si>
  <si>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</si>
  <si>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</si>
  <si>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</si>
  <si>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</si>
  <si>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</si>
  <si>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</si>
  <si>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</si>
  <si>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</si>
  <si>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</si>
  <si>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</si>
  <si>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</si>
  <si>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</si>
  <si>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</si>
  <si>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</si>
  <si>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</si>
  <si>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</si>
  <si>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</si>
  <si>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</si>
  <si>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</si>
  <si>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</si>
  <si>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</si>
  <si>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</si>
  <si>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</si>
  <si>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</si>
  <si>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</si>
  <si>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</si>
  <si>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</si>
  <si>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</si>
  <si>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</si>
  <si>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</si>
  <si>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</si>
  <si>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</si>
  <si>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</si>
  <si>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</si>
  <si>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</si>
  <si>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</si>
  <si>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</si>
  <si>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</si>
  <si>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</si>
  <si>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</si>
  <si>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</si>
  <si>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</si>
  <si>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</si>
  <si>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</si>
  <si>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</si>
  <si>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</si>
  <si>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</si>
  <si>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</si>
  <si>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</si>
  <si>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</si>
  <si>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</si>
  <si>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</si>
  <si>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</si>
  <si>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</si>
  <si>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</si>
  <si>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</si>
  <si>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</si>
  <si>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</si>
  <si>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</si>
  <si>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</si>
  <si>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</si>
  <si>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</si>
  <si>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</si>
  <si>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</si>
  <si>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</si>
  <si>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</si>
  <si>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</si>
  <si>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</si>
  <si>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</si>
  <si>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</si>
  <si>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</si>
  <si>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</si>
  <si>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</si>
  <si>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</si>
  <si>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</si>
  <si>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</si>
  <si>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</si>
  <si>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</si>
  <si>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</si>
  <si>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</si>
  <si>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</si>
  <si>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</si>
  <si>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</si>
  <si>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</si>
  <si>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</si>
  <si>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</si>
  <si>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</si>
  <si>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</si>
  <si>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</si>
  <si>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</si>
  <si>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</si>
  <si>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</si>
  <si>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</si>
  <si>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</si>
  <si>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</si>
  <si>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</si>
  <si>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</si>
  <si>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</si>
  <si>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</si>
  <si>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</si>
  <si>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</si>
  <si>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</si>
  <si>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</si>
  <si>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</si>
  <si>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</si>
  <si>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</si>
  <si>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</si>
  <si>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</si>
  <si>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</si>
  <si>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</si>
  <si>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</si>
  <si>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</si>
  <si>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</si>
  <si>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</si>
  <si>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</si>
  <si>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</si>
  <si>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</si>
  <si>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</si>
  <si>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t>สำนักงานการปฏิรูปที่ดินจังหวัด เชียงราย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</si>
  <si>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</si>
  <si>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</si>
  <si>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</si>
  <si>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</si>
  <si>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สำนักงานการปฏิรูปที่ดินจังหวัด 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</si>
  <si>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</si>
  <si>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</si>
  <si>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</si>
  <si>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</si>
  <si>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</si>
  <si>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</si>
  <si>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</si>
  <si>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</si>
  <si>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</si>
  <si>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</si>
  <si>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TH SarabunPSK"/>
        <family val="2"/>
      </rPr>
      <t>ท่านั้น</t>
    </r>
    <r>
      <rPr>
        <b/>
        <u/>
        <sz val="15"/>
        <color theme="1"/>
        <rFont val="TH SarabunPSK"/>
        <family val="2"/>
      </rPr>
      <t>)</t>
    </r>
  </si>
  <si>
    <t>ข้อมูล ณ วันที่ 15 มกราคม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</si>
</sst>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2" x14ac:knownFonts="1">
    <font>
      <sz val="11"/>
      <color theme="1"/>
      <name val="Arial"/>
    </font>
    <font>
      <b/>
      <sz val="15"/>
      <color theme="1"/>
      <name val="TH SarabunPSK"/>
      <family val="2"/>
    </font>
    <font>
      <sz val="11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0"/>
      <name val="TH SarabunPSK"/>
      <family val="2"/>
    </font>
    <font>
      <sz val="11"/>
      <name val="TH SarabunPSK"/>
      <family val="2"/>
    </font>
    <font>
      <b/>
      <sz val="15"/>
      <color rgb="FF000000"/>
      <name val="TH SarabunPSK"/>
      <family val="2"/>
    </font>
    <font>
      <b/>
      <u/>
      <sz val="15"/>
      <color theme="1"/>
      <name val="TH SarabunPSK"/>
      <family val="2"/>
    </font>
    <font>
      <sz val="15"/>
      <color rgb="FF000000"/>
      <name val="TH SarabunPSK"/>
      <family val="2"/>
    </font>
    <font>
      <sz val="15"/>
      <color rgb="FFFF0000"/>
      <name val="TH SarabunPSK"/>
      <family val="2"/>
    </font>
    <font>
      <b/>
      <u/>
      <sz val="15"/>
      <color rgb="FFCC4125"/>
      <name val="TH SarabunPSK"/>
      <family val="2"/>
    </font>
    <font>
      <sz val="15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2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3" fillId="2" borderId="0" xfId="0" applyNumberFormat="1" applyFont="1" applyFill="1" applyAlignment="1">
      <alignment horizontal="center" vertical="center" wrapText="1"/>
    </xf>
    <xf numFmtId="188" fontId="3" fillId="2" borderId="0" xfId="0" applyNumberFormat="1" applyFont="1" applyFill="1" applyAlignment="1">
      <alignment vertical="center" wrapText="1"/>
    </xf>
    <xf numFmtId="187" fontId="3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6" fillId="8" borderId="12" xfId="0" applyFont="1" applyFill="1" applyBorder="1" applyAlignment="1"/>
    <xf numFmtId="189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>
      <alignment horizontal="center"/>
    </xf>
    <xf numFmtId="188" fontId="6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center"/>
    </xf>
    <xf numFmtId="189" fontId="3" fillId="2" borderId="20" xfId="0" applyNumberFormat="1" applyFont="1" applyFill="1" applyBorder="1" applyAlignment="1">
      <alignment horizontal="right"/>
    </xf>
    <xf numFmtId="188" fontId="3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3" fillId="2" borderId="18" xfId="0" applyFont="1" applyFill="1" applyBorder="1" applyAlignment="1"/>
    <xf numFmtId="0" fontId="3" fillId="2" borderId="18" xfId="0" applyFont="1" applyFill="1" applyBorder="1" applyAlignment="1">
      <alignment horizontal="left"/>
    </xf>
    <xf numFmtId="188" fontId="3" fillId="2" borderId="20" xfId="0" applyNumberFormat="1" applyFont="1" applyFill="1" applyBorder="1" applyAlignment="1">
      <alignment horizontal="left"/>
    </xf>
    <xf numFmtId="188" fontId="3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3" fillId="2" borderId="22" xfId="0" applyFont="1" applyFill="1" applyBorder="1" applyAlignment="1"/>
    <xf numFmtId="0" fontId="3" fillId="2" borderId="23" xfId="0" applyFont="1" applyFill="1" applyBorder="1" applyAlignment="1">
      <alignment horizontal="left"/>
    </xf>
    <xf numFmtId="0" fontId="3" fillId="2" borderId="23" xfId="0" applyFont="1" applyFill="1" applyBorder="1" applyAlignment="1">
      <alignment horizontal="center"/>
    </xf>
    <xf numFmtId="189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6" fillId="12" borderId="13" xfId="0" applyFont="1" applyFill="1" applyBorder="1" applyAlignment="1"/>
    <xf numFmtId="0" fontId="6" fillId="12" borderId="15" xfId="0" applyFont="1" applyFill="1" applyBorder="1" applyAlignment="1">
      <alignment horizontal="center"/>
    </xf>
    <xf numFmtId="189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/>
    <xf numFmtId="0" fontId="6" fillId="13" borderId="17" xfId="0" applyFont="1" applyFill="1" applyBorder="1" applyAlignment="1"/>
    <xf numFmtId="0" fontId="6" fillId="13" borderId="18" xfId="0" applyFont="1" applyFill="1" applyBorder="1" applyAlignment="1">
      <alignment horizontal="left"/>
    </xf>
    <xf numFmtId="0" fontId="6" fillId="13" borderId="18" xfId="0" applyFont="1" applyFill="1" applyBorder="1" applyAlignment="1"/>
    <xf numFmtId="0" fontId="6" fillId="13" borderId="19" xfId="0" applyFont="1" applyFill="1" applyBorder="1" applyAlignment="1">
      <alignment horizontal="center"/>
    </xf>
    <xf numFmtId="189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3" fillId="15" borderId="20" xfId="0" applyFont="1" applyFill="1" applyBorder="1" applyAlignment="1">
      <alignment horizontal="left"/>
    </xf>
    <xf numFmtId="0" fontId="3" fillId="0" borderId="20" xfId="0" applyFont="1" applyBorder="1" applyAlignment="1">
      <alignment horizontal="center"/>
    </xf>
    <xf numFmtId="189" fontId="3" fillId="0" borderId="20" xfId="0" applyNumberFormat="1" applyFont="1" applyBorder="1" applyAlignment="1">
      <alignment horizontal="right"/>
    </xf>
    <xf numFmtId="188" fontId="3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3" fillId="15" borderId="18" xfId="0" applyFont="1" applyFill="1" applyBorder="1" applyAlignment="1"/>
    <xf numFmtId="0" fontId="3" fillId="15" borderId="18" xfId="0" applyFont="1" applyFill="1" applyBorder="1" applyAlignment="1">
      <alignment horizontal="left"/>
    </xf>
    <xf numFmtId="188" fontId="9" fillId="10" borderId="23" xfId="0" applyNumberFormat="1" applyFont="1" applyFill="1" applyBorder="1" applyAlignment="1"/>
    <xf numFmtId="188" fontId="3" fillId="15" borderId="20" xfId="0" applyNumberFormat="1" applyFont="1" applyFill="1" applyBorder="1" applyAlignment="1">
      <alignment horizontal="left"/>
    </xf>
    <xf numFmtId="188" fontId="3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3" fillId="15" borderId="22" xfId="0" applyFont="1" applyFill="1" applyBorder="1" applyAlignment="1"/>
    <xf numFmtId="0" fontId="3" fillId="15" borderId="23" xfId="0" applyFont="1" applyFill="1" applyBorder="1" applyAlignment="1">
      <alignment horizontal="left"/>
    </xf>
    <xf numFmtId="0" fontId="3" fillId="0" borderId="23" xfId="0" applyFont="1" applyBorder="1" applyAlignment="1">
      <alignment horizontal="center"/>
    </xf>
    <xf numFmtId="189" fontId="3" fillId="0" borderId="23" xfId="0" applyNumberFormat="1" applyFont="1" applyBorder="1" applyAlignment="1">
      <alignment horizontal="right"/>
    </xf>
    <xf numFmtId="188" fontId="3" fillId="0" borderId="23" xfId="0" applyNumberFormat="1" applyFont="1" applyBorder="1" applyAlignment="1">
      <alignment horizontal="right"/>
    </xf>
    <xf numFmtId="188" fontId="3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3" fillId="20" borderId="26" xfId="0" applyFont="1" applyFill="1" applyBorder="1" applyAlignment="1">
      <alignment vertical="center"/>
    </xf>
    <xf numFmtId="0" fontId="3" fillId="20" borderId="27" xfId="0" applyFont="1" applyFill="1" applyBorder="1" applyAlignment="1">
      <alignment horizontal="left" vertical="center"/>
    </xf>
    <xf numFmtId="189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3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7" fillId="2" borderId="30" xfId="0" quotePrefix="1" applyFont="1" applyFill="1" applyBorder="1" applyAlignment="1">
      <alignment vertical="center"/>
    </xf>
    <xf numFmtId="0" fontId="3" fillId="2" borderId="30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187" fontId="3" fillId="0" borderId="19" xfId="0" applyNumberFormat="1" applyFont="1" applyBorder="1" applyAlignment="1">
      <alignment horizontal="center" vertical="center" wrapText="1"/>
    </xf>
    <xf numFmtId="189" fontId="3" fillId="0" borderId="19" xfId="0" applyNumberFormat="1" applyFont="1" applyBorder="1" applyAlignment="1">
      <alignment horizontal="right" vertical="center" wrapText="1"/>
    </xf>
    <xf numFmtId="188" fontId="3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3" fillId="2" borderId="19" xfId="0" applyNumberFormat="1" applyFont="1" applyFill="1" applyBorder="1" applyAlignment="1">
      <alignment vertical="center"/>
    </xf>
    <xf numFmtId="188" fontId="9" fillId="10" borderId="19" xfId="0" applyNumberFormat="1" applyFont="1" applyFill="1" applyBorder="1" applyAlignment="1">
      <alignment vertical="center"/>
    </xf>
    <xf numFmtId="0" fontId="3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3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3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7" fillId="22" borderId="30" xfId="0" quotePrefix="1" applyFont="1" applyFill="1" applyBorder="1" applyAlignment="1">
      <alignment vertical="center"/>
    </xf>
    <xf numFmtId="0" fontId="3" fillId="22" borderId="30" xfId="0" applyFont="1" applyFill="1" applyBorder="1" applyAlignment="1">
      <alignment vertical="center"/>
    </xf>
    <xf numFmtId="0" fontId="3" fillId="22" borderId="31" xfId="0" applyFont="1" applyFill="1" applyBorder="1" applyAlignment="1">
      <alignment vertical="center"/>
    </xf>
    <xf numFmtId="0" fontId="3" fillId="0" borderId="19" xfId="0" applyFont="1" applyBorder="1" applyAlignment="1">
      <alignment horizontal="center" vertical="center" wrapText="1"/>
    </xf>
    <xf numFmtId="188" fontId="3" fillId="0" borderId="19" xfId="0" applyNumberFormat="1" applyFont="1" applyBorder="1" applyAlignment="1">
      <alignment vertical="center"/>
    </xf>
    <xf numFmtId="0" fontId="3" fillId="23" borderId="30" xfId="0" applyFont="1" applyFill="1" applyBorder="1" applyAlignment="1">
      <alignment horizontal="right" vertical="center"/>
    </xf>
    <xf numFmtId="0" fontId="3" fillId="23" borderId="30" xfId="0" quotePrefix="1" applyFont="1" applyFill="1" applyBorder="1" applyAlignment="1">
      <alignment vertical="center"/>
    </xf>
    <xf numFmtId="0" fontId="3" fillId="23" borderId="30" xfId="0" applyFont="1" applyFill="1" applyBorder="1" applyAlignment="1">
      <alignment vertical="center"/>
    </xf>
    <xf numFmtId="0" fontId="3" fillId="23" borderId="31" xfId="0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 wrapText="1"/>
    </xf>
    <xf numFmtId="189" fontId="3" fillId="2" borderId="19" xfId="0" applyNumberFormat="1" applyFont="1" applyFill="1" applyBorder="1" applyAlignment="1">
      <alignment horizontal="right" vertical="center" wrapText="1"/>
    </xf>
    <xf numFmtId="189" fontId="3" fillId="4" borderId="19" xfId="0" applyNumberFormat="1" applyFont="1" applyFill="1" applyBorder="1" applyAlignment="1">
      <alignment horizontal="right" vertical="center" wrapText="1"/>
    </xf>
    <xf numFmtId="0" fontId="3" fillId="10" borderId="30" xfId="0" applyFont="1" applyFill="1" applyBorder="1" applyAlignment="1">
      <alignment horizontal="right" vertical="center"/>
    </xf>
    <xf numFmtId="0" fontId="3" fillId="10" borderId="30" xfId="0" quotePrefix="1" applyFont="1" applyFill="1" applyBorder="1" applyAlignment="1">
      <alignment vertical="center"/>
    </xf>
    <xf numFmtId="0" fontId="3" fillId="10" borderId="30" xfId="0" applyFont="1" applyFill="1" applyBorder="1" applyAlignment="1">
      <alignment vertical="center"/>
    </xf>
    <xf numFmtId="0" fontId="3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3" fillId="0" borderId="18" xfId="0" quotePrefix="1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3" fillId="7" borderId="30" xfId="0" applyFont="1" applyFill="1" applyBorder="1" applyAlignment="1">
      <alignment horizontal="right" vertical="center"/>
    </xf>
    <xf numFmtId="0" fontId="3" fillId="7" borderId="30" xfId="0" quotePrefix="1" applyFont="1" applyFill="1" applyBorder="1" applyAlignment="1">
      <alignment vertical="center"/>
    </xf>
    <xf numFmtId="0" fontId="3" fillId="7" borderId="30" xfId="0" applyFont="1" applyFill="1" applyBorder="1" applyAlignment="1">
      <alignment vertical="center"/>
    </xf>
    <xf numFmtId="0" fontId="3" fillId="7" borderId="31" xfId="0" applyFont="1" applyFill="1" applyBorder="1" applyAlignment="1">
      <alignment vertical="center"/>
    </xf>
    <xf numFmtId="189" fontId="3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3" fillId="21" borderId="30" xfId="0" applyFont="1" applyFill="1" applyBorder="1" applyAlignment="1">
      <alignment vertical="center" wrapText="1"/>
    </xf>
    <xf numFmtId="0" fontId="3" fillId="21" borderId="31" xfId="0" applyFont="1" applyFill="1" applyBorder="1" applyAlignment="1">
      <alignment vertical="center" wrapText="1"/>
    </xf>
    <xf numFmtId="0" fontId="3" fillId="21" borderId="19" xfId="0" applyFont="1" applyFill="1" applyBorder="1" applyAlignment="1">
      <alignment horizontal="center" vertical="center" wrapText="1"/>
    </xf>
    <xf numFmtId="189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vertical="center" wrapText="1"/>
    </xf>
    <xf numFmtId="188" fontId="3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3" fillId="2" borderId="19" xfId="0" applyNumberFormat="1" applyFont="1" applyFill="1" applyBorder="1" applyAlignment="1">
      <alignment horizontal="right" vertical="center" wrapText="1"/>
    </xf>
    <xf numFmtId="0" fontId="3" fillId="0" borderId="20" xfId="0" quotePrefix="1" applyFont="1" applyBorder="1" applyAlignment="1">
      <alignment vertical="center" wrapText="1"/>
    </xf>
    <xf numFmtId="0" fontId="3" fillId="0" borderId="20" xfId="0" quotePrefix="1" applyFont="1" applyBorder="1" applyAlignment="1">
      <alignment vertical="center"/>
    </xf>
    <xf numFmtId="189" fontId="3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3" fillId="21" borderId="30" xfId="0" applyFont="1" applyFill="1" applyBorder="1" applyAlignment="1">
      <alignment vertical="center"/>
    </xf>
    <xf numFmtId="0" fontId="3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3" fillId="7" borderId="32" xfId="0" applyFont="1" applyFill="1" applyBorder="1" applyAlignment="1">
      <alignment horizontal="right" vertical="center"/>
    </xf>
    <xf numFmtId="0" fontId="3" fillId="7" borderId="32" xfId="0" quotePrefix="1" applyFont="1" applyFill="1" applyBorder="1" applyAlignment="1">
      <alignment vertical="center"/>
    </xf>
    <xf numFmtId="0" fontId="3" fillId="7" borderId="32" xfId="0" applyFont="1" applyFill="1" applyBorder="1" applyAlignment="1">
      <alignment vertical="center"/>
    </xf>
    <xf numFmtId="0" fontId="3" fillId="7" borderId="33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right" vertical="center" wrapText="1"/>
    </xf>
    <xf numFmtId="189" fontId="3" fillId="2" borderId="32" xfId="0" applyNumberFormat="1" applyFont="1" applyFill="1" applyBorder="1" applyAlignment="1">
      <alignment horizontal="right" vertical="center"/>
    </xf>
    <xf numFmtId="188" fontId="3" fillId="2" borderId="34" xfId="0" applyNumberFormat="1" applyFont="1" applyFill="1" applyBorder="1" applyAlignment="1">
      <alignment horizontal="right" vertical="center" wrapText="1"/>
    </xf>
    <xf numFmtId="188" fontId="3" fillId="2" borderId="34" xfId="0" applyNumberFormat="1" applyFont="1" applyFill="1" applyBorder="1" applyAlignment="1">
      <alignment vertical="center"/>
    </xf>
    <xf numFmtId="188" fontId="3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3" fillId="7" borderId="36" xfId="0" applyFont="1" applyFill="1" applyBorder="1" applyAlignment="1">
      <alignment vertical="center"/>
    </xf>
    <xf numFmtId="0" fontId="3" fillId="7" borderId="37" xfId="0" applyFont="1" applyFill="1" applyBorder="1" applyAlignment="1">
      <alignment vertical="center"/>
    </xf>
    <xf numFmtId="0" fontId="3" fillId="7" borderId="38" xfId="0" applyFont="1" applyFill="1" applyBorder="1" applyAlignment="1">
      <alignment horizontal="left" vertical="center"/>
    </xf>
    <xf numFmtId="189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3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3" fillId="25" borderId="19" xfId="0" applyFont="1" applyFill="1" applyBorder="1" applyAlignment="1">
      <alignment horizontal="center" vertical="center" wrapText="1"/>
    </xf>
    <xf numFmtId="189" fontId="3" fillId="25" borderId="19" xfId="0" applyNumberFormat="1" applyFont="1" applyFill="1" applyBorder="1" applyAlignment="1">
      <alignment horizontal="right" vertical="center" wrapText="1"/>
    </xf>
    <xf numFmtId="188" fontId="3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3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3" fillId="4" borderId="32" xfId="0" applyNumberFormat="1" applyFont="1" applyFill="1" applyBorder="1" applyAlignment="1">
      <alignment horizontal="right" vertical="center"/>
    </xf>
    <xf numFmtId="188" fontId="3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3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3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3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3" fillId="0" borderId="15" xfId="0" applyNumberFormat="1" applyFont="1" applyBorder="1" applyAlignment="1">
      <alignment horizontal="right" vertical="center" wrapText="1"/>
    </xf>
    <xf numFmtId="188" fontId="3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189" fontId="3" fillId="2" borderId="19" xfId="0" applyNumberFormat="1" applyFont="1" applyFill="1" applyBorder="1" applyAlignment="1">
      <alignment horizontal="center" vertical="center"/>
    </xf>
    <xf numFmtId="188" fontId="3" fillId="2" borderId="19" xfId="0" applyNumberFormat="1" applyFont="1" applyFill="1" applyBorder="1" applyAlignment="1">
      <alignment horizontal="center" vertical="center"/>
    </xf>
    <xf numFmtId="188" fontId="3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34" xfId="0" applyFont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center" vertical="center"/>
    </xf>
    <xf numFmtId="188" fontId="3" fillId="2" borderId="34" xfId="0" applyNumberFormat="1" applyFont="1" applyFill="1" applyBorder="1" applyAlignment="1">
      <alignment horizontal="center" vertical="center"/>
    </xf>
    <xf numFmtId="188" fontId="3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7" fillId="2" borderId="30" xfId="0" applyFont="1" applyFill="1" applyBorder="1" applyAlignment="1">
      <alignment vertical="center"/>
    </xf>
    <xf numFmtId="188" fontId="3" fillId="6" borderId="19" xfId="0" applyNumberFormat="1" applyFont="1" applyFill="1" applyBorder="1" applyAlignment="1">
      <alignment vertical="center"/>
    </xf>
    <xf numFmtId="0" fontId="3" fillId="2" borderId="20" xfId="0" quotePrefix="1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31" borderId="30" xfId="0" applyFont="1" applyFill="1" applyBorder="1" applyAlignment="1">
      <alignment vertical="center"/>
    </xf>
    <xf numFmtId="0" fontId="3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3" fillId="31" borderId="18" xfId="0" applyFont="1" applyFill="1" applyBorder="1" applyAlignment="1">
      <alignment vertical="center"/>
    </xf>
    <xf numFmtId="0" fontId="3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3" fillId="0" borderId="22" xfId="0" applyFont="1" applyBorder="1" applyAlignment="1">
      <alignment horizontal="right" vertical="center"/>
    </xf>
    <xf numFmtId="0" fontId="3" fillId="0" borderId="23" xfId="0" quotePrefix="1" applyFont="1" applyBorder="1" applyAlignment="1">
      <alignment vertical="center"/>
    </xf>
    <xf numFmtId="189" fontId="3" fillId="0" borderId="19" xfId="0" applyNumberFormat="1" applyFont="1" applyBorder="1" applyAlignment="1">
      <alignment horizontal="center" vertical="center"/>
    </xf>
    <xf numFmtId="187" fontId="3" fillId="0" borderId="17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187" fontId="3" fillId="0" borderId="13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3" fillId="0" borderId="15" xfId="0" applyNumberFormat="1" applyFont="1" applyBorder="1" applyAlignment="1">
      <alignment vertical="center"/>
    </xf>
    <xf numFmtId="187" fontId="3" fillId="0" borderId="21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189" fontId="3" fillId="0" borderId="34" xfId="0" applyNumberFormat="1" applyFont="1" applyBorder="1" applyAlignment="1">
      <alignment horizontal="right" vertical="center" wrapText="1"/>
    </xf>
    <xf numFmtId="189" fontId="3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3" fillId="22" borderId="18" xfId="0" applyFont="1" applyFill="1" applyBorder="1" applyAlignment="1">
      <alignment vertical="center"/>
    </xf>
    <xf numFmtId="0" fontId="3" fillId="22" borderId="20" xfId="0" applyFont="1" applyFill="1" applyBorder="1" applyAlignment="1">
      <alignment vertical="center"/>
    </xf>
    <xf numFmtId="0" fontId="3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3" fillId="25" borderId="18" xfId="0" applyFont="1" applyFill="1" applyBorder="1" applyAlignment="1">
      <alignment vertical="center"/>
    </xf>
    <xf numFmtId="0" fontId="3" fillId="25" borderId="20" xfId="0" applyFont="1" applyFill="1" applyBorder="1" applyAlignment="1">
      <alignment vertical="center"/>
    </xf>
    <xf numFmtId="0" fontId="3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3" fillId="0" borderId="44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43" xfId="0" applyFont="1" applyBorder="1" applyAlignment="1">
      <alignment horizontal="center" vertical="center"/>
    </xf>
    <xf numFmtId="189" fontId="3" fillId="2" borderId="46" xfId="0" applyNumberFormat="1" applyFont="1" applyFill="1" applyBorder="1" applyAlignment="1">
      <alignment horizontal="right" vertical="center" wrapText="1"/>
    </xf>
    <xf numFmtId="189" fontId="3" fillId="4" borderId="46" xfId="0" applyNumberFormat="1" applyFont="1" applyFill="1" applyBorder="1" applyAlignment="1">
      <alignment horizontal="right" vertical="center" wrapText="1"/>
    </xf>
    <xf numFmtId="188" fontId="3" fillId="0" borderId="46" xfId="0" applyNumberFormat="1" applyFont="1" applyBorder="1" applyAlignment="1">
      <alignment horizontal="right" vertical="center" wrapText="1"/>
    </xf>
    <xf numFmtId="188" fontId="3" fillId="0" borderId="46" xfId="0" applyNumberFormat="1" applyFont="1" applyBorder="1" applyAlignment="1">
      <alignment vertical="center"/>
    </xf>
    <xf numFmtId="0" fontId="3" fillId="7" borderId="47" xfId="0" applyFont="1" applyFill="1" applyBorder="1" applyAlignment="1">
      <alignment horizontal="right" vertical="center"/>
    </xf>
    <xf numFmtId="0" fontId="3" fillId="7" borderId="47" xfId="0" quotePrefix="1" applyFont="1" applyFill="1" applyBorder="1" applyAlignment="1">
      <alignment vertical="center"/>
    </xf>
    <xf numFmtId="0" fontId="3" fillId="7" borderId="47" xfId="0" applyFont="1" applyFill="1" applyBorder="1" applyAlignment="1">
      <alignment vertical="center"/>
    </xf>
    <xf numFmtId="0" fontId="3" fillId="7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 wrapText="1"/>
    </xf>
    <xf numFmtId="189" fontId="3" fillId="4" borderId="47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3" fillId="0" borderId="46" xfId="0" applyFont="1" applyBorder="1" applyAlignment="1">
      <alignment horizontal="center" vertical="center" wrapText="1"/>
    </xf>
    <xf numFmtId="189" fontId="3" fillId="2" borderId="46" xfId="0" applyNumberFormat="1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4" fillId="2" borderId="17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horizontal="left" vertical="center"/>
    </xf>
    <xf numFmtId="0" fontId="11" fillId="2" borderId="18" xfId="0" quotePrefix="1" applyFont="1" applyFill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11" fillId="2" borderId="19" xfId="0" applyFont="1" applyFill="1" applyBorder="1" applyAlignment="1">
      <alignment horizontal="center" vertical="center" wrapText="1"/>
    </xf>
    <xf numFmtId="189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vertical="center"/>
    </xf>
    <xf numFmtId="0" fontId="3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3" fillId="10" borderId="19" xfId="0" applyNumberFormat="1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vertical="center"/>
    </xf>
    <xf numFmtId="0" fontId="3" fillId="2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88" fontId="3" fillId="0" borderId="0" xfId="0" applyNumberFormat="1" applyFont="1" applyAlignment="1">
      <alignment horizontal="center" vertical="center"/>
    </xf>
    <xf numFmtId="191" fontId="3" fillId="0" borderId="0" xfId="0" applyNumberFormat="1" applyFont="1" applyAlignment="1">
      <alignment horizontal="center" vertical="center"/>
    </xf>
    <xf numFmtId="188" fontId="3" fillId="0" borderId="0" xfId="0" applyNumberFormat="1" applyFont="1" applyAlignment="1">
      <alignment vertical="center"/>
    </xf>
    <xf numFmtId="0" fontId="7" fillId="2" borderId="14" xfId="0" applyFont="1" applyFill="1" applyBorder="1" applyAlignment="1">
      <alignment horizontal="left"/>
    </xf>
    <xf numFmtId="0" fontId="5" fillId="0" borderId="14" xfId="0" applyFont="1" applyBorder="1"/>
    <xf numFmtId="0" fontId="7" fillId="15" borderId="18" xfId="0" applyFont="1" applyFill="1" applyBorder="1" applyAlignment="1">
      <alignment horizontal="left"/>
    </xf>
    <xf numFmtId="0" fontId="5" fillId="0" borderId="18" xfId="0" applyFont="1" applyBorder="1"/>
    <xf numFmtId="0" fontId="1" fillId="18" borderId="18" xfId="0" applyFont="1" applyFill="1" applyBorder="1" applyAlignment="1">
      <alignment horizontal="left"/>
    </xf>
    <xf numFmtId="0" fontId="7" fillId="19" borderId="18" xfId="0" applyFont="1" applyFill="1" applyBorder="1" applyAlignment="1">
      <alignment horizontal="left"/>
    </xf>
    <xf numFmtId="0" fontId="7" fillId="2" borderId="18" xfId="0" applyFont="1" applyFill="1" applyBorder="1" applyAlignment="1">
      <alignment horizontal="left"/>
    </xf>
    <xf numFmtId="0" fontId="6" fillId="11" borderId="5" xfId="0" applyFont="1" applyFill="1" applyBorder="1" applyAlignment="1">
      <alignment horizontal="left"/>
    </xf>
    <xf numFmtId="0" fontId="5" fillId="0" borderId="6" xfId="0" applyFont="1" applyBorder="1"/>
    <xf numFmtId="0" fontId="5" fillId="0" borderId="7" xfId="0" applyFont="1" applyBorder="1"/>
    <xf numFmtId="0" fontId="6" fillId="12" borderId="14" xfId="0" applyFont="1" applyFill="1" applyBorder="1" applyAlignment="1">
      <alignment horizontal="left"/>
    </xf>
    <xf numFmtId="0" fontId="7" fillId="14" borderId="18" xfId="0" applyFont="1" applyFill="1" applyBorder="1" applyAlignment="1">
      <alignment horizontal="left"/>
    </xf>
    <xf numFmtId="0" fontId="7" fillId="9" borderId="14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4" fillId="3" borderId="4" xfId="0" applyFont="1" applyFill="1" applyBorder="1" applyAlignment="1">
      <alignment horizontal="center" vertical="center"/>
    </xf>
    <xf numFmtId="0" fontId="5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80" zoomScaleNormal="80" workbookViewId="0">
      <pane ySplit="6" topLeftCell="A7" activePane="bottomLeft" state="frozen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9" width="14.5" style="2" customWidth="1"/>
    <col min="10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119467224</v>
      </c>
      <c r="M8" s="25">
        <f t="shared" ca="1" si="0"/>
        <v>31664591</v>
      </c>
      <c r="N8" s="25">
        <f t="shared" ca="1" si="0"/>
        <v>33631545.5</v>
      </c>
      <c r="O8" s="24">
        <f t="shared" ref="O8:O16" ca="1" si="1">IF(L8&gt;0,N8*100/L8,0)</f>
        <v>28.151273942717545</v>
      </c>
      <c r="P8" s="24">
        <f t="shared" ref="P8:P16" ca="1" si="2">IF(M8&gt;0,N8*100/M8,0)</f>
        <v>106.21184243308242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119467224</v>
      </c>
      <c r="M10" s="32">
        <f t="shared" ca="1" si="4"/>
        <v>31664591</v>
      </c>
      <c r="N10" s="32">
        <f t="shared" ca="1" si="4"/>
        <v>33631545.5</v>
      </c>
      <c r="O10" s="31">
        <f t="shared" ca="1" si="1"/>
        <v>28.151273942717545</v>
      </c>
      <c r="P10" s="31">
        <f t="shared" ca="1" si="2"/>
        <v>106.21184243308242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97968624</v>
      </c>
      <c r="M12" s="40">
        <f t="shared" ca="1" si="6"/>
        <v>31664591</v>
      </c>
      <c r="N12" s="40">
        <f t="shared" ca="1" si="6"/>
        <v>19516425.5</v>
      </c>
      <c r="O12" s="40">
        <f t="shared" ca="1" si="1"/>
        <v>19.921097901711878</v>
      </c>
      <c r="P12" s="40">
        <f t="shared" ca="1" si="2"/>
        <v>61.634857371124738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35134700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62833924</v>
      </c>
      <c r="M14" s="40">
        <f t="shared" si="8"/>
        <v>0</v>
      </c>
      <c r="N14" s="40">
        <f t="shared" ca="1" si="8"/>
        <v>3706776.4999999995</v>
      </c>
      <c r="O14" s="43">
        <f t="shared" ca="1" si="1"/>
        <v>5.8993235883214927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21498600</v>
      </c>
      <c r="M16" s="40">
        <f t="shared" si="10"/>
        <v>0</v>
      </c>
      <c r="N16" s="40">
        <f t="shared" ca="1" si="10"/>
        <v>14115120</v>
      </c>
      <c r="O16" s="52">
        <f t="shared" ca="1" si="1"/>
        <v>65.655996204404005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79758440</v>
      </c>
      <c r="M18" s="25">
        <f t="shared" ca="1" si="11"/>
        <v>31664591</v>
      </c>
      <c r="N18" s="25">
        <f t="shared" ca="1" si="11"/>
        <v>29924769</v>
      </c>
      <c r="O18" s="24">
        <f t="shared" ref="O18:O26" ca="1" si="12">IF(L18&gt;0,N18*100/L18,0)</f>
        <v>37.519250627269038</v>
      </c>
      <c r="P18" s="24">
        <f t="shared" ref="P18:P26" ca="1" si="13">IF(M18&gt;0,N18*100/M18,0)</f>
        <v>94.505465110855212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79758440</v>
      </c>
      <c r="M20" s="32">
        <f t="shared" ca="1" si="15"/>
        <v>31664591</v>
      </c>
      <c r="N20" s="32">
        <f t="shared" ca="1" si="15"/>
        <v>29924769</v>
      </c>
      <c r="O20" s="31">
        <f t="shared" ca="1" si="12"/>
        <v>37.519250627269038</v>
      </c>
      <c r="P20" s="31">
        <f t="shared" ca="1" si="13"/>
        <v>94.505465110855212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58259840</v>
      </c>
      <c r="M22" s="44">
        <f t="shared" ca="1" si="17"/>
        <v>31664591</v>
      </c>
      <c r="N22" s="43">
        <f t="shared" ca="1" si="17"/>
        <v>15809649</v>
      </c>
      <c r="O22" s="43">
        <f t="shared" ca="1" si="12"/>
        <v>27.136444247014754</v>
      </c>
      <c r="P22" s="43">
        <f t="shared" ca="1" si="13"/>
        <v>49.928480048897519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35134700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23125140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21498600</v>
      </c>
      <c r="M26" s="52">
        <f t="shared" si="21"/>
        <v>0</v>
      </c>
      <c r="N26" s="52">
        <f t="shared" ca="1" si="21"/>
        <v>14115120</v>
      </c>
      <c r="O26" s="52">
        <f t="shared" ca="1" si="12"/>
        <v>65.655996204404005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2">L29+L30</f>
        <v>39708784</v>
      </c>
      <c r="M28" s="25">
        <f t="shared" si="22"/>
        <v>0</v>
      </c>
      <c r="N28" s="25">
        <f t="shared" ca="1" si="22"/>
        <v>3706776.4999999995</v>
      </c>
      <c r="O28" s="24">
        <f t="shared" ref="O28:O30" ca="1" si="23">IF(L28&gt;0,N28*100/L28,0)</f>
        <v>9.3349030783717772</v>
      </c>
      <c r="P28" s="24">
        <f t="shared" ref="P28:P37" si="24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39708784</v>
      </c>
      <c r="M30" s="32">
        <f t="shared" si="26"/>
        <v>0</v>
      </c>
      <c r="N30" s="32">
        <f t="shared" ca="1" si="26"/>
        <v>3706776.4999999995</v>
      </c>
      <c r="O30" s="31">
        <f t="shared" ca="1" si="23"/>
        <v>9.3349030783717772</v>
      </c>
      <c r="P30" s="31">
        <f t="shared" si="24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39708784</v>
      </c>
      <c r="M32" s="43">
        <f t="shared" si="29"/>
        <v>0</v>
      </c>
      <c r="N32" s="43">
        <f t="shared" ca="1" si="29"/>
        <v>3706776.4999999995</v>
      </c>
      <c r="O32" s="43">
        <f t="shared" ca="1" si="28"/>
        <v>9.3349030783717772</v>
      </c>
      <c r="P32" s="43">
        <f t="shared" si="24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39708784</v>
      </c>
      <c r="M34" s="43">
        <f t="shared" si="31"/>
        <v>0</v>
      </c>
      <c r="N34" s="43">
        <f t="shared" ca="1" si="31"/>
        <v>3706776.4999999995</v>
      </c>
      <c r="O34" s="43">
        <f t="shared" ca="1" si="28"/>
        <v>9.3349030783717772</v>
      </c>
      <c r="P34" s="43">
        <f t="shared" si="24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79758440</v>
      </c>
      <c r="M37" s="55">
        <f t="shared" ca="1" si="32"/>
        <v>31664591</v>
      </c>
      <c r="N37" s="55">
        <f t="shared" ca="1" si="32"/>
        <v>29924769</v>
      </c>
      <c r="O37" s="56">
        <f t="shared" ca="1" si="28"/>
        <v>37.519250627269038</v>
      </c>
      <c r="P37" s="56">
        <f t="shared" ca="1" si="24"/>
        <v>94.505465110855212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3">L42+L43</f>
        <v>28145200</v>
      </c>
      <c r="M41" s="79">
        <f t="shared" ca="1" si="33"/>
        <v>6475640</v>
      </c>
      <c r="N41" s="79">
        <f t="shared" ca="1" si="33"/>
        <v>12809479</v>
      </c>
      <c r="O41" s="78">
        <f t="shared" ref="O41:O43" ca="1" si="34">IF(L41&gt;0,N41*100/L41,0)</f>
        <v>45.512126401659962</v>
      </c>
      <c r="P41" s="78">
        <f t="shared" ref="P41:P43" ca="1" si="35">IF(M41&gt;0,N41*100/M41,0)</f>
        <v>197.8102396056606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28145200</v>
      </c>
      <c r="M43" s="79">
        <f t="shared" ca="1" si="37"/>
        <v>6475640</v>
      </c>
      <c r="N43" s="79">
        <f t="shared" ca="1" si="37"/>
        <v>12809479</v>
      </c>
      <c r="O43" s="78">
        <f t="shared" ca="1" si="34"/>
        <v>45.512126401659962</v>
      </c>
      <c r="P43" s="78">
        <f t="shared" ca="1" si="35"/>
        <v>197.8102396056606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91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6475640</v>
      </c>
      <c r="N45" s="91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4293979</v>
      </c>
      <c r="O45" s="92">
        <f ca="1">IF(L45&gt;0,N45*100/L45,0)</f>
        <v>33.635529758267928</v>
      </c>
      <c r="P45" s="92">
        <f ca="1">IF(M45&gt;0,N45*100/M45,0)</f>
        <v>66.309723826525257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15379000</v>
      </c>
      <c r="M49" s="101"/>
      <c r="N49" s="91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8515500</v>
      </c>
      <c r="O49" s="101">
        <f ca="1">IF(L49&gt;0,N49*100/L49,0)</f>
        <v>55.370960400546203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8">L54+L55</f>
        <v>8935700</v>
      </c>
      <c r="M53" s="125">
        <f t="shared" ca="1" si="38"/>
        <v>4699901</v>
      </c>
      <c r="N53" s="125">
        <f t="shared" ca="1" si="38"/>
        <v>2739596</v>
      </c>
      <c r="O53" s="124">
        <f t="shared" ref="O53:O55" ca="1" si="39">IF(L53&gt;0,N53*100/L53,0)</f>
        <v>30.65899705674989</v>
      </c>
      <c r="P53" s="124">
        <f t="shared" ref="P53:P55" ca="1" si="40">IF(M53&gt;0,N53*100/M53,0)</f>
        <v>58.290504417007931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8935700</v>
      </c>
      <c r="M55" s="125">
        <f t="shared" ca="1" si="42"/>
        <v>4699901</v>
      </c>
      <c r="N55" s="125">
        <f t="shared" ca="1" si="42"/>
        <v>2739596</v>
      </c>
      <c r="O55" s="124">
        <f t="shared" ca="1" si="39"/>
        <v>30.65899705674989</v>
      </c>
      <c r="P55" s="124">
        <f t="shared" ca="1" si="40"/>
        <v>58.290504417007931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91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4699901</v>
      </c>
      <c r="N57" s="91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2739596</v>
      </c>
      <c r="O57" s="92">
        <f ca="1">IF(L57&gt;0,N57*100/L57,0)</f>
        <v>30.65899705674989</v>
      </c>
      <c r="P57" s="92">
        <f ca="1">IF(M57&gt;0,N57*100/M57,0)</f>
        <v>58.290504417007931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101"/>
      <c r="N61" s="91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6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8</v>
      </c>
      <c r="K64" s="147">
        <f t="shared" ref="K64:K65" ca="1" si="43">IF(I64&gt;0,J64*100/I64,0)</f>
        <v>61.53846153846154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6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299</v>
      </c>
      <c r="K65" s="147">
        <f t="shared" ca="1" si="43"/>
        <v>46.284829721362229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10940500</v>
      </c>
      <c r="M66" s="155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4057340</v>
      </c>
      <c r="N66" s="155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5101879</v>
      </c>
      <c r="O66" s="154">
        <f t="shared" ref="O66:O68" ca="1" si="44">IF(L66&gt;0,N66*100/L66,0)</f>
        <v>46.632960102371918</v>
      </c>
      <c r="P66" s="154">
        <f t="shared" ref="P66:P68" ca="1" si="45">IF(M66&gt;0,N66*100/M66,0)</f>
        <v>125.74442861579261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160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160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9">
        <f t="shared" si="44"/>
        <v>0</v>
      </c>
      <c r="P67" s="159">
        <f t="shared" si="45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10940500</v>
      </c>
      <c r="M68" s="160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4057340</v>
      </c>
      <c r="N68" s="160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5101879</v>
      </c>
      <c r="O68" s="159">
        <f t="shared" ca="1" si="44"/>
        <v>46.632960102371918</v>
      </c>
      <c r="P68" s="159">
        <f t="shared" ca="1" si="45"/>
        <v>125.74442861579261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9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9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72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4057340</v>
      </c>
      <c r="N70" s="172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1377279</v>
      </c>
      <c r="O70" s="171">
        <f ca="1">IF(L70&gt;0,N70*100/L70,0)</f>
        <v>19.217220834670499</v>
      </c>
      <c r="P70" s="171">
        <f ca="1">IF(M70&gt;0,N70*100/M70,0)</f>
        <v>33.945368147604093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3773600</v>
      </c>
      <c r="M74" s="101"/>
      <c r="N74" s="91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3724600</v>
      </c>
      <c r="O74" s="101">
        <f ca="1">IF(L74&gt;0,N74*100/L74,0)</f>
        <v>98.70150519397923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9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3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8</v>
      </c>
      <c r="K80" s="204">
        <f t="shared" ref="K80:K88" ca="1" si="46">IF(I80&gt;0,J80*100/I80,0)</f>
        <v>61.53846153846154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3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299</v>
      </c>
      <c r="K81" s="204">
        <f t="shared" ca="1" si="46"/>
        <v>46.284829721362229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191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3</v>
      </c>
      <c r="K82" s="168">
        <f t="shared" ca="1" si="46"/>
        <v>75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191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74</v>
      </c>
      <c r="K83" s="168">
        <f t="shared" ca="1" si="46"/>
        <v>47.741935483870968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92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2</v>
      </c>
      <c r="K84" s="168">
        <f t="shared" ca="1" si="46"/>
        <v>66.666666666666671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92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110</v>
      </c>
      <c r="K85" s="168">
        <f t="shared" ca="1" si="46"/>
        <v>73.333333333333329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191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3</v>
      </c>
      <c r="K86" s="168">
        <f t="shared" ca="1" si="46"/>
        <v>50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191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115</v>
      </c>
      <c r="K87" s="168">
        <f t="shared" ca="1" si="46"/>
        <v>33.724340175953081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191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68">
        <f t="shared" ca="1" si="46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6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15</v>
      </c>
      <c r="K92" s="147">
        <f t="shared" ref="K92:K93" ca="1" si="47">IF(I92&gt;0,J92*100/I92,0)</f>
        <v>30.612244897959183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6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0</v>
      </c>
      <c r="K93" s="147">
        <f t="shared" ca="1" si="47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2458380</v>
      </c>
      <c r="M94" s="155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723480</v>
      </c>
      <c r="N94" s="155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987092</v>
      </c>
      <c r="O94" s="154">
        <f t="shared" ref="O94:O96" ca="1" si="48">IF(L94&gt;0,N94*100/L94,0)</f>
        <v>40.152132705277459</v>
      </c>
      <c r="P94" s="154">
        <f t="shared" ref="P94:P96" ca="1" si="49">IF(M94&gt;0,N94*100/M94,0)</f>
        <v>136.43666721954995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160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160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9">
        <f t="shared" si="48"/>
        <v>0</v>
      </c>
      <c r="P95" s="159">
        <f t="shared" si="49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2458380</v>
      </c>
      <c r="M96" s="160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723480</v>
      </c>
      <c r="N96" s="160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987092</v>
      </c>
      <c r="O96" s="159">
        <f t="shared" ca="1" si="48"/>
        <v>40.152132705277459</v>
      </c>
      <c r="P96" s="159">
        <f t="shared" ca="1" si="49"/>
        <v>136.43666721954995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9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9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72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723480</v>
      </c>
      <c r="N98" s="172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155892</v>
      </c>
      <c r="O98" s="171">
        <f ca="1">IF(L98&gt;0,N98*100/L98,0)</f>
        <v>12.400133632415406</v>
      </c>
      <c r="P98" s="171">
        <f ca="1">IF(M98&gt;0,N98*100/M98,0)</f>
        <v>21.547520318460773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1201200</v>
      </c>
      <c r="M102" s="101"/>
      <c r="N102" s="91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831200</v>
      </c>
      <c r="O102" s="101">
        <f ca="1">IF(L102&gt;0,N102*100/L102,0)</f>
        <v>69.197469197469204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9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8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191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5</v>
      </c>
      <c r="K108" s="222">
        <f t="shared" ref="K108:K113" ca="1" si="50">IF(I108&gt;0,J108*100/I108,0)</f>
        <v>50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191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15</v>
      </c>
      <c r="K109" s="222">
        <f t="shared" ca="1" si="50"/>
        <v>30.612244897959183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191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38</v>
      </c>
      <c r="K110" s="222">
        <f t="shared" ca="1" si="50"/>
        <v>77.551020408163268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191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</v>
      </c>
      <c r="K111" s="222">
        <f t="shared" ca="1" si="50"/>
        <v>8.1632653061224492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191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222">
        <f t="shared" ca="1" si="50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191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0</v>
      </c>
      <c r="K113" s="222">
        <f t="shared" ca="1" si="50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6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150</v>
      </c>
      <c r="K117" s="147">
        <f ca="1">IF(I117&gt;0,J117*100/I117,0)</f>
        <v>75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5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664400</v>
      </c>
      <c r="N118" s="155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339407</v>
      </c>
      <c r="O118" s="154">
        <f t="shared" ref="O118:O120" ca="1" si="51">IF(L118&gt;0,N118*100/L118,0)</f>
        <v>41.170184376516254</v>
      </c>
      <c r="P118" s="154">
        <f t="shared" ref="P118:P120" ca="1" si="52">IF(M118&gt;0,N118*100/M118,0)</f>
        <v>51.084738109572548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160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160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9">
        <f t="shared" si="51"/>
        <v>0</v>
      </c>
      <c r="P119" s="159">
        <f t="shared" si="52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160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664400</v>
      </c>
      <c r="N120" s="160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339407</v>
      </c>
      <c r="O120" s="159">
        <f t="shared" ca="1" si="51"/>
        <v>41.170184376516254</v>
      </c>
      <c r="P120" s="159">
        <f t="shared" ca="1" si="52"/>
        <v>51.084738109572548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9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9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72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664400</v>
      </c>
      <c r="N122" s="172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339407</v>
      </c>
      <c r="O122" s="171">
        <f ca="1">IF(L122&gt;0,N122*100/L122,0)</f>
        <v>41.170184376516254</v>
      </c>
      <c r="P122" s="171">
        <f ca="1">IF(M122&gt;0,N122*100/M122,0)</f>
        <v>51.084738109572548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101"/>
      <c r="N126" s="91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6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191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150</v>
      </c>
      <c r="K132" s="222">
        <f t="shared" ref="K132:K133" ca="1" si="53">IF(I132&gt;0,J132*100/I132,0)</f>
        <v>75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191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38</v>
      </c>
      <c r="K133" s="222">
        <f t="shared" ca="1" si="53"/>
        <v>19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4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360</v>
      </c>
      <c r="K138" s="265">
        <f ca="1">IF(I138&gt;0,J138*100/I138,0)</f>
        <v>81.818181818181813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5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3119050</v>
      </c>
      <c r="N140" s="155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1573884</v>
      </c>
      <c r="O140" s="154">
        <f t="shared" ref="O140:O142" ca="1" si="54">IF(L140&gt;0,N140*100/L140,0)</f>
        <v>26.748538409245413</v>
      </c>
      <c r="P140" s="154">
        <f t="shared" ref="P140:P142" ca="1" si="55">IF(M140&gt;0,N140*100/M140,0)</f>
        <v>50.460364534072873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160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160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9">
        <f t="shared" si="54"/>
        <v>0</v>
      </c>
      <c r="P141" s="159">
        <f t="shared" si="55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160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3119050</v>
      </c>
      <c r="N142" s="160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1573884</v>
      </c>
      <c r="O142" s="159">
        <f t="shared" ca="1" si="54"/>
        <v>26.748538409245413</v>
      </c>
      <c r="P142" s="159">
        <f t="shared" ca="1" si="55"/>
        <v>50.460364534072873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9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9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72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3119050</v>
      </c>
      <c r="N144" s="172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1335884</v>
      </c>
      <c r="O144" s="171">
        <f ca="1">IF(L144&gt;0,N144*100/L144,0)</f>
        <v>23.660715550832446</v>
      </c>
      <c r="P144" s="171">
        <f ca="1">IF(M144&gt;0,N144*100/M144,0)</f>
        <v>42.829836007758772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101"/>
      <c r="N148" s="91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101">
        <f ca="1">IF(L148&gt;0,N148*100/L148,0)</f>
        <v>100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2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12</v>
      </c>
      <c r="K149" s="273">
        <f ca="1">IF(I149&gt;0,J149*100/I149,0)</f>
        <v>17.647058823529413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15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92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12</v>
      </c>
      <c r="K158" s="168">
        <f ca="1">IF(I158&gt;0,J158*100/I158,0)</f>
        <v>17.647058823529413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520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520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77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3</v>
      </c>
      <c r="K164" s="278">
        <f ca="1">IF(I164&gt;0,J164*100/I164,0)</f>
        <v>5.7692307692307692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2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15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8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92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3</v>
      </c>
      <c r="K173" s="168">
        <f ca="1">IF(I173&gt;0,J173*100/I173,0)</f>
        <v>5.7692307692307692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77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2</v>
      </c>
      <c r="K176" s="278">
        <f ca="1">IF(I176&gt;0,J176*100/I176,0)</f>
        <v>50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191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2">
        <f t="shared" ref="K185:K186" ca="1" si="56">IF(I185&gt;0,J185*100/I185,0)</f>
        <v>50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191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2</v>
      </c>
      <c r="K186" s="222">
        <f t="shared" ca="1" si="56"/>
        <v>50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77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4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12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9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7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92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448000</v>
      </c>
      <c r="K199" s="168">
        <f t="shared" ref="K199:K201" ca="1" si="57">IF(I199&gt;0,J199*100/I199,0)</f>
        <v>36.601307189542482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92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8">
        <f t="shared" ca="1" si="57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92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45</v>
      </c>
      <c r="K201" s="168">
        <f t="shared" ca="1" si="57"/>
        <v>75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77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315</v>
      </c>
      <c r="K204" s="278">
        <f ca="1">IF(I204&gt;0,J204*100/I204,0)</f>
        <v>82.89473684210526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191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315</v>
      </c>
      <c r="K213" s="222">
        <f ca="1">IF(I213&gt;0,J213*100/I213,0)</f>
        <v>82.89473684210526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91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191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2">
        <f t="shared" ref="K215:K216" ca="1" si="58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191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2">
        <f t="shared" ca="1" si="58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4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174</v>
      </c>
      <c r="K219" s="265">
        <f ca="1">IF(I219&gt;0,J219*100/I219,0)</f>
        <v>74.358974358974365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5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5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268746</v>
      </c>
      <c r="O220" s="154">
        <f t="shared" ref="O220:O222" ca="1" si="59">IF(L220&gt;0,N220*100/L220,0)</f>
        <v>80.823433881687762</v>
      </c>
      <c r="P220" s="154">
        <f t="shared" ref="P220:P222" ca="1" si="60">IF(M220&gt;0,N220*100/M220,0)</f>
        <v>80.823433881687762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160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160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9">
        <f t="shared" si="59"/>
        <v>0</v>
      </c>
      <c r="P221" s="159">
        <f t="shared" si="60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160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160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268746</v>
      </c>
      <c r="O222" s="159">
        <f t="shared" ca="1" si="59"/>
        <v>80.823433881687762</v>
      </c>
      <c r="P222" s="159">
        <f t="shared" ca="1" si="60"/>
        <v>80.823433881687762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9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9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72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72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268746</v>
      </c>
      <c r="O224" s="171">
        <f ca="1">IF(L224&gt;0,N224*100/L224,0)</f>
        <v>80.823433881687762</v>
      </c>
      <c r="P224" s="171">
        <f ca="1">IF(M224&gt;0,N224*100/M224,0)</f>
        <v>80.823433881687762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101"/>
      <c r="N228" s="91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4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174</v>
      </c>
      <c r="K229" s="265">
        <f ca="1">IF(I229&gt;0,J229*100/I229,0)</f>
        <v>74.358974358974365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13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15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14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92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174</v>
      </c>
      <c r="K235" s="168">
        <f ca="1">IF(I235&gt;0,J235*100/I235,0)</f>
        <v>74.358974358974365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3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2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4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IFERROR(__xludf.DUMMYFUNCTION("IMPORTRANGE(""https://docs.google.com/spreadsheets/d/1SX6NBoVAgQJ6U1MVXOaj8PK2l7WJ3RER9xtqwdhxkhw/edit?usp=sharing"",""กาญจนบุรี!J159"")"),"")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91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08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40</v>
      </c>
      <c r="K249" s="309">
        <f ca="1">IF(I249&gt;0,J249*100/I249,0)</f>
        <v>22.222222222222221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5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570000</v>
      </c>
      <c r="N250" s="155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193103</v>
      </c>
      <c r="O250" s="154">
        <f t="shared" ref="O250:O252" ca="1" si="61">IF(L250&gt;0,N250*100/L250,0)</f>
        <v>17.149467140319715</v>
      </c>
      <c r="P250" s="154">
        <f t="shared" ref="P250:P252" ca="1" si="62">IF(M250&gt;0,N250*100/M250,0)</f>
        <v>33.877719298245616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160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160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9">
        <f t="shared" si="61"/>
        <v>0</v>
      </c>
      <c r="P251" s="159">
        <f t="shared" si="62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160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570000</v>
      </c>
      <c r="N252" s="160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193103</v>
      </c>
      <c r="O252" s="159">
        <f t="shared" ca="1" si="61"/>
        <v>17.149467140319715</v>
      </c>
      <c r="P252" s="159">
        <f t="shared" ca="1" si="62"/>
        <v>33.877719298245616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9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9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72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570000</v>
      </c>
      <c r="N254" s="172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193103</v>
      </c>
      <c r="O254" s="171">
        <f ca="1">IF(L254&gt;0,N254*100/L254,0)</f>
        <v>17.149467140319715</v>
      </c>
      <c r="P254" s="171">
        <f ca="1">IF(M254&gt;0,N254*100/M254,0)</f>
        <v>33.877719298245616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101"/>
      <c r="N258" s="91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1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7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6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6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92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3</v>
      </c>
      <c r="K264" s="168">
        <f t="shared" ref="K264:K267" ca="1" si="63">IF(I264&gt;0,J264*100/I264,0)</f>
        <v>37.5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92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40</v>
      </c>
      <c r="K265" s="168">
        <f t="shared" ca="1" si="63"/>
        <v>22.222222222222221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92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0</v>
      </c>
      <c r="K266" s="168">
        <f t="shared" ca="1" si="63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92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1</v>
      </c>
      <c r="K267" s="168">
        <f t="shared" ca="1" si="63"/>
        <v>12.5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08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140</v>
      </c>
      <c r="K270" s="309">
        <f ca="1">IF(I270&gt;0,J270*100/I270,0)</f>
        <v>54.901960784313722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5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1339500</v>
      </c>
      <c r="N271" s="155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627738</v>
      </c>
      <c r="O271" s="154">
        <f t="shared" ref="O271:O273" ca="1" si="64">IF(L271&gt;0,N271*100/L271,0)</f>
        <v>25.351884011146563</v>
      </c>
      <c r="P271" s="154">
        <f t="shared" ref="P271:P273" ca="1" si="65">IF(M271&gt;0,N271*100/M271,0)</f>
        <v>46.863605823068312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160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160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9">
        <f t="shared" si="64"/>
        <v>0</v>
      </c>
      <c r="P272" s="159">
        <f t="shared" si="6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160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1339500</v>
      </c>
      <c r="N273" s="160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627738</v>
      </c>
      <c r="O273" s="159">
        <f t="shared" ca="1" si="64"/>
        <v>25.351884011146563</v>
      </c>
      <c r="P273" s="159">
        <f t="shared" ca="1" si="65"/>
        <v>46.863605823068312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9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9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72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1339500</v>
      </c>
      <c r="N275" s="172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627738</v>
      </c>
      <c r="O275" s="171">
        <f ca="1">IF(L275&gt;0,N275*100/L275,0)</f>
        <v>25.351884011146563</v>
      </c>
      <c r="P275" s="171">
        <f ca="1">IF(M275&gt;0,N275*100/M275,0)</f>
        <v>46.863605823068312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101"/>
      <c r="N279" s="91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13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92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140</v>
      </c>
      <c r="K285" s="168">
        <f ca="1">IF(I285&gt;0,J285*100/I285,0)</f>
        <v>54.901960784313722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08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5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55980</v>
      </c>
      <c r="N290" s="155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4">
        <f t="shared" ref="O290:O292" ca="1" si="66">IF(L290&gt;0,N290*100/L290,0)</f>
        <v>15.203709837694602</v>
      </c>
      <c r="P290" s="154">
        <f t="shared" ref="P290:P292" ca="1" si="67">IF(M290&gt;0,N290*100/M290,0)</f>
        <v>32.79742765273312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160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160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9">
        <f t="shared" si="66"/>
        <v>0</v>
      </c>
      <c r="P291" s="159">
        <f t="shared" si="67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160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55980</v>
      </c>
      <c r="N292" s="160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59">
        <f t="shared" ca="1" si="66"/>
        <v>15.203709837694602</v>
      </c>
      <c r="P292" s="159">
        <f t="shared" ca="1" si="67"/>
        <v>32.79742765273312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9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9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72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55980</v>
      </c>
      <c r="N294" s="172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71">
        <f ca="1">IF(L294&gt;0,N294*100/L294,0)</f>
        <v>15.203709837694602</v>
      </c>
      <c r="P294" s="171">
        <f ca="1">IF(M294&gt;0,N294*100/M294,0)</f>
        <v>32.79742765273312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101"/>
      <c r="N298" s="91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191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191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IFERROR(__xludf.DUMMYFUNCTION("IMPORTRANGE(""https://docs.google.com/spreadsheets/d/1SX6NBoVAgQJ6U1MVXOaj8PK2l7WJ3RER9xtqwdhxkhw/edit?usp=sharing"",""กาญจนบุรี!J212"")"),0)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25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5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506400</v>
      </c>
      <c r="N310" s="155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110645</v>
      </c>
      <c r="O310" s="154">
        <f t="shared" ref="O310:O312" ca="1" si="68">IF(L310&gt;0,N310*100/L310,0)</f>
        <v>14.317417184265011</v>
      </c>
      <c r="P310" s="154">
        <f t="shared" ref="P310:P312" ca="1" si="69">IF(M310&gt;0,N310*100/M310,0)</f>
        <v>21.849328593996841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160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160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9">
        <f t="shared" si="68"/>
        <v>0</v>
      </c>
      <c r="P311" s="159">
        <f t="shared" si="69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160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506400</v>
      </c>
      <c r="N312" s="160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110645</v>
      </c>
      <c r="O312" s="159">
        <f t="shared" ca="1" si="68"/>
        <v>14.317417184265011</v>
      </c>
      <c r="P312" s="159">
        <f t="shared" ca="1" si="69"/>
        <v>21.849328593996841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9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9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72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506400</v>
      </c>
      <c r="N314" s="172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110645</v>
      </c>
      <c r="O314" s="171">
        <f ca="1">IF(L314&gt;0,N314*100/L314,0)</f>
        <v>14.317417184265011</v>
      </c>
      <c r="P314" s="171">
        <f ca="1">IF(M314&gt;0,N314*100/M314,0)</f>
        <v>21.849328593996841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101"/>
      <c r="N318" s="91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2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191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30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466</v>
      </c>
      <c r="K328" s="309">
        <f ca="1">IF(I328&gt;0,J328*100/I328,0)</f>
        <v>7.3851030110935021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17742090</v>
      </c>
      <c r="M329" s="155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9120390</v>
      </c>
      <c r="N329" s="155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5154840</v>
      </c>
      <c r="O329" s="154">
        <f t="shared" ref="O329:O331" ca="1" si="70">IF(L329&gt;0,N329*100/L329,0)</f>
        <v>29.054299690735419</v>
      </c>
      <c r="P329" s="154">
        <f t="shared" ref="P329:P331" ca="1" si="71">IF(M329&gt;0,N329*100/M329,0)</f>
        <v>56.519951449444598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160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160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9">
        <f t="shared" si="70"/>
        <v>0</v>
      </c>
      <c r="P330" s="159">
        <f t="shared" si="71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17742090</v>
      </c>
      <c r="M331" s="160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9120390</v>
      </c>
      <c r="N331" s="160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5154840</v>
      </c>
      <c r="O331" s="159">
        <f t="shared" ca="1" si="70"/>
        <v>29.054299690735419</v>
      </c>
      <c r="P331" s="159">
        <f t="shared" ca="1" si="71"/>
        <v>56.519951449444598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9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9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72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9120390</v>
      </c>
      <c r="N333" s="172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4349020</v>
      </c>
      <c r="O333" s="171">
        <f ca="1">IF(L333&gt;0,N333*100/L333,0)</f>
        <v>25.83275963764212</v>
      </c>
      <c r="P333" s="171">
        <f ca="1">IF(M333&gt;0,N333*100/M333,0)</f>
        <v>47.684583663637191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906800</v>
      </c>
      <c r="M337" s="101"/>
      <c r="N337" s="91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101">
        <f ca="1">IF(L337&gt;0,N337*100/L337,0)</f>
        <v>88.864137626819584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91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852</v>
      </c>
      <c r="K339" s="333">
        <f t="shared" ref="K339:K346" ca="1" si="72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91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6024.5900000000011</v>
      </c>
      <c r="K340" s="333">
        <f t="shared" ca="1" si="72"/>
        <v>14.633446684478992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91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944</v>
      </c>
      <c r="K341" s="333">
        <f t="shared" ca="1" si="72"/>
        <v>14.960380348652931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91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8167.1199999999862</v>
      </c>
      <c r="K342" s="333">
        <f t="shared" ca="1" si="72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91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0</v>
      </c>
      <c r="K343" s="333">
        <f t="shared" ca="1" si="72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91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0</v>
      </c>
      <c r="K344" s="333">
        <f t="shared" ca="1" si="72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91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466</v>
      </c>
      <c r="K345" s="333">
        <f t="shared" ca="1" si="72"/>
        <v>7.3851030110935021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91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4371.0399999999991</v>
      </c>
      <c r="K346" s="340">
        <f t="shared" ca="1" si="72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39708784</v>
      </c>
      <c r="M347" s="347"/>
      <c r="N347" s="34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3706776.5</v>
      </c>
      <c r="O347" s="347">
        <f ca="1">+IF(L347&gt;0,N347*100/L347,0)</f>
        <v>9.3349030783717772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6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320</v>
      </c>
      <c r="K349" s="361">
        <f t="shared" ref="K349:K350" ca="1" si="73">IF(I349&gt;0,J349*100/I349,0)</f>
        <v>17.297297297297298</v>
      </c>
      <c r="L349" s="36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62"/>
      <c r="N349" s="36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1123911.72</v>
      </c>
      <c r="O349" s="362">
        <f ca="1">+IF(L349&gt;0,N349*100/L349,0)</f>
        <v>21.186294180851664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6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165</v>
      </c>
      <c r="K350" s="361">
        <f t="shared" ca="1" si="73"/>
        <v>20.88607594936709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9"/>
      <c r="N351" s="169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9">
        <f t="shared" ref="O351:O354" ca="1" si="74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9"/>
      <c r="N352" s="169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1123911.72</v>
      </c>
      <c r="O352" s="169">
        <f t="shared" ca="1" si="74"/>
        <v>21.186294180851664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71"/>
      <c r="N353" s="171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71">
        <f t="shared" ca="1" si="74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71"/>
      <c r="N354" s="171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1123911.72</v>
      </c>
      <c r="O354" s="171">
        <f t="shared" ca="1" si="74"/>
        <v>21.186294180851664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435783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255800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348139.72000000003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84189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13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8">
        <f t="shared" ref="K367:K373" ca="1" si="75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91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165</v>
      </c>
      <c r="K368" s="168">
        <f t="shared" ca="1" si="75"/>
        <v>20.88607594936709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191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8">
        <f t="shared" ca="1" si="75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191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385</v>
      </c>
      <c r="K370" s="168">
        <f t="shared" ca="1" si="75"/>
        <v>48.734177215189874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92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8">
        <f t="shared" ca="1" si="75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92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165</v>
      </c>
      <c r="K372" s="168">
        <f t="shared" ca="1" si="75"/>
        <v>20.88607594936709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191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8">
        <f t="shared" ca="1" si="75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91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91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320</v>
      </c>
      <c r="K375" s="168">
        <f t="shared" ref="K375:K377" ca="1" si="76">IF(I375&gt;0,J375*100/I375,0)</f>
        <v>17.297297297297298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92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220</v>
      </c>
      <c r="K376" s="168">
        <f t="shared" ca="1" si="76"/>
        <v>28.645833333333332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191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100</v>
      </c>
      <c r="K377" s="168">
        <f t="shared" ca="1" si="76"/>
        <v>9.2421441774491679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6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0</v>
      </c>
      <c r="K380" s="361">
        <f t="shared" ref="K380:K381" ca="1" si="77">IF(I380&gt;0,J380*100/I380,0)</f>
        <v>0</v>
      </c>
      <c r="L380" s="36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62"/>
      <c r="N380" s="36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687347.07000000007</v>
      </c>
      <c r="O380" s="362">
        <f ca="1">+IF(L380&gt;0,N380*100/L380,0)</f>
        <v>4.9788636972756839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6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285</v>
      </c>
      <c r="K381" s="361">
        <f t="shared" ca="1" si="77"/>
        <v>21.111111111111111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9"/>
      <c r="N382" s="169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9">
        <f t="shared" ref="O382:O385" ca="1" si="78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9"/>
      <c r="N383" s="169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687347.07000000007</v>
      </c>
      <c r="O383" s="169">
        <f t="shared" ca="1" si="78"/>
        <v>4.9788636972756839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71"/>
      <c r="N384" s="171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71">
        <f t="shared" ca="1" si="78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71"/>
      <c r="N385" s="171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687347.07000000007</v>
      </c>
      <c r="O385" s="171">
        <f t="shared" ca="1" si="78"/>
        <v>4.9788636972756839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332864.7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277157.37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77325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16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15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13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2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285</v>
      </c>
      <c r="K396" s="168">
        <f t="shared" ref="K396:K398" ca="1" si="79">IF(I396&gt;0,J396*100/I396,0)</f>
        <v>21.111111111111111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2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0</v>
      </c>
      <c r="K397" s="168">
        <f t="shared" ca="1" si="79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2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0</v>
      </c>
      <c r="K398" s="168">
        <f t="shared" ca="1" si="79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6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210</v>
      </c>
      <c r="K401" s="361">
        <f t="shared" ref="K401:K402" ca="1" si="80">IF(I401&gt;0,J401*100/I401,0)</f>
        <v>7.3145245559038665</v>
      </c>
      <c r="L401" s="36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62"/>
      <c r="N401" s="36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309906</v>
      </c>
      <c r="O401" s="362">
        <f ca="1">+IF(L401&gt;0,N401*100/L401,0)</f>
        <v>9.6049613825421822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6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130</v>
      </c>
      <c r="K402" s="361">
        <f t="shared" ca="1" si="80"/>
        <v>13.584117032392895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9"/>
      <c r="N403" s="171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71">
        <f t="shared" ref="O403:O406" ca="1" si="81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9"/>
      <c r="N404" s="171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309906</v>
      </c>
      <c r="O404" s="171">
        <f t="shared" ca="1" si="81"/>
        <v>9.6049613825421822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71"/>
      <c r="N405" s="171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71">
        <f t="shared" ca="1" si="81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71"/>
      <c r="N406" s="171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309906</v>
      </c>
      <c r="O406" s="171">
        <f t="shared" ca="1" si="81"/>
        <v>9.6049613825421822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250181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24475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35250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1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16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15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12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3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130</v>
      </c>
      <c r="K416" s="204">
        <f t="shared" ref="K416:K432" ca="1" si="82">IF(I416&gt;0,J416*100/I416,0)</f>
        <v>13.584117032392895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79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55</v>
      </c>
      <c r="K417" s="204">
        <f t="shared" ca="1" si="82"/>
        <v>27.5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80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135</v>
      </c>
      <c r="K418" s="204">
        <f t="shared" ca="1" si="82"/>
        <v>22.5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275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55</v>
      </c>
      <c r="K419" s="168">
        <f t="shared" ca="1" si="82"/>
        <v>27.5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275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75</v>
      </c>
      <c r="K420" s="281">
        <f t="shared" ca="1" si="82"/>
        <v>37.5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79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75</v>
      </c>
      <c r="K421" s="204">
        <f t="shared" ca="1" si="82"/>
        <v>13.066202090592334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80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75</v>
      </c>
      <c r="K422" s="204">
        <f t="shared" ca="1" si="82"/>
        <v>4.3554006968641117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275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100</v>
      </c>
      <c r="K423" s="168">
        <f t="shared" ca="1" si="82"/>
        <v>17.421602787456447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275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75</v>
      </c>
      <c r="K424" s="168">
        <f t="shared" ca="1" si="82"/>
        <v>13.066202090592334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275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75</v>
      </c>
      <c r="K425" s="168">
        <f t="shared" ca="1" si="82"/>
        <v>13.066202090592334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79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0</v>
      </c>
      <c r="K426" s="204">
        <f t="shared" ca="1" si="82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80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0</v>
      </c>
      <c r="K427" s="204">
        <f t="shared" ca="1" si="82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275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0</v>
      </c>
      <c r="K428" s="168">
        <f t="shared" ca="1" si="82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275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0</v>
      </c>
      <c r="K429" s="168">
        <f t="shared" ca="1" si="82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79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0</v>
      </c>
      <c r="K430" s="204">
        <f t="shared" ca="1" si="82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275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10</v>
      </c>
      <c r="K431" s="168">
        <f t="shared" ca="1" si="82"/>
        <v>5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275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0</v>
      </c>
      <c r="K432" s="168">
        <f t="shared" ca="1" si="82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393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197</v>
      </c>
      <c r="K435" s="394">
        <f ca="1">IF(I435&gt;0,J435*100/I435,0)</f>
        <v>40.286298568507156</v>
      </c>
      <c r="L435" s="395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1912200</v>
      </c>
      <c r="M435" s="395"/>
      <c r="N435" s="395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442163</v>
      </c>
      <c r="O435" s="395">
        <f t="shared" ref="O435:O439" ca="1" si="83">+IF(L435&gt;0,N435*100/L435,0)</f>
        <v>23.12326116515009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9"/>
      <c r="N436" s="171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71">
        <f t="shared" ca="1" si="83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1912200</v>
      </c>
      <c r="M437" s="169"/>
      <c r="N437" s="171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442163</v>
      </c>
      <c r="O437" s="171">
        <f t="shared" ca="1" si="83"/>
        <v>23.12326116515009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71"/>
      <c r="N438" s="171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71">
        <f t="shared" ca="1" si="83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1912200</v>
      </c>
      <c r="M439" s="171"/>
      <c r="N439" s="171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442163</v>
      </c>
      <c r="O439" s="171">
        <f t="shared" ca="1" si="83"/>
        <v>23.12326116515009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397823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3400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40940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17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15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15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3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197</v>
      </c>
      <c r="K449" s="168">
        <f t="shared" ref="K449:K452" ca="1" si="84">IF(I449&gt;0,J449*100/I449,0)</f>
        <v>40.286298568507156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92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182</v>
      </c>
      <c r="K450" s="168">
        <f t="shared" ca="1" si="84"/>
        <v>50.555555555555557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91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15</v>
      </c>
      <c r="K451" s="168">
        <f t="shared" ca="1" si="84"/>
        <v>11.627906976744185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191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8">
        <f t="shared" ca="1" si="84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753602</v>
      </c>
      <c r="J455" s="36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0</v>
      </c>
      <c r="K455" s="361">
        <f ca="1">IF(I455&gt;0,J455*100/I455,0)</f>
        <v>0</v>
      </c>
      <c r="L455" s="36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62"/>
      <c r="N455" s="36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344181.36000000004</v>
      </c>
      <c r="O455" s="362">
        <f t="shared" ref="O455:O459" ca="1" si="85">+IF(L455&gt;0,N455*100/L455,0)</f>
        <v>4.5244407964183218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9"/>
      <c r="N456" s="171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71">
        <f t="shared" ca="1" si="85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69"/>
      <c r="N457" s="171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344181.36000000004</v>
      </c>
      <c r="O457" s="171">
        <f t="shared" ca="1" si="85"/>
        <v>4.5244407964183218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71"/>
      <c r="N458" s="171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71">
        <f t="shared" ca="1" si="85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71"/>
      <c r="N459" s="171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344181.36000000004</v>
      </c>
      <c r="O459" s="171">
        <f t="shared" ca="1" si="85"/>
        <v>4.5244407964183218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192945.36000000002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151236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753602</v>
      </c>
      <c r="J464" s="264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0</v>
      </c>
      <c r="K464" s="265">
        <f t="shared" ref="K464:K515" ca="1" si="86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753602</v>
      </c>
      <c r="J465" s="401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294873.8</v>
      </c>
      <c r="K465" s="204">
        <f t="shared" ca="1" si="86"/>
        <v>39.12858511521997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94924</v>
      </c>
      <c r="J466" s="401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24465</v>
      </c>
      <c r="K466" s="204">
        <f t="shared" ca="1" si="86"/>
        <v>25.773250179090642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92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219382</v>
      </c>
      <c r="K467" s="168">
        <f t="shared" ca="1" si="86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92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19810</v>
      </c>
      <c r="K468" s="168">
        <f t="shared" ca="1" si="86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92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69405</v>
      </c>
      <c r="K469" s="168">
        <f t="shared" ca="1" si="86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92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4171</v>
      </c>
      <c r="K470" s="168">
        <f t="shared" ca="1" si="86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92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6086.8</v>
      </c>
      <c r="K471" s="168">
        <f t="shared" ca="1" si="86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92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484</v>
      </c>
      <c r="K472" s="168">
        <f t="shared" ca="1" si="86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753602</v>
      </c>
      <c r="J473" s="401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0</v>
      </c>
      <c r="K473" s="204">
        <f t="shared" ca="1" si="86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94924</v>
      </c>
      <c r="J474" s="401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0</v>
      </c>
      <c r="K474" s="168">
        <f t="shared" ca="1" si="86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92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0</v>
      </c>
      <c r="K475" s="168">
        <f t="shared" ca="1" si="86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92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0</v>
      </c>
      <c r="K476" s="168">
        <f t="shared" ca="1" si="86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92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0</v>
      </c>
      <c r="K477" s="168">
        <f t="shared" ca="1" si="86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92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0</v>
      </c>
      <c r="K478" s="168">
        <f t="shared" ca="1" si="86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92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0</v>
      </c>
      <c r="K479" s="168">
        <f t="shared" ca="1" si="86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92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0</v>
      </c>
      <c r="K480" s="168">
        <f t="shared" ca="1" si="86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753602</v>
      </c>
      <c r="J481" s="401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0</v>
      </c>
      <c r="K481" s="204">
        <f t="shared" ca="1" si="86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94924</v>
      </c>
      <c r="J482" s="401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0</v>
      </c>
      <c r="K482" s="168">
        <f t="shared" ca="1" si="86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92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0</v>
      </c>
      <c r="K483" s="168">
        <f t="shared" ca="1" si="86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92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0</v>
      </c>
      <c r="K484" s="168">
        <f t="shared" ca="1" si="86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92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0</v>
      </c>
      <c r="K485" s="168">
        <f t="shared" ca="1" si="86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92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0</v>
      </c>
      <c r="K486" s="168">
        <f t="shared" ca="1" si="86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01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0</v>
      </c>
      <c r="K487" s="168">
        <f t="shared" ca="1" si="86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01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0</v>
      </c>
      <c r="K488" s="168">
        <f t="shared" ca="1" si="86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92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0</v>
      </c>
      <c r="K489" s="168">
        <f t="shared" ca="1" si="86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92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0</v>
      </c>
      <c r="K490" s="168">
        <f t="shared" ca="1" si="86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92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168">
        <f t="shared" ca="1" si="86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92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168">
        <f t="shared" ca="1" si="86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92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8">
        <f t="shared" ca="1" si="86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17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1">
        <f t="shared" ca="1" si="86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17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8">
        <f t="shared" ca="1" si="86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17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1">
        <f t="shared" ca="1" si="86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43003</v>
      </c>
      <c r="J497" s="424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1337.79</v>
      </c>
      <c r="K497" s="425">
        <f t="shared" ca="1" si="86"/>
        <v>3.1109224937795039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43003</v>
      </c>
      <c r="J498" s="401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1337.79</v>
      </c>
      <c r="K498" s="168">
        <f t="shared" ca="1" si="86"/>
        <v>3.1109224937795039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3164</v>
      </c>
      <c r="J499" s="401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105</v>
      </c>
      <c r="K499" s="204">
        <f t="shared" ca="1" si="86"/>
        <v>3.3185840707964602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7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1312</v>
      </c>
      <c r="K500" s="168">
        <f t="shared" ca="1" si="86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7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103</v>
      </c>
      <c r="K501" s="168">
        <f t="shared" ca="1" si="86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92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887</v>
      </c>
      <c r="K502" s="168">
        <f t="shared" ca="1" si="86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2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75</v>
      </c>
      <c r="K503" s="168">
        <f t="shared" ca="1" si="86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92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425</v>
      </c>
      <c r="K504" s="168">
        <f t="shared" ca="1" si="86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2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28</v>
      </c>
      <c r="K505" s="168">
        <f t="shared" ca="1" si="86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92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168">
        <f t="shared" ca="1" si="86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2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0</v>
      </c>
      <c r="K507" s="168">
        <f t="shared" ca="1" si="86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7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25.79</v>
      </c>
      <c r="K508" s="168">
        <f t="shared" ca="1" si="86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7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2</v>
      </c>
      <c r="K509" s="168">
        <f t="shared" ca="1" si="86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2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25.79</v>
      </c>
      <c r="K510" s="168">
        <f t="shared" ca="1" si="86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2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</v>
      </c>
      <c r="K511" s="168">
        <f t="shared" ca="1" si="86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2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0</v>
      </c>
      <c r="K512" s="168">
        <f t="shared" ca="1" si="86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2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0</v>
      </c>
      <c r="K513" s="168">
        <f t="shared" ca="1" si="86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2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0</v>
      </c>
      <c r="K514" s="168">
        <f t="shared" ca="1" si="86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2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0</v>
      </c>
      <c r="K515" s="168">
        <f t="shared" ca="1" si="86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4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77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77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91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91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91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91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91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124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91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5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124</v>
      </c>
      <c r="J525" s="277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5</v>
      </c>
      <c r="J526" s="277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2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2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2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2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2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45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393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366</v>
      </c>
      <c r="K533" s="394">
        <f ca="1">IF(I533&gt;0,J533*100/I533,0)</f>
        <v>94.329896907216494</v>
      </c>
      <c r="L533" s="395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395"/>
      <c r="N533" s="395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354757.23999999987</v>
      </c>
      <c r="O533" s="395">
        <f t="shared" ref="O533:O537" ca="1" si="87">+IF(L533&gt;0,N533*100/L533,0)</f>
        <v>59.553003189524901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9"/>
      <c r="N534" s="171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71">
        <f t="shared" ca="1" si="87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9"/>
      <c r="N535" s="171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354757.23999999987</v>
      </c>
      <c r="O535" s="171">
        <f t="shared" ca="1" si="87"/>
        <v>59.553003189524901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71"/>
      <c r="N536" s="171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71">
        <f t="shared" ca="1" si="87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71"/>
      <c r="N537" s="171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354757.23999999987</v>
      </c>
      <c r="O537" s="171">
        <f t="shared" ca="1" si="87"/>
        <v>59.553003189524901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304869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49888.24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92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366</v>
      </c>
      <c r="K547" s="168">
        <f t="shared" ref="K547:K548" ca="1" si="88">IF(I547&gt;0,J547*100/I547,0)</f>
        <v>94.329896907216494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8">
        <f t="shared" ca="1" si="88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2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393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386</v>
      </c>
      <c r="K551" s="394">
        <f ca="1">IF(I551&gt;0,J551*100/I551,0)</f>
        <v>1.544</v>
      </c>
      <c r="L551" s="395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395"/>
      <c r="N551" s="395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18736.650000000001</v>
      </c>
      <c r="O551" s="395">
        <f t="shared" ref="O551:O555" ca="1" si="89">+IF(L551&gt;0,N551*100/L551,0)</f>
        <v>1.2246176470588237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9"/>
      <c r="N552" s="171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71">
        <f t="shared" ca="1" si="89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9"/>
      <c r="N553" s="171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18736.650000000001</v>
      </c>
      <c r="O553" s="171">
        <f t="shared" ca="1" si="89"/>
        <v>1.2246176470588237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71"/>
      <c r="N554" s="171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71">
        <f t="shared" ca="1" si="89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71"/>
      <c r="N555" s="171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18736.650000000001</v>
      </c>
      <c r="O555" s="171">
        <f t="shared" ca="1" si="89"/>
        <v>1.2246176470588237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18736.650000000001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7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386</v>
      </c>
      <c r="K560" s="222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7.72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191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73</v>
      </c>
      <c r="K561" s="222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IFERROR(__xludf.DUMMYFUNCTION("IMPORTRANGE(""https://docs.google.com/spreadsheets/d/1SX6NBoVAgQJ6U1MVXOaj8PK2l7WJ3RER9xtqwdhxkhw/edit?usp=sharing"",""กาญจนบุรี!I457"")"),"")</f>
        <v/>
      </c>
      <c r="J562" s="191" t="str">
        <f ca="1">IFERROR(__xludf.DUMMYFUNCTION("IMPORTRANGE(""https://docs.google.com/spreadsheets/d/1SX6NBoVAgQJ6U1MVXOaj8PK2l7WJ3RER9xtqwdhxkhw/edit?usp=sharing"",""กาญจนบุรี!J457"")"),"")</f>
        <v/>
      </c>
      <c r="K562" s="168"/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IFERROR(__xludf.DUMMYFUNCTION("IMPORTRANGE(""https://docs.google.com/spreadsheets/d/1SX6NBoVAgQJ6U1MVXOaj8PK2l7WJ3RER9xtqwdhxkhw/edit?usp=sharing"",""กาญจนบุรี!I458"")"),"")</f>
        <v/>
      </c>
      <c r="J563" s="191" t="str">
        <f ca="1">IFERROR(__xludf.DUMMYFUNCTION("IMPORTRANGE(""https://docs.google.com/spreadsheets/d/1SX6NBoVAgQJ6U1MVXOaj8PK2l7WJ3RER9xtqwdhxkhw/edit?usp=sharing"",""กาญจนบุรี!J458"")"),"")</f>
        <v/>
      </c>
      <c r="K563" s="168"/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6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11885</v>
      </c>
      <c r="K564" s="361">
        <f ca="1">IF(I564&gt;0,J564*100/I564,0)</f>
        <v>36.513056835637478</v>
      </c>
      <c r="L564" s="36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62"/>
      <c r="N564" s="36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221583.82</v>
      </c>
      <c r="O564" s="362">
        <f t="shared" ref="O564:O568" ca="1" si="90">+IF(L564&gt;0,N564*100/L564,0)</f>
        <v>9.301802565738658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9"/>
      <c r="N565" s="171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71">
        <f t="shared" ca="1" si="90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9"/>
      <c r="N566" s="171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221583.82</v>
      </c>
      <c r="O566" s="171">
        <f t="shared" ca="1" si="90"/>
        <v>9.301802565738658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71"/>
      <c r="N567" s="171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71">
        <f t="shared" ca="1" si="90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71"/>
      <c r="N568" s="171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221583.82</v>
      </c>
      <c r="O568" s="171">
        <f t="shared" ca="1" si="90"/>
        <v>9.301802565738658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186719.35999999999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34864.46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01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11885</v>
      </c>
      <c r="K573" s="204">
        <f ca="1">IF(I573&gt;0,J573*100/I573,0)</f>
        <v>36.513056835637478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2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22</v>
      </c>
      <c r="K575" s="168">
        <f t="shared" ref="K575:K579" ca="1" si="91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2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1274</v>
      </c>
      <c r="K576" s="168">
        <f t="shared" ca="1" si="91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92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10378</v>
      </c>
      <c r="K577" s="168">
        <f t="shared" ca="1" si="91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2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29</v>
      </c>
      <c r="K578" s="168">
        <f t="shared" ca="1" si="91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2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204</v>
      </c>
      <c r="K579" s="168">
        <f t="shared" ca="1" si="91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6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6</v>
      </c>
      <c r="K580" s="361">
        <f ca="1">IF(I580&gt;0,J580*100/I580,0)</f>
        <v>0.35377358490566035</v>
      </c>
      <c r="L580" s="36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62"/>
      <c r="N580" s="36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183543.64</v>
      </c>
      <c r="O580" s="362">
        <f t="shared" ref="O580:O584" ca="1" si="92">+IF(L580&gt;0,N580*100/L580,0)</f>
        <v>5.7182338067590592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9"/>
      <c r="N581" s="171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71">
        <f t="shared" ca="1" si="92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9"/>
      <c r="N582" s="171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183543.64</v>
      </c>
      <c r="O582" s="171">
        <f t="shared" ca="1" si="92"/>
        <v>5.7182338067590592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71"/>
      <c r="N583" s="171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71">
        <f t="shared" ca="1" si="92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71"/>
      <c r="N584" s="171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183543.64</v>
      </c>
      <c r="O584" s="171">
        <f t="shared" ca="1" si="92"/>
        <v>5.7182338067590592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84743.64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98800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91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90</v>
      </c>
      <c r="K589" s="168">
        <f t="shared" ref="K589:K596" ca="1" si="93">IF(I589&gt;0,J589*100/I589,0)</f>
        <v>5.3066037735849054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91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90.76</v>
      </c>
      <c r="K590" s="333">
        <f t="shared" ca="1" si="93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91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19</v>
      </c>
      <c r="K591" s="168">
        <f t="shared" ca="1" si="93"/>
        <v>1.1202830188679245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91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22.79</v>
      </c>
      <c r="K592" s="333">
        <f t="shared" ca="1" si="93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91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0</v>
      </c>
      <c r="K593" s="168">
        <f t="shared" ca="1" si="93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91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0</v>
      </c>
      <c r="K594" s="333">
        <f t="shared" ca="1" si="93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91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6</v>
      </c>
      <c r="K595" s="168">
        <f t="shared" ca="1" si="93"/>
        <v>0.35377358490566035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38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7.23</v>
      </c>
      <c r="K596" s="463">
        <f t="shared" ca="1" si="93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64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394">
        <f ca="1">IF(I597&gt;0,J597*100/I597,0)</f>
        <v>0</v>
      </c>
      <c r="L597" s="395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395"/>
      <c r="N597" s="395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20646</v>
      </c>
      <c r="O597" s="395">
        <f t="shared" ref="O597:O601" ca="1" si="94">+IF(L597&gt;0,N597*100/L597,0)</f>
        <v>15.287671232876713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9"/>
      <c r="N598" s="171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71">
        <f t="shared" ca="1" si="94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9"/>
      <c r="N599" s="171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20646</v>
      </c>
      <c r="O599" s="171">
        <f t="shared" ca="1" si="94"/>
        <v>15.287671232876713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71"/>
      <c r="N600" s="171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71">
        <f t="shared" ca="1" si="94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71"/>
      <c r="N601" s="171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20646</v>
      </c>
      <c r="O601" s="171">
        <f t="shared" ca="1" si="94"/>
        <v>15.287671232876713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19446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15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7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8">
        <f t="shared" ref="K611:K619" ca="1" si="95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2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341.75</v>
      </c>
      <c r="K612" s="168">
        <f t="shared" ca="1" si="95"/>
        <v>23.248299319727892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2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50</v>
      </c>
      <c r="K613" s="168">
        <f t="shared" ca="1" si="95"/>
        <v>3.4013605442176869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2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147.80000000000001</v>
      </c>
      <c r="K614" s="168">
        <f t="shared" ca="1" si="95"/>
        <v>10.054421768707485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2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50</v>
      </c>
      <c r="K615" s="168">
        <f t="shared" ca="1" si="95"/>
        <v>3.4013605442176869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2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50</v>
      </c>
      <c r="K616" s="168">
        <f t="shared" ca="1" si="95"/>
        <v>3.4013605442176869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91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8">
        <f t="shared" ca="1" si="95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92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8">
        <f t="shared" ca="1" si="95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92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8">
        <f t="shared" ca="1" si="95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167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8">
        <f t="shared" ref="K620:K626" ca="1" si="96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167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8">
        <f t="shared" ca="1" si="96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92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8">
        <f t="shared" ca="1" si="96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92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8">
        <f t="shared" ca="1" si="96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91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100</v>
      </c>
      <c r="K624" s="168">
        <f t="shared" ca="1" si="96"/>
        <v>2.5018764073054789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92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8">
        <f t="shared" ca="1" si="96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92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8">
        <f t="shared" ca="1" si="96"/>
        <v>2.5018764073054789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32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3543402.6100000003</v>
      </c>
      <c r="K628" s="333">
        <f t="shared" ref="K628:K635" ca="1" si="97">IF(I628&gt;0,J628*100/I628,0)</f>
        <v>3.437711557348559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32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202</v>
      </c>
      <c r="K629" s="333">
        <f t="shared" ca="1" si="97"/>
        <v>4.1563786008230457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111663567.66000001</v>
      </c>
      <c r="J630" s="332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2576032.87</v>
      </c>
      <c r="K630" s="333">
        <f t="shared" ca="1" si="97"/>
        <v>2.3069591308811312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4386</v>
      </c>
      <c r="J631" s="332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536</v>
      </c>
      <c r="K631" s="333">
        <f t="shared" ca="1" si="97"/>
        <v>12.220702234382125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66972577.629999995</v>
      </c>
      <c r="J632" s="332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3723636.41</v>
      </c>
      <c r="K632" s="333">
        <f t="shared" ca="1" si="97"/>
        <v>5.5599419072262464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3632</v>
      </c>
      <c r="J633" s="332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393</v>
      </c>
      <c r="K633" s="333">
        <f t="shared" ca="1" si="97"/>
        <v>10.820484581497798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84535000</v>
      </c>
      <c r="J634" s="332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870000</v>
      </c>
      <c r="K634" s="333">
        <f t="shared" ca="1" si="97"/>
        <v>1.0291595197255574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462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29</v>
      </c>
      <c r="K635" s="463">
        <f t="shared" ca="1" si="97"/>
        <v>1.1512504962286623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245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6975569</v>
      </c>
      <c r="M8" s="25">
        <f t="shared" ca="1" si="0"/>
        <v>2265910</v>
      </c>
      <c r="N8" s="25">
        <f t="shared" ca="1" si="0"/>
        <v>1314658.18</v>
      </c>
      <c r="O8" s="24">
        <f t="shared" ref="O8:O16" ca="1" si="1">IF(L8&gt;0,N8*100/L8,0)</f>
        <v>18.846608498890916</v>
      </c>
      <c r="P8" s="24">
        <f t="shared" ref="P8:P16" ca="1" si="2">IF(M8&gt;0,N8*100/M8,0)</f>
        <v>58.018993693482969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6975569</v>
      </c>
      <c r="M10" s="32">
        <f t="shared" ca="1" si="4"/>
        <v>2265910</v>
      </c>
      <c r="N10" s="32">
        <f t="shared" ca="1" si="4"/>
        <v>1314658.18</v>
      </c>
      <c r="O10" s="31">
        <f t="shared" ca="1" si="1"/>
        <v>18.846608498890916</v>
      </c>
      <c r="P10" s="31">
        <f t="shared" ca="1" si="2"/>
        <v>58.018993693482969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6900569</v>
      </c>
      <c r="M12" s="40">
        <f t="shared" ca="1" si="6"/>
        <v>2265910</v>
      </c>
      <c r="N12" s="40">
        <f t="shared" ca="1" si="6"/>
        <v>1239658.18</v>
      </c>
      <c r="O12" s="40">
        <f t="shared" ca="1" si="1"/>
        <v>17.964579152820587</v>
      </c>
      <c r="P12" s="40">
        <f t="shared" ca="1" si="2"/>
        <v>54.709065232070117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2200100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4700469</v>
      </c>
      <c r="M14" s="40">
        <f t="shared" si="8"/>
        <v>0</v>
      </c>
      <c r="N14" s="40">
        <f t="shared" ca="1" si="8"/>
        <v>170160.18</v>
      </c>
      <c r="O14" s="43">
        <f t="shared" ca="1" si="1"/>
        <v>3.6200681251168767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75000</v>
      </c>
      <c r="M16" s="40">
        <f t="shared" si="10"/>
        <v>0</v>
      </c>
      <c r="N16" s="40">
        <f t="shared" ca="1" si="10"/>
        <v>75000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4241230</v>
      </c>
      <c r="M18" s="25">
        <f t="shared" ca="1" si="11"/>
        <v>2265910</v>
      </c>
      <c r="N18" s="25">
        <f t="shared" ca="1" si="11"/>
        <v>1144498</v>
      </c>
      <c r="O18" s="24">
        <f t="shared" ref="O18:O20" ca="1" si="12">IF(L18&gt;0,N18*100/L18,0)</f>
        <v>26.985049148478154</v>
      </c>
      <c r="P18" s="24">
        <f t="shared" ref="P18:P26" ca="1" si="13">IF(M18&gt;0,N18*100/M18,0)</f>
        <v>50.509420056401183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4241230</v>
      </c>
      <c r="M20" s="32">
        <f t="shared" ca="1" si="15"/>
        <v>2265910</v>
      </c>
      <c r="N20" s="32">
        <f t="shared" ca="1" si="15"/>
        <v>1144498</v>
      </c>
      <c r="O20" s="31">
        <f t="shared" ca="1" si="12"/>
        <v>26.985049148478154</v>
      </c>
      <c r="P20" s="31">
        <f t="shared" ca="1" si="13"/>
        <v>50.509420056401183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4166230</v>
      </c>
      <c r="M22" s="44">
        <f t="shared" ca="1" si="18"/>
        <v>2265910</v>
      </c>
      <c r="N22" s="43">
        <f t="shared" ca="1" si="18"/>
        <v>1069498</v>
      </c>
      <c r="O22" s="43">
        <f t="shared" ca="1" si="17"/>
        <v>25.670642283311292</v>
      </c>
      <c r="P22" s="43">
        <f t="shared" ca="1" si="13"/>
        <v>47.199491594988324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2200100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1966130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75000</v>
      </c>
      <c r="M26" s="52">
        <f t="shared" si="22"/>
        <v>0</v>
      </c>
      <c r="N26" s="52">
        <f t="shared" ca="1" si="22"/>
        <v>75000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2734339</v>
      </c>
      <c r="M28" s="25">
        <f t="shared" si="23"/>
        <v>0</v>
      </c>
      <c r="N28" s="25">
        <f t="shared" ca="1" si="23"/>
        <v>170160.18</v>
      </c>
      <c r="O28" s="24">
        <f t="shared" ref="O28:O30" ca="1" si="24">IF(L28&gt;0,N28*100/L28,0)</f>
        <v>6.2230827999015483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2734339</v>
      </c>
      <c r="M30" s="32">
        <f t="shared" si="27"/>
        <v>0</v>
      </c>
      <c r="N30" s="32">
        <f t="shared" ca="1" si="27"/>
        <v>170160.18</v>
      </c>
      <c r="O30" s="31">
        <f t="shared" ca="1" si="24"/>
        <v>6.2230827999015483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2734339</v>
      </c>
      <c r="M32" s="43">
        <f t="shared" si="30"/>
        <v>0</v>
      </c>
      <c r="N32" s="43">
        <f t="shared" ca="1" si="30"/>
        <v>170160.18</v>
      </c>
      <c r="O32" s="43">
        <f t="shared" ca="1" si="29"/>
        <v>6.2230827999015483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2734339</v>
      </c>
      <c r="M34" s="43">
        <f t="shared" si="32"/>
        <v>0</v>
      </c>
      <c r="N34" s="43">
        <f t="shared" ca="1" si="32"/>
        <v>170160.18</v>
      </c>
      <c r="O34" s="43">
        <f t="shared" ca="1" si="29"/>
        <v>6.2230827999015483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4241230</v>
      </c>
      <c r="M37" s="55">
        <f t="shared" ca="1" si="33"/>
        <v>2265910</v>
      </c>
      <c r="N37" s="55">
        <f t="shared" ca="1" si="33"/>
        <v>1144498</v>
      </c>
      <c r="O37" s="56">
        <f t="shared" ca="1" si="29"/>
        <v>26.985049148478154</v>
      </c>
      <c r="P37" s="56">
        <f t="shared" ca="1" si="25"/>
        <v>50.509420056401183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519100</v>
      </c>
      <c r="N41" s="79">
        <f t="shared" ca="1" si="34"/>
        <v>416321</v>
      </c>
      <c r="O41" s="78">
        <f t="shared" ref="O41:O43" ca="1" si="35">IF(L41&gt;0,N41*100/L41,0)</f>
        <v>40.104132549850689</v>
      </c>
      <c r="P41" s="78">
        <f t="shared" ref="P41:P43" ca="1" si="36">IF(M41&gt;0,N41*100/M41,0)</f>
        <v>80.200539395106915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519100</v>
      </c>
      <c r="N43" s="79">
        <f t="shared" ca="1" si="38"/>
        <v>416321</v>
      </c>
      <c r="O43" s="78">
        <f t="shared" ca="1" si="35"/>
        <v>40.104132549850689</v>
      </c>
      <c r="P43" s="78">
        <f t="shared" ca="1" si="36"/>
        <v>80.200539395106915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1038100</v>
      </c>
      <c r="M45" s="91">
        <f ca="1">IFERROR(__xludf.DUMMYFUNCTION("IMPORTRANGE(""https://docs.google.com/spreadsheets/d/1Yj_ptqi66GCucihVvJfMjLAmec39IyEx_6qawtMGysU/edit?usp=sharing"",""สบก!Q28"")"),519100)</f>
        <v>519100</v>
      </c>
      <c r="N45" s="91">
        <f ca="1">IFERROR(__xludf.DUMMYFUNCTION("IMPORTRANGE(""https://docs.google.com/spreadsheets/d/1Yj_ptqi66GCucihVvJfMjLAmec39IyEx_6qawtMGysU/edit?usp=sharing"",""สบก!R28"")"),416321)</f>
        <v>416321</v>
      </c>
      <c r="O45" s="92">
        <f ca="1">IF(L45&gt;0,N45*100/L45,0)</f>
        <v>40.104132549850689</v>
      </c>
      <c r="P45" s="92">
        <f ca="1">IF(M45&gt;0,N45*100/M45,0)</f>
        <v>80.200539395106915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IFERROR(__xludf.DUMMYFUNCTION("IMPORTRANGE(""https://docs.google.com/spreadsheets/d/1Yj_ptqi66GCucihVvJfMjLAmec39IyEx_6qawtMGysU/edit?usp=sharing"",""สบก!M28"")"),1038100)</f>
        <v>1038100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IFERROR(__xludf.DUMMYFUNCTION("IMPORTRANGE(""https://docs.google.com/spreadsheets/d/1Yj_ptqi66GCucihVvJfMjLAmec39IyEx_6qawtMGysU/edit?usp=sharing"",""สบก!N28"")"),0)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IFERROR(__xludf.DUMMYFUNCTION("IMPORTRANGE(""https://docs.google.com/spreadsheets/d/1Yj_ptqi66GCucihVvJfMjLAmec39IyEx_6qawtMGysU/edit?usp=sharing"",""สบก!O28"")"),0)</f>
        <v>0</v>
      </c>
      <c r="M49" s="101"/>
      <c r="N49" s="91">
        <f ca="1">IFERROR(__xludf.DUMMYFUNCTION("IMPORTRANGE(""https://docs.google.com/spreadsheets/d/1Yj_ptqi66GCucihVvJfMjLAmec39IyEx_6qawtMGysU/edit?usp=sharing"",""สบก!S28"")"),0)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400000</v>
      </c>
      <c r="M53" s="125">
        <f t="shared" ca="1" si="39"/>
        <v>218000</v>
      </c>
      <c r="N53" s="125">
        <f t="shared" ca="1" si="39"/>
        <v>156279</v>
      </c>
      <c r="O53" s="124">
        <f t="shared" ref="O53:O55" ca="1" si="40">IF(L53&gt;0,N53*100/L53,0)</f>
        <v>39.069749999999999</v>
      </c>
      <c r="P53" s="124">
        <f t="shared" ref="P53:P55" ca="1" si="41">IF(M53&gt;0,N53*100/M53,0)</f>
        <v>71.687614678899081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400000</v>
      </c>
      <c r="M55" s="125">
        <f t="shared" ca="1" si="43"/>
        <v>218000</v>
      </c>
      <c r="N55" s="125">
        <f t="shared" ca="1" si="43"/>
        <v>156279</v>
      </c>
      <c r="O55" s="124">
        <f t="shared" ca="1" si="40"/>
        <v>39.069749999999999</v>
      </c>
      <c r="P55" s="124">
        <f t="shared" ca="1" si="41"/>
        <v>71.687614678899081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400000</v>
      </c>
      <c r="M57" s="91">
        <f ca="1">IFERROR(__xludf.DUMMYFUNCTION("IMPORTRANGE(""https://docs.google.com/spreadsheets/d/1Yj_ptqi66GCucihVvJfMjLAmec39IyEx_6qawtMGysU/edit?usp=sharing"",""สบก!Z28"")"),218000)</f>
        <v>218000</v>
      </c>
      <c r="N57" s="91">
        <f ca="1">IFERROR(__xludf.DUMMYFUNCTION("IMPORTRANGE(""https://docs.google.com/spreadsheets/d/1Yj_ptqi66GCucihVvJfMjLAmec39IyEx_6qawtMGysU/edit?usp=sharing"",""สบก!AA28"")"),156279)</f>
        <v>156279</v>
      </c>
      <c r="O57" s="92">
        <f ca="1">IF(L57&gt;0,N57*100/L57,0)</f>
        <v>39.069749999999999</v>
      </c>
      <c r="P57" s="92">
        <f ca="1">IF(M57&gt;0,N57*100/M57,0)</f>
        <v>71.687614678899081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IFERROR(__xludf.DUMMYFUNCTION("IMPORTRANGE(""https://docs.google.com/spreadsheets/d/1Yj_ptqi66GCucihVvJfMjLAmec39IyEx_6qawtMGysU/edit?usp=sharing"",""สบก!V28"")"),400000)</f>
        <v>400000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IFERROR(__xludf.DUMMYFUNCTION("IMPORTRANGE(""https://docs.google.com/spreadsheets/d/1Yj_ptqi66GCucihVvJfMjLAmec39IyEx_6qawtMGysU/edit?usp=sharing"",""สบก!W28"")"),0)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IFERROR(__xludf.DUMMYFUNCTION("IMPORTRANGE(""https://docs.google.com/spreadsheets/d/1Yj_ptqi66GCucihVvJfMjLAmec39IyEx_6qawtMGysU/edit?usp=sharing"",""สบก!X28"")"),0)</f>
        <v>0</v>
      </c>
      <c r="M61" s="101"/>
      <c r="N61" s="91">
        <f ca="1">IFERROR(__xludf.DUMMYFUNCTION("IMPORTRANGE(""https://docs.google.com/spreadsheets/d/1Yj_ptqi66GCucihVvJfMjLAmec39IyEx_6qawtMGysU/edit?usp=sharing"",""สบก!AB28"")"),0)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IFERROR(__xludf.DUMMYFUNCTION("IMPORTRANGE(""https://docs.google.com/spreadsheets/d/11923uPwbBZFjjGgGUA6NLw09EwE0CqkOc4q9oUmW1yo/edit?usp=sharing"",""พิษณุโลก!I9"")"),3)</f>
        <v>3</v>
      </c>
      <c r="J64" s="146">
        <f ca="1">IFERROR(__xludf.DUMMYFUNCTION("IMPORTRANGE(""https://docs.google.com/spreadsheets/d/11923uPwbBZFjjGgGUA6NLw09EwE0CqkOc4q9oUmW1yo/edit?usp=sharing"",""พิษณุโลก!J9"")"),1)</f>
        <v>1</v>
      </c>
      <c r="K64" s="147">
        <f t="shared" ref="K64:K65" ca="1" si="44">IF(I64&gt;0,J64*100/I64,0)</f>
        <v>33.333333333333336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IFERROR(__xludf.DUMMYFUNCTION("IMPORTRANGE(""https://docs.google.com/spreadsheets/d/11923uPwbBZFjjGgGUA6NLw09EwE0CqkOc4q9oUmW1yo/edit?usp=sharing"",""พิษณุโลก!I10"")"),188)</f>
        <v>188</v>
      </c>
      <c r="J65" s="146">
        <f ca="1">IFERROR(__xludf.DUMMYFUNCTION("IMPORTRANGE(""https://docs.google.com/spreadsheets/d/11923uPwbBZFjjGgGUA6NLw09EwE0CqkOc4q9oUmW1yo/edit?usp=sharing"",""พิษณุโลก!J10"")"),45)</f>
        <v>45</v>
      </c>
      <c r="K65" s="147">
        <f t="shared" ca="1" si="44"/>
        <v>23.936170212765958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1706600</v>
      </c>
      <c r="M66" s="155">
        <f t="shared" ca="1" si="45"/>
        <v>931680</v>
      </c>
      <c r="N66" s="155">
        <f t="shared" ca="1" si="45"/>
        <v>234601</v>
      </c>
      <c r="O66" s="154">
        <f t="shared" ref="O66:O68" ca="1" si="46">IF(L66&gt;0,N66*100/L66,0)</f>
        <v>13.746689323801711</v>
      </c>
      <c r="P66" s="154">
        <f t="shared" ref="P66:P68" ca="1" si="47">IF(M66&gt;0,N66*100/M66,0)</f>
        <v>25.180426755967716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1706600</v>
      </c>
      <c r="M68" s="160">
        <f t="shared" ca="1" si="49"/>
        <v>931680</v>
      </c>
      <c r="N68" s="160">
        <f t="shared" ca="1" si="49"/>
        <v>234601</v>
      </c>
      <c r="O68" s="159">
        <f t="shared" ca="1" si="46"/>
        <v>13.746689323801711</v>
      </c>
      <c r="P68" s="159">
        <f t="shared" ca="1" si="47"/>
        <v>25.180426755967716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1646600</v>
      </c>
      <c r="M70" s="172">
        <f ca="1">IFERROR(__xludf.DUMMYFUNCTION("IMPORTRANGE(""https://docs.google.com/spreadsheets/d/1Yj_ptqi66GCucihVvJfMjLAmec39IyEx_6qawtMGysU/edit?usp=sharing"",""สบก!AI28"")"),931680)</f>
        <v>931680</v>
      </c>
      <c r="N70" s="172">
        <f ca="1">IFERROR(__xludf.DUMMYFUNCTION("IMPORTRANGE(""https://docs.google.com/spreadsheets/d/1Yj_ptqi66GCucihVvJfMjLAmec39IyEx_6qawtMGysU/edit?usp=sharing"",""สบก!AJ28"")"),174601)</f>
        <v>174601</v>
      </c>
      <c r="O70" s="171">
        <f ca="1">IF(L70&gt;0,N70*100/L70,0)</f>
        <v>10.603728895906716</v>
      </c>
      <c r="P70" s="171">
        <f ca="1">IF(M70&gt;0,N70*100/M70,0)</f>
        <v>18.740447363901769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IFERROR(__xludf.DUMMYFUNCTION("IMPORTRANGE(""https://docs.google.com/spreadsheets/d/1Yj_ptqi66GCucihVvJfMjLAmec39IyEx_6qawtMGysU/edit?usp=sharing"",""สบก!AE28"")"),192000)</f>
        <v>192000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IFERROR(__xludf.DUMMYFUNCTION("IMPORTRANGE(""https://docs.google.com/spreadsheets/d/1Yj_ptqi66GCucihVvJfMjLAmec39IyEx_6qawtMGysU/edit?usp=sharing"",""สบก!AF28"")"),1454600)</f>
        <v>1454600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IFERROR(__xludf.DUMMYFUNCTION("IMPORTRANGE(""https://docs.google.com/spreadsheets/d/1Yj_ptqi66GCucihVvJfMjLAmec39IyEx_6qawtMGysU/edit?usp=sharing"",""สบก!AG28"")"),60000)</f>
        <v>60000</v>
      </c>
      <c r="M74" s="101"/>
      <c r="N74" s="91">
        <f ca="1">IFERROR(__xludf.DUMMYFUNCTION("IMPORTRANGE(""https://docs.google.com/spreadsheets/d/1Yj_ptqi66GCucihVvJfMjLAmec39IyEx_6qawtMGysU/edit?usp=sharing"",""สบก!AK28"")"),60000)</f>
        <v>60000</v>
      </c>
      <c r="O74" s="101">
        <f ca="1">IF(L74&gt;0,N74*100/L74,0)</f>
        <v>100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IFERROR(__xludf.DUMMYFUNCTION("IMPORTRANGE(""https://docs.google.com/spreadsheets/d/11923uPwbBZFjjGgGUA6NLw09EwE0CqkOc4q9oUmW1yo/edit?usp=sharing"",""พิษณุโลก!J16"")"),0)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IFERROR(__xludf.DUMMYFUNCTION("IMPORTRANGE(""https://docs.google.com/spreadsheets/d/11923uPwbBZFjjGgGUA6NLw09EwE0CqkOc4q9oUmW1yo/edit?usp=sharing"",""พิษณุโลก!J17"")"),1)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IFERROR(__xludf.DUMMYFUNCTION("IMPORTRANGE(""https://docs.google.com/spreadsheets/d/11923uPwbBZFjjGgGUA6NLw09EwE0CqkOc4q9oUmW1yo/edit?usp=sharing"",""พิษณุโลก!J18"")"),1)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IFERROR(__xludf.DUMMYFUNCTION("IMPORTRANGE(""https://docs.google.com/spreadsheets/d/11923uPwbBZFjjGgGUA6NLw09EwE0CqkOc4q9oUmW1yo/edit?usp=sharing"",""พิษณุโลก!J19"")"),1)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IFERROR(__xludf.DUMMYFUNCTION("IMPORTRANGE(""https://docs.google.com/spreadsheets/d/11923uPwbBZFjjGgGUA6NLw09EwE0CqkOc4q9oUmW1yo/edit?usp=sharing"",""พิษณุโลก!I20"")"),3)</f>
        <v>3</v>
      </c>
      <c r="J80" s="203">
        <f ca="1">IFERROR(__xludf.DUMMYFUNCTION("IMPORTRANGE(""https://docs.google.com/spreadsheets/d/11923uPwbBZFjjGgGUA6NLw09EwE0CqkOc4q9oUmW1yo/edit?usp=sharing"",""พิษณุโลก!J20"")"),1)</f>
        <v>1</v>
      </c>
      <c r="K80" s="204">
        <f t="shared" ref="K80:K88" ca="1" si="50">IF(I80&gt;0,J80*100/I80,0)</f>
        <v>33.333333333333336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IFERROR(__xludf.DUMMYFUNCTION("IMPORTRANGE(""https://docs.google.com/spreadsheets/d/11923uPwbBZFjjGgGUA6NLw09EwE0CqkOc4q9oUmW1yo/edit?usp=sharing"",""พิษณุโลก!I21"")"),188)</f>
        <v>188</v>
      </c>
      <c r="J81" s="203">
        <f ca="1">IFERROR(__xludf.DUMMYFUNCTION("IMPORTRANGE(""https://docs.google.com/spreadsheets/d/11923uPwbBZFjjGgGUA6NLw09EwE0CqkOc4q9oUmW1yo/edit?usp=sharing"",""พิษณุโลก!J21"")"),45)</f>
        <v>45</v>
      </c>
      <c r="K81" s="204">
        <f t="shared" ca="1" si="50"/>
        <v>23.936170212765958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IFERROR(__xludf.DUMMYFUNCTION("IMPORTRANGE(""https://docs.google.com/spreadsheets/d/11923uPwbBZFjjGgGUA6NLw09EwE0CqkOc4q9oUmW1yo/edit?usp=sharing"",""พิษณุโลก!I22"")"),0)</f>
        <v>0</v>
      </c>
      <c r="J82" s="191">
        <f ca="1">IFERROR(__xludf.DUMMYFUNCTION("IMPORTRANGE(""https://docs.google.com/spreadsheets/d/11923uPwbBZFjjGgGUA6NLw09EwE0CqkOc4q9oUmW1yo/edit?usp=sharing"",""พิษณุโลก!J22"")"),0)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IFERROR(__xludf.DUMMYFUNCTION("IMPORTRANGE(""https://docs.google.com/spreadsheets/d/11923uPwbBZFjjGgGUA6NLw09EwE0CqkOc4q9oUmW1yo/edit?usp=sharing"",""พิษณุโลก!I23"")"),0)</f>
        <v>0</v>
      </c>
      <c r="J83" s="191">
        <f ca="1">IFERROR(__xludf.DUMMYFUNCTION("IMPORTRANGE(""https://docs.google.com/spreadsheets/d/11923uPwbBZFjjGgGUA6NLw09EwE0CqkOc4q9oUmW1yo/edit?usp=sharing"",""พิษณุโลก!J23"")"),0)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IFERROR(__xludf.DUMMYFUNCTION("IMPORTRANGE(""https://docs.google.com/spreadsheets/d/11923uPwbBZFjjGgGUA6NLw09EwE0CqkOc4q9oUmW1yo/edit?usp=sharing"",""พิษณุโลก!I24"")"),0)</f>
        <v>0</v>
      </c>
      <c r="J84" s="192">
        <f ca="1">IFERROR(__xludf.DUMMYFUNCTION("IMPORTRANGE(""https://docs.google.com/spreadsheets/d/11923uPwbBZFjjGgGUA6NLw09EwE0CqkOc4q9oUmW1yo/edit?usp=sharing"",""พิษณุโลก!J24"")"),0)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IFERROR(__xludf.DUMMYFUNCTION("IMPORTRANGE(""https://docs.google.com/spreadsheets/d/11923uPwbBZFjjGgGUA6NLw09EwE0CqkOc4q9oUmW1yo/edit?usp=sharing"",""พิษณุโลก!I25"")"),0)</f>
        <v>0</v>
      </c>
      <c r="J85" s="192">
        <f ca="1">IFERROR(__xludf.DUMMYFUNCTION("IMPORTRANGE(""https://docs.google.com/spreadsheets/d/11923uPwbBZFjjGgGUA6NLw09EwE0CqkOc4q9oUmW1yo/edit?usp=sharing"",""พิษณุโลก!J25"")"),0)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IFERROR(__xludf.DUMMYFUNCTION("IMPORTRANGE(""https://docs.google.com/spreadsheets/d/11923uPwbBZFjjGgGUA6NLw09EwE0CqkOc4q9oUmW1yo/edit?usp=sharing"",""พิษณุโลก!I26"")"),3)</f>
        <v>3</v>
      </c>
      <c r="J86" s="191">
        <f ca="1">IFERROR(__xludf.DUMMYFUNCTION("IMPORTRANGE(""https://docs.google.com/spreadsheets/d/11923uPwbBZFjjGgGUA6NLw09EwE0CqkOc4q9oUmW1yo/edit?usp=sharing"",""พิษณุโลก!J26"")"),1)</f>
        <v>1</v>
      </c>
      <c r="K86" s="168">
        <f t="shared" ca="1" si="50"/>
        <v>33.333333333333336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IFERROR(__xludf.DUMMYFUNCTION("IMPORTRANGE(""https://docs.google.com/spreadsheets/d/11923uPwbBZFjjGgGUA6NLw09EwE0CqkOc4q9oUmW1yo/edit?usp=sharing"",""พิษณุโลก!I27"")"),188)</f>
        <v>188</v>
      </c>
      <c r="J87" s="191">
        <f ca="1">IFERROR(__xludf.DUMMYFUNCTION("IMPORTRANGE(""https://docs.google.com/spreadsheets/d/11923uPwbBZFjjGgGUA6NLw09EwE0CqkOc4q9oUmW1yo/edit?usp=sharing"",""พิษณุโลก!J27"")"),45)</f>
        <v>45</v>
      </c>
      <c r="K87" s="168">
        <f t="shared" ca="1" si="50"/>
        <v>23.936170212765958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IFERROR(__xludf.DUMMYFUNCTION("IMPORTRANGE(""https://docs.google.com/spreadsheets/d/11923uPwbBZFjjGgGUA6NLw09EwE0CqkOc4q9oUmW1yo/edit?usp=sharing"",""พิษณุโลก!I28"")"),0)</f>
        <v>0</v>
      </c>
      <c r="J88" s="191">
        <f ca="1">IFERROR(__xludf.DUMMYFUNCTION("IMPORTRANGE(""https://docs.google.com/spreadsheets/d/11923uPwbBZFjjGgGUA6NLw09EwE0CqkOc4q9oUmW1yo/edit?usp=sharing"",""พิษณุโลก!J28"")"),0)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IFERROR(__xludf.DUMMYFUNCTION("IMPORTRANGE(""https://docs.google.com/spreadsheets/d/11923uPwbBZFjjGgGUA6NLw09EwE0CqkOc4q9oUmW1yo/edit?usp=sharing"",""พิษณุโลก!J29"")"),0)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IFERROR(__xludf.DUMMYFUNCTION("IMPORTRANGE(""https://docs.google.com/spreadsheets/d/11923uPwbBZFjjGgGUA6NLw09EwE0CqkOc4q9oUmW1yo/edit?usp=sharing"",""พิษณุโลก!I32"")"),0)</f>
        <v>0</v>
      </c>
      <c r="J92" s="146">
        <f ca="1">IFERROR(__xludf.DUMMYFUNCTION("IMPORTRANGE(""https://docs.google.com/spreadsheets/d/11923uPwbBZFjjGgGUA6NLw09EwE0CqkOc4q9oUmW1yo/edit?usp=sharing"",""พิษณุโลก!J32"")"),0)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IFERROR(__xludf.DUMMYFUNCTION("IMPORTRANGE(""https://docs.google.com/spreadsheets/d/11923uPwbBZFjjGgGUA6NLw09EwE0CqkOc4q9oUmW1yo/edit?usp=sharing"",""พิษณุโลก!I33"")"),0)</f>
        <v>0</v>
      </c>
      <c r="J93" s="146">
        <f ca="1">IFERROR(__xludf.DUMMYFUNCTION("IMPORTRANGE(""https://docs.google.com/spreadsheets/d/11923uPwbBZFjjGgGUA6NLw09EwE0CqkOc4q9oUmW1yo/edit?usp=sharing"",""พิษณุโลก!J33"")"),0)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IFERROR(__xludf.DUMMYFUNCTION("IMPORTRANGE(""https://docs.google.com/spreadsheets/d/1Yj_ptqi66GCucihVvJfMjLAmec39IyEx_6qawtMGysU/edit?usp=sharing"",""สบก!AR28"")"),0)</f>
        <v>0</v>
      </c>
      <c r="N98" s="172">
        <f ca="1">IFERROR(__xludf.DUMMYFUNCTION("IMPORTRANGE(""https://docs.google.com/spreadsheets/d/1Yj_ptqi66GCucihVvJfMjLAmec39IyEx_6qawtMGysU/edit?usp=sharing"",""สบก!AS28"")"),0)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IFERROR(__xludf.DUMMYFUNCTION("IMPORTRANGE(""https://docs.google.com/spreadsheets/d/1Yj_ptqi66GCucihVvJfMjLAmec39IyEx_6qawtMGysU/edit?usp=sharing"",""สบก!AN28"")"),0)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IFERROR(__xludf.DUMMYFUNCTION("IMPORTRANGE(""https://docs.google.com/spreadsheets/d/1Yj_ptqi66GCucihVvJfMjLAmec39IyEx_6qawtMGysU/edit?usp=sharing"",""สบก!AO28"")"),0)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IFERROR(__xludf.DUMMYFUNCTION("IMPORTRANGE(""https://docs.google.com/spreadsheets/d/1Yj_ptqi66GCucihVvJfMjLAmec39IyEx_6qawtMGysU/edit?usp=sharing"",""สบก!AP28"")"),0)</f>
        <v>0</v>
      </c>
      <c r="M102" s="101"/>
      <c r="N102" s="91">
        <f ca="1">IFERROR(__xludf.DUMMYFUNCTION("IMPORTRANGE(""https://docs.google.com/spreadsheets/d/1Yj_ptqi66GCucihVvJfMjLAmec39IyEx_6qawtMGysU/edit?usp=sharing"",""สบก!AT28"")"),0)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IFERROR(__xludf.DUMMYFUNCTION("IMPORTRANGE(""https://docs.google.com/spreadsheets/d/11923uPwbBZFjjGgGUA6NLw09EwE0CqkOc4q9oUmW1yo/edit?usp=sharing"",""พิษณุโลก!J39"")"),0)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IFERROR(__xludf.DUMMYFUNCTION("IMPORTRANGE(""https://docs.google.com/spreadsheets/d/11923uPwbBZFjjGgGUA6NLw09EwE0CqkOc4q9oUmW1yo/edit?usp=sharing"",""พิษณุโลก!J40"")"),0)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IFERROR(__xludf.DUMMYFUNCTION("IMPORTRANGE(""https://docs.google.com/spreadsheets/d/11923uPwbBZFjjGgGUA6NLw09EwE0CqkOc4q9oUmW1yo/edit?usp=sharing"",""พิษณุโลก!J41"")"),0)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IFERROR(__xludf.DUMMYFUNCTION("IMPORTRANGE(""https://docs.google.com/spreadsheets/d/11923uPwbBZFjjGgGUA6NLw09EwE0CqkOc4q9oUmW1yo/edit?usp=sharing"",""พิษณุโลก!J42"")"),0)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IFERROR(__xludf.DUMMYFUNCTION("IMPORTRANGE(""https://docs.google.com/spreadsheets/d/11923uPwbBZFjjGgGUA6NLw09EwE0CqkOc4q9oUmW1yo/edit?usp=sharing"",""พิษณุโลก!I43"")"),0)</f>
        <v>0</v>
      </c>
      <c r="J108" s="191">
        <f ca="1">IFERROR(__xludf.DUMMYFUNCTION("IMPORTRANGE(""https://docs.google.com/spreadsheets/d/11923uPwbBZFjjGgGUA6NLw09EwE0CqkOc4q9oUmW1yo/edit?usp=sharing"",""พิษณุโลก!J43"")"),0)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IFERROR(__xludf.DUMMYFUNCTION("IMPORTRANGE(""https://docs.google.com/spreadsheets/d/11923uPwbBZFjjGgGUA6NLw09EwE0CqkOc4q9oUmW1yo/edit?usp=sharing"",""พิษณุโลก!I44"")"),0)</f>
        <v>0</v>
      </c>
      <c r="J109" s="191">
        <f ca="1">IFERROR(__xludf.DUMMYFUNCTION("IMPORTRANGE(""https://docs.google.com/spreadsheets/d/11923uPwbBZFjjGgGUA6NLw09EwE0CqkOc4q9oUmW1yo/edit?usp=sharing"",""พิษณุโลก!J44"")"),0)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IFERROR(__xludf.DUMMYFUNCTION("IMPORTRANGE(""https://docs.google.com/spreadsheets/d/11923uPwbBZFjjGgGUA6NLw09EwE0CqkOc4q9oUmW1yo/edit?usp=sharing"",""พิษณุโลก!I45"")"),0)</f>
        <v>0</v>
      </c>
      <c r="J110" s="191">
        <f ca="1">IFERROR(__xludf.DUMMYFUNCTION("IMPORTRANGE(""https://docs.google.com/spreadsheets/d/11923uPwbBZFjjGgGUA6NLw09EwE0CqkOc4q9oUmW1yo/edit?usp=sharing"",""พิษณุโลก!J45"")"),0)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IFERROR(__xludf.DUMMYFUNCTION("IMPORTRANGE(""https://docs.google.com/spreadsheets/d/11923uPwbBZFjjGgGUA6NLw09EwE0CqkOc4q9oUmW1yo/edit?usp=sharing"",""พิษณุโลก!I46"")"),0)</f>
        <v>0</v>
      </c>
      <c r="J111" s="191">
        <f ca="1">IFERROR(__xludf.DUMMYFUNCTION("IMPORTRANGE(""https://docs.google.com/spreadsheets/d/11923uPwbBZFjjGgGUA6NLw09EwE0CqkOc4q9oUmW1yo/edit?usp=sharing"",""พิษณุโลก!J46"")"),0)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IFERROR(__xludf.DUMMYFUNCTION("IMPORTRANGE(""https://docs.google.com/spreadsheets/d/11923uPwbBZFjjGgGUA6NLw09EwE0CqkOc4q9oUmW1yo/edit?usp=sharing"",""พิษณุโลก!I47"")"),0)</f>
        <v>0</v>
      </c>
      <c r="J112" s="191">
        <f ca="1">IFERROR(__xludf.DUMMYFUNCTION("IMPORTRANGE(""https://docs.google.com/spreadsheets/d/11923uPwbBZFjjGgGUA6NLw09EwE0CqkOc4q9oUmW1yo/edit?usp=sharing"",""พิษณุโลก!J47"")"),0)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IFERROR(__xludf.DUMMYFUNCTION("IMPORTRANGE(""https://docs.google.com/spreadsheets/d/11923uPwbBZFjjGgGUA6NLw09EwE0CqkOc4q9oUmW1yo/edit?usp=sharing"",""พิษณุโลก!I48"")"),0)</f>
        <v>0</v>
      </c>
      <c r="J113" s="191">
        <f ca="1">IFERROR(__xludf.DUMMYFUNCTION("IMPORTRANGE(""https://docs.google.com/spreadsheets/d/11923uPwbBZFjjGgGUA6NLw09EwE0CqkOc4q9oUmW1yo/edit?usp=sharing"",""พิษณุโลก!J48"")"),0)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IFERROR(__xludf.DUMMYFUNCTION("IMPORTRANGE(""https://docs.google.com/spreadsheets/d/11923uPwbBZFjjGgGUA6NLw09EwE0CqkOc4q9oUmW1yo/edit?usp=sharing"",""พิษณุโลก!J49"")"),0)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IFERROR(__xludf.DUMMYFUNCTION("IMPORTRANGE(""https://docs.google.com/spreadsheets/d/11923uPwbBZFjjGgGUA6NLw09EwE0CqkOc4q9oUmW1yo/edit?usp=sharing"",""พิษณุโลก!J50"")"),0)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IFERROR(__xludf.DUMMYFUNCTION("IMPORTRANGE(""https://docs.google.com/spreadsheets/d/11923uPwbBZFjjGgGUA6NLw09EwE0CqkOc4q9oUmW1yo/edit?usp=sharing"",""พิษณุโลก!I52"")"),0)</f>
        <v>0</v>
      </c>
      <c r="J117" s="146">
        <f ca="1">IFERROR(__xludf.DUMMYFUNCTION("IMPORTRANGE(""https://docs.google.com/spreadsheets/d/11923uPwbBZFjjGgGUA6NLw09EwE0CqkOc4q9oUmW1yo/edit?usp=sharing"",""พิษณุโลก!J52"")"),0)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IFERROR(__xludf.DUMMYFUNCTION("IMPORTRANGE(""https://docs.google.com/spreadsheets/d/1Yj_ptqi66GCucihVvJfMjLAmec39IyEx_6qawtMGysU/edit?usp=sharing"",""สบก!BA28"")"),0)</f>
        <v>0</v>
      </c>
      <c r="N122" s="172">
        <f ca="1">IFERROR(__xludf.DUMMYFUNCTION("IMPORTRANGE(""https://docs.google.com/spreadsheets/d/1Yj_ptqi66GCucihVvJfMjLAmec39IyEx_6qawtMGysU/edit?usp=sharing"",""สบก!BB28"")"),0)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IFERROR(__xludf.DUMMYFUNCTION("IMPORTRANGE(""https://docs.google.com/spreadsheets/d/1Yj_ptqi66GCucihVvJfMjLAmec39IyEx_6qawtMGysU/edit?usp=sharing"",""สบก!AW28"")"),0)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IFERROR(__xludf.DUMMYFUNCTION("IMPORTRANGE(""https://docs.google.com/spreadsheets/d/1Yj_ptqi66GCucihVvJfMjLAmec39IyEx_6qawtMGysU/edit?usp=sharing"",""สบก!AX28"")"),0)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IFERROR(__xludf.DUMMYFUNCTION("IMPORTRANGE(""https://docs.google.com/spreadsheets/d/1Yj_ptqi66GCucihVvJfMjLAmec39IyEx_6qawtMGysU/edit?usp=sharing"",""สบก!AY28"")"),0)</f>
        <v>0</v>
      </c>
      <c r="M126" s="101"/>
      <c r="N126" s="91">
        <f ca="1">IFERROR(__xludf.DUMMYFUNCTION("IMPORTRANGE(""https://docs.google.com/spreadsheets/d/1Yj_ptqi66GCucihVvJfMjLAmec39IyEx_6qawtMGysU/edit?usp=sharing"",""สบก!BC28"")"),0)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IFERROR(__xludf.DUMMYFUNCTION("IMPORTRANGE(""https://docs.google.com/spreadsheets/d/11923uPwbBZFjjGgGUA6NLw09EwE0CqkOc4q9oUmW1yo/edit?usp=sharing"",""พิษณุโลก!J58"")"),0)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IFERROR(__xludf.DUMMYFUNCTION("IMPORTRANGE(""https://docs.google.com/spreadsheets/d/11923uPwbBZFjjGgGUA6NLw09EwE0CqkOc4q9oUmW1yo/edit?usp=sharing"",""พิษณุโลก!J59"")"),0)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IFERROR(__xludf.DUMMYFUNCTION("IMPORTRANGE(""https://docs.google.com/spreadsheets/d/11923uPwbBZFjjGgGUA6NLw09EwE0CqkOc4q9oUmW1yo/edit?usp=sharing"",""พิษณุโลก!J60"")"),0)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IFERROR(__xludf.DUMMYFUNCTION("IMPORTRANGE(""https://docs.google.com/spreadsheets/d/11923uPwbBZFjjGgGUA6NLw09EwE0CqkOc4q9oUmW1yo/edit?usp=sharing"",""พิษณุโลก!J61"")"),0)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IFERROR(__xludf.DUMMYFUNCTION("IMPORTRANGE(""https://docs.google.com/spreadsheets/d/11923uPwbBZFjjGgGUA6NLw09EwE0CqkOc4q9oUmW1yo/edit?usp=sharing"",""พิษณุโลก!I62"")"),0)</f>
        <v>0</v>
      </c>
      <c r="J132" s="191">
        <f ca="1">IFERROR(__xludf.DUMMYFUNCTION("IMPORTRANGE(""https://docs.google.com/spreadsheets/d/11923uPwbBZFjjGgGUA6NLw09EwE0CqkOc4q9oUmW1yo/edit?usp=sharing"",""พิษณุโลก!J62"")"),0)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IFERROR(__xludf.DUMMYFUNCTION("IMPORTRANGE(""https://docs.google.com/spreadsheets/d/11923uPwbBZFjjGgGUA6NLw09EwE0CqkOc4q9oUmW1yo/edit?usp=sharing"",""พิษณุโลก!I63"")"),0)</f>
        <v>0</v>
      </c>
      <c r="J133" s="191">
        <f ca="1">IFERROR(__xludf.DUMMYFUNCTION("IMPORTRANGE(""https://docs.google.com/spreadsheets/d/11923uPwbBZFjjGgGUA6NLw09EwE0CqkOc4q9oUmW1yo/edit?usp=sharing"",""พิษณุโลก!J63"")"),0)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IFERROR(__xludf.DUMMYFUNCTION("IMPORTRANGE(""https://docs.google.com/spreadsheets/d/11923uPwbBZFjjGgGUA6NLw09EwE0CqkOc4q9oUmW1yo/edit?usp=sharing"",""พิษณุโลก!J64"")"),0)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IFERROR(__xludf.DUMMYFUNCTION("IMPORTRANGE(""https://docs.google.com/spreadsheets/d/11923uPwbBZFjjGgGUA6NLw09EwE0CqkOc4q9oUmW1yo/edit?usp=sharing"",""พิษณุโลก!J65"")"),0)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IFERROR(__xludf.DUMMYFUNCTION("IMPORTRANGE(""https://docs.google.com/spreadsheets/d/11923uPwbBZFjjGgGUA6NLw09EwE0CqkOc4q9oUmW1yo/edit?usp=sharing"",""พิษณุโลก!I68"")"),15)</f>
        <v>15</v>
      </c>
      <c r="J138" s="264">
        <f ca="1">IFERROR(__xludf.DUMMYFUNCTION("IMPORTRANGE(""https://docs.google.com/spreadsheets/d/11923uPwbBZFjjGgGUA6NLw09EwE0CqkOc4q9oUmW1yo/edit?usp=sharing"",""พิษณุโลก!J68"")"),15)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348000</v>
      </c>
      <c r="M140" s="155">
        <f t="shared" ca="1" si="64"/>
        <v>192750</v>
      </c>
      <c r="N140" s="155">
        <f t="shared" ca="1" si="64"/>
        <v>112952</v>
      </c>
      <c r="O140" s="154">
        <f t="shared" ref="O140:O142" ca="1" si="65">IF(L140&gt;0,N140*100/L140,0)</f>
        <v>32.457471264367818</v>
      </c>
      <c r="P140" s="154">
        <f t="shared" ref="P140:P142" ca="1" si="66">IF(M140&gt;0,N140*100/M140,0)</f>
        <v>58.600259403372242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348000</v>
      </c>
      <c r="M142" s="160">
        <f t="shared" ca="1" si="68"/>
        <v>192750</v>
      </c>
      <c r="N142" s="160">
        <f t="shared" ca="1" si="68"/>
        <v>112952</v>
      </c>
      <c r="O142" s="159">
        <f t="shared" ca="1" si="65"/>
        <v>32.457471264367818</v>
      </c>
      <c r="P142" s="159">
        <f t="shared" ca="1" si="66"/>
        <v>58.600259403372242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348000</v>
      </c>
      <c r="M144" s="172">
        <f ca="1">IFERROR(__xludf.DUMMYFUNCTION("IMPORTRANGE(""https://docs.google.com/spreadsheets/d/1Yj_ptqi66GCucihVvJfMjLAmec39IyEx_6qawtMGysU/edit?usp=sharing"",""สบก!BJ28"")"),192750)</f>
        <v>192750</v>
      </c>
      <c r="N144" s="172">
        <f ca="1">IFERROR(__xludf.DUMMYFUNCTION("IMPORTRANGE(""https://docs.google.com/spreadsheets/d/1Yj_ptqi66GCucihVvJfMjLAmec39IyEx_6qawtMGysU/edit?usp=sharing"",""สบก!BK28"")"),112952)</f>
        <v>112952</v>
      </c>
      <c r="O144" s="171">
        <f ca="1">IF(L144&gt;0,N144*100/L144,0)</f>
        <v>32.457471264367818</v>
      </c>
      <c r="P144" s="171">
        <f ca="1">IF(M144&gt;0,N144*100/M144,0)</f>
        <v>58.600259403372242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IFERROR(__xludf.DUMMYFUNCTION("IMPORTRANGE(""https://docs.google.com/spreadsheets/d/1Yj_ptqi66GCucihVvJfMjLAmec39IyEx_6qawtMGysU/edit?usp=sharing"",""สบก!BF28"")"),264000)</f>
        <v>264000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IFERROR(__xludf.DUMMYFUNCTION("IMPORTRANGE(""https://docs.google.com/spreadsheets/d/1Yj_ptqi66GCucihVvJfMjLAmec39IyEx_6qawtMGysU/edit?usp=sharing"",""สบก!BG28"")"),84000)</f>
        <v>84000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IFERROR(__xludf.DUMMYFUNCTION("IMPORTRANGE(""https://docs.google.com/spreadsheets/d/1Yj_ptqi66GCucihVvJfMjLAmec39IyEx_6qawtMGysU/edit?usp=sharing"",""สบก!BH28"")"),0)</f>
        <v>0</v>
      </c>
      <c r="M148" s="101"/>
      <c r="N148" s="91">
        <f ca="1">IFERROR(__xludf.DUMMYFUNCTION("IMPORTRANGE(""https://docs.google.com/spreadsheets/d/1Yj_ptqi66GCucihVvJfMjLAmec39IyEx_6qawtMGysU/edit?usp=sharing"",""สบก!BL28"")"),0)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IFERROR(__xludf.DUMMYFUNCTION("IMPORTRANGE(""https://docs.google.com/spreadsheets/d/11923uPwbBZFjjGgGUA6NLw09EwE0CqkOc4q9oUmW1yo/edit?usp=sharing"",""พิษณุโลก!I74"")"),4)</f>
        <v>4</v>
      </c>
      <c r="J149" s="272">
        <f ca="1">IFERROR(__xludf.DUMMYFUNCTION("IMPORTRANGE(""https://docs.google.com/spreadsheets/d/11923uPwbBZFjjGgGUA6NLw09EwE0CqkOc4q9oUmW1yo/edit?usp=sharing"",""พิษณุโลก!J74"")"),1)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IFERROR(__xludf.DUMMYFUNCTION("IMPORTRANGE(""https://docs.google.com/spreadsheets/d/11923uPwbBZFjjGgGUA6NLw09EwE0CqkOc4q9oUmW1yo/edit?usp=sharing"",""พิษณุโลก!J79"")"),0)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IFERROR(__xludf.DUMMYFUNCTION("IMPORTRANGE(""https://docs.google.com/spreadsheets/d/11923uPwbBZFjjGgGUA6NLw09EwE0CqkOc4q9oUmW1yo/edit?usp=sharing"",""พิษณุโลก!J80"")"),1)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IFERROR(__xludf.DUMMYFUNCTION("IMPORTRANGE(""https://docs.google.com/spreadsheets/d/11923uPwbBZFjjGgGUA6NLw09EwE0CqkOc4q9oUmW1yo/edit?usp=sharing"",""พิษณุโลก!J81"")"),0)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IFERROR(__xludf.DUMMYFUNCTION("IMPORTRANGE(""https://docs.google.com/spreadsheets/d/11923uPwbBZFjjGgGUA6NLw09EwE0CqkOc4q9oUmW1yo/edit?usp=sharing"",""พิษณุโลก!J82"")"),1)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IFERROR(__xludf.DUMMYFUNCTION("IMPORTRANGE(""https://docs.google.com/spreadsheets/d/11923uPwbBZFjjGgGUA6NLw09EwE0CqkOc4q9oUmW1yo/edit?usp=sharing"",""พิษณุโลก!I83"")"),4)</f>
        <v>4</v>
      </c>
      <c r="J158" s="192">
        <f ca="1">IFERROR(__xludf.DUMMYFUNCTION("IMPORTRANGE(""https://docs.google.com/spreadsheets/d/11923uPwbBZFjjGgGUA6NLw09EwE0CqkOc4q9oUmW1yo/edit?usp=sharing"",""พิษณุโลก!J83"")"),1)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IFERROR(__xludf.DUMMYFUNCTION("IMPORTRANGE(""https://docs.google.com/spreadsheets/d/11923uPwbBZFjjGgGUA6NLw09EwE0CqkOc4q9oUmW1yo/edit?usp=sharing"",""พิษณุโลก!J84"")"),100)</f>
        <v>100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IFERROR(__xludf.DUMMYFUNCTION("IMPORTRANGE(""https://docs.google.com/spreadsheets/d/11923uPwbBZFjjGgGUA6NLw09EwE0CqkOc4q9oUmW1yo/edit?usp=sharing"",""พิษณุโลก!J85"")"),100)</f>
        <v>100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IFERROR(__xludf.DUMMYFUNCTION("IMPORTRANGE(""https://docs.google.com/spreadsheets/d/11923uPwbBZFjjGgGUA6NLw09EwE0CqkOc4q9oUmW1yo/edit?usp=sharing"",""พิษณุโลก!J86"")"),0)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IFERROR(__xludf.DUMMYFUNCTION("IMPORTRANGE(""https://docs.google.com/spreadsheets/d/11923uPwbBZFjjGgGUA6NLw09EwE0CqkOc4q9oUmW1yo/edit?usp=sharing"",""พิษณุโลก!J87"")"),0)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IFERROR(__xludf.DUMMYFUNCTION("IMPORTRANGE(""https://docs.google.com/spreadsheets/d/11923uPwbBZFjjGgGUA6NLw09EwE0CqkOc4q9oUmW1yo/edit?usp=sharing"",""พิษณุโลก!I89"")"),3)</f>
        <v>3</v>
      </c>
      <c r="J164" s="277">
        <f ca="1">IFERROR(__xludf.DUMMYFUNCTION("IMPORTRANGE(""https://docs.google.com/spreadsheets/d/11923uPwbBZFjjGgGUA6NLw09EwE0CqkOc4q9oUmW1yo/edit?usp=sharing"",""พิษณุโลก!J89"")"),0)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IFERROR(__xludf.DUMMYFUNCTION("IMPORTRANGE(""https://docs.google.com/spreadsheets/d/11923uPwbBZFjjGgGUA6NLw09EwE0CqkOc4q9oUmW1yo/edit?usp=sharing"",""พิษณุโลก!J94"")"),0)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IFERROR(__xludf.DUMMYFUNCTION("IMPORTRANGE(""https://docs.google.com/spreadsheets/d/11923uPwbBZFjjGgGUA6NLw09EwE0CqkOc4q9oUmW1yo/edit?usp=sharing"",""พิษณุโลก!J95"")"),1)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IFERROR(__xludf.DUMMYFUNCTION("IMPORTRANGE(""https://docs.google.com/spreadsheets/d/11923uPwbBZFjjGgGUA6NLw09EwE0CqkOc4q9oUmW1yo/edit?usp=sharing"",""พิษณุโลก!J96"")"),0)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IFERROR(__xludf.DUMMYFUNCTION("IMPORTRANGE(""https://docs.google.com/spreadsheets/d/11923uPwbBZFjjGgGUA6NLw09EwE0CqkOc4q9oUmW1yo/edit?usp=sharing"",""พิษณุโลก!J97"")"),0)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IFERROR(__xludf.DUMMYFUNCTION("IMPORTRANGE(""https://docs.google.com/spreadsheets/d/11923uPwbBZFjjGgGUA6NLw09EwE0CqkOc4q9oUmW1yo/edit?usp=sharing"",""พิษณุโลก!I98"")"),3)</f>
        <v>3</v>
      </c>
      <c r="J173" s="192">
        <f ca="1">IFERROR(__xludf.DUMMYFUNCTION("IMPORTRANGE(""https://docs.google.com/spreadsheets/d/11923uPwbBZFjjGgGUA6NLw09EwE0CqkOc4q9oUmW1yo/edit?usp=sharing"",""พิษณุโลก!J98"")"),0)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IFERROR(__xludf.DUMMYFUNCTION("IMPORTRANGE(""https://docs.google.com/spreadsheets/d/11923uPwbBZFjjGgGUA6NLw09EwE0CqkOc4q9oUmW1yo/edit?usp=sharing"",""พิษณุโลก!J99"")"),0)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IFERROR(__xludf.DUMMYFUNCTION("IMPORTRANGE(""https://docs.google.com/spreadsheets/d/11923uPwbBZFjjGgGUA6NLw09EwE0CqkOc4q9oUmW1yo/edit?usp=sharing"",""พิษณุโลก!I101"")"),0)</f>
        <v>0</v>
      </c>
      <c r="J176" s="277">
        <f ca="1">IFERROR(__xludf.DUMMYFUNCTION("IMPORTRANGE(""https://docs.google.com/spreadsheets/d/11923uPwbBZFjjGgGUA6NLw09EwE0CqkOc4q9oUmW1yo/edit?usp=sharing"",""พิษณุโลก!J101"")"),0)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IFERROR(__xludf.DUMMYFUNCTION("IMPORTRANGE(""https://docs.google.com/spreadsheets/d/11923uPwbBZFjjGgGUA6NLw09EwE0CqkOc4q9oUmW1yo/edit?usp=sharing"",""พิษณุโลก!J106"")"),0)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IFERROR(__xludf.DUMMYFUNCTION("IMPORTRANGE(""https://docs.google.com/spreadsheets/d/11923uPwbBZFjjGgGUA6NLw09EwE0CqkOc4q9oUmW1yo/edit?usp=sharing"",""พิษณุโลก!J107"")"),0)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IFERROR(__xludf.DUMMYFUNCTION("IMPORTRANGE(""https://docs.google.com/spreadsheets/d/11923uPwbBZFjjGgGUA6NLw09EwE0CqkOc4q9oUmW1yo/edit?usp=sharing"",""พิษณุโลก!J108"")"),0)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IFERROR(__xludf.DUMMYFUNCTION("IMPORTRANGE(""https://docs.google.com/spreadsheets/d/11923uPwbBZFjjGgGUA6NLw09EwE0CqkOc4q9oUmW1yo/edit?usp=sharing"",""พิษณุโลก!J109"")"),0)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IFERROR(__xludf.DUMMYFUNCTION("IMPORTRANGE(""https://docs.google.com/spreadsheets/d/11923uPwbBZFjjGgGUA6NLw09EwE0CqkOc4q9oUmW1yo/edit?usp=sharing"",""พิษณุโลก!I110"")"),0)</f>
        <v>0</v>
      </c>
      <c r="J185" s="191">
        <f ca="1">IFERROR(__xludf.DUMMYFUNCTION("IMPORTRANGE(""https://docs.google.com/spreadsheets/d/11923uPwbBZFjjGgGUA6NLw09EwE0CqkOc4q9oUmW1yo/edit?usp=sharing"",""พิษณุโลก!J110"")"),0)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IFERROR(__xludf.DUMMYFUNCTION("IMPORTRANGE(""https://docs.google.com/spreadsheets/d/11923uPwbBZFjjGgGUA6NLw09EwE0CqkOc4q9oUmW1yo/edit?usp=sharing"",""พิษณุโลก!I111"")"),0)</f>
        <v>0</v>
      </c>
      <c r="J186" s="191">
        <f ca="1">IFERROR(__xludf.DUMMYFUNCTION("IMPORTRANGE(""https://docs.google.com/spreadsheets/d/11923uPwbBZFjjGgGUA6NLw09EwE0CqkOc4q9oUmW1yo/edit?usp=sharing"",""พิษณุโลก!J111"")"),0)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IFERROR(__xludf.DUMMYFUNCTION("IMPORTRANGE(""https://docs.google.com/spreadsheets/d/11923uPwbBZFjjGgGUA6NLw09EwE0CqkOc4q9oUmW1yo/edit?usp=sharing"",""พิษณุโลก!J112"")"),0)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IFERROR(__xludf.DUMMYFUNCTION("IMPORTRANGE(""https://docs.google.com/spreadsheets/d/11923uPwbBZFjjGgGUA6NLw09EwE0CqkOc4q9oUmW1yo/edit?usp=sharing"",""พิษณุโลก!J113"")"),0)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IFERROR(__xludf.DUMMYFUNCTION("IMPORTRANGE(""https://docs.google.com/spreadsheets/d/11923uPwbBZFjjGgGUA6NLw09EwE0CqkOc4q9oUmW1yo/edit?usp=sharing"",""พิษณุโลก!I114"")"),50000)</f>
        <v>50000</v>
      </c>
      <c r="J189" s="277">
        <f ca="1">IFERROR(__xludf.DUMMYFUNCTION("IMPORTRANGE(""https://docs.google.com/spreadsheets/d/11923uPwbBZFjjGgGUA6NLw09EwE0CqkOc4q9oUmW1yo/edit?usp=sharing"",""พิษณุโลก!J114"")"),0)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IFERROR(__xludf.DUMMYFUNCTION("IMPORTRANGE(""https://docs.google.com/spreadsheets/d/11923uPwbBZFjjGgGUA6NLw09EwE0CqkOc4q9oUmW1yo/edit?usp=sharing"",""พิษณุโลก!J119"")"),0)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IFERROR(__xludf.DUMMYFUNCTION("IMPORTRANGE(""https://docs.google.com/spreadsheets/d/11923uPwbBZFjjGgGUA6NLw09EwE0CqkOc4q9oUmW1yo/edit?usp=sharing"",""พิษณุโลก!J120"")"),1)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IFERROR(__xludf.DUMMYFUNCTION("IMPORTRANGE(""https://docs.google.com/spreadsheets/d/11923uPwbBZFjjGgGUA6NLw09EwE0CqkOc4q9oUmW1yo/edit?usp=sharing"",""พิษณุโลก!J121"")"),1)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IFERROR(__xludf.DUMMYFUNCTION("IMPORTRANGE(""https://docs.google.com/spreadsheets/d/11923uPwbBZFjjGgGUA6NLw09EwE0CqkOc4q9oUmW1yo/edit?usp=sharing"",""พิษณุโลก!J122"")"),1)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IFERROR(__xludf.DUMMYFUNCTION("IMPORTRANGE(""https://docs.google.com/spreadsheets/d/11923uPwbBZFjjGgGUA6NLw09EwE0CqkOc4q9oUmW1yo/edit?usp=sharing"",""พิษณุโลก!I124"")"),50000)</f>
        <v>50000</v>
      </c>
      <c r="J199" s="192">
        <f ca="1">IFERROR(__xludf.DUMMYFUNCTION("IMPORTRANGE(""https://docs.google.com/spreadsheets/d/11923uPwbBZFjjGgGUA6NLw09EwE0CqkOc4q9oUmW1yo/edit?usp=sharing"",""พิษณุโลก!J124"")"),0)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IFERROR(__xludf.DUMMYFUNCTION("IMPORTRANGE(""https://docs.google.com/spreadsheets/d/11923uPwbBZFjjGgGUA6NLw09EwE0CqkOc4q9oUmW1yo/edit?usp=sharing"",""พิษณุโลก!I125"")"),50000)</f>
        <v>50000</v>
      </c>
      <c r="J200" s="192">
        <f ca="1">IFERROR(__xludf.DUMMYFUNCTION("IMPORTRANGE(""https://docs.google.com/spreadsheets/d/11923uPwbBZFjjGgGUA6NLw09EwE0CqkOc4q9oUmW1yo/edit?usp=sharing"",""พิษณุโลก!J125"")"),0)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IFERROR(__xludf.DUMMYFUNCTION("IMPORTRANGE(""https://docs.google.com/spreadsheets/d/11923uPwbBZFjjGgGUA6NLw09EwE0CqkOc4q9oUmW1yo/edit?usp=sharing"",""พิษณุโลก!I126"")"),15)</f>
        <v>15</v>
      </c>
      <c r="J201" s="192">
        <f ca="1">IFERROR(__xludf.DUMMYFUNCTION("IMPORTRANGE(""https://docs.google.com/spreadsheets/d/11923uPwbBZFjjGgGUA6NLw09EwE0CqkOc4q9oUmW1yo/edit?usp=sharing"",""พิษณุโลก!J126"")"),15)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IFERROR(__xludf.DUMMYFUNCTION("IMPORTRANGE(""https://docs.google.com/spreadsheets/d/11923uPwbBZFjjGgGUA6NLw09EwE0CqkOc4q9oUmW1yo/edit?usp=sharing"",""พิษณุโลก!J127"")"),0)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IFERROR(__xludf.DUMMYFUNCTION("IMPORTRANGE(""https://docs.google.com/spreadsheets/d/11923uPwbBZFjjGgGUA6NLw09EwE0CqkOc4q9oUmW1yo/edit?usp=sharing"",""พิษณุโลก!J128"")"),0)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IFERROR(__xludf.DUMMYFUNCTION("IMPORTRANGE(""https://docs.google.com/spreadsheets/d/11923uPwbBZFjjGgGUA6NLw09EwE0CqkOc4q9oUmW1yo/edit?usp=sharing"",""พิษณุโลก!I129"")"),0)</f>
        <v>0</v>
      </c>
      <c r="J204" s="277">
        <f ca="1">IFERROR(__xludf.DUMMYFUNCTION("IMPORTRANGE(""https://docs.google.com/spreadsheets/d/11923uPwbBZFjjGgGUA6NLw09EwE0CqkOc4q9oUmW1yo/edit?usp=sharing"",""พิษณุโลก!J129"")"),0)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IFERROR(__xludf.DUMMYFUNCTION("IMPORTRANGE(""https://docs.google.com/spreadsheets/d/11923uPwbBZFjjGgGUA6NLw09EwE0CqkOc4q9oUmW1yo/edit?usp=sharing"",""พิษณุโลก!J134"")"),0)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IFERROR(__xludf.DUMMYFUNCTION("IMPORTRANGE(""https://docs.google.com/spreadsheets/d/11923uPwbBZFjjGgGUA6NLw09EwE0CqkOc4q9oUmW1yo/edit?usp=sharing"",""พิษณุโลก!J135"")"),0)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IFERROR(__xludf.DUMMYFUNCTION("IMPORTRANGE(""https://docs.google.com/spreadsheets/d/11923uPwbBZFjjGgGUA6NLw09EwE0CqkOc4q9oUmW1yo/edit?usp=sharing"",""พิษณุโลก!J136"")"),0)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IFERROR(__xludf.DUMMYFUNCTION("IMPORTRANGE(""https://docs.google.com/spreadsheets/d/11923uPwbBZFjjGgGUA6NLw09EwE0CqkOc4q9oUmW1yo/edit?usp=sharing"",""พิษณุโลก!J137"")"),0)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IFERROR(__xludf.DUMMYFUNCTION("IMPORTRANGE(""https://docs.google.com/spreadsheets/d/11923uPwbBZFjjGgGUA6NLw09EwE0CqkOc4q9oUmW1yo/edit?usp=sharing"",""พิษณุโลก!I138"")"),0)</f>
        <v>0</v>
      </c>
      <c r="J213" s="191">
        <f ca="1">IFERROR(__xludf.DUMMYFUNCTION("IMPORTRANGE(""https://docs.google.com/spreadsheets/d/11923uPwbBZFjjGgGUA6NLw09EwE0CqkOc4q9oUmW1yo/edit?usp=sharing"",""พิษณุโลก!J138"")"),0)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IFERROR(__xludf.DUMMYFUNCTION("IMPORTRANGE(""https://docs.google.com/spreadsheets/d/11923uPwbBZFjjGgGUA6NLw09EwE0CqkOc4q9oUmW1yo/edit?usp=sharing"",""พิษณุโลก!I140"")"),0)</f>
        <v>0</v>
      </c>
      <c r="J215" s="191">
        <f ca="1">IFERROR(__xludf.DUMMYFUNCTION("IMPORTRANGE(""https://docs.google.com/spreadsheets/d/11923uPwbBZFjjGgGUA6NLw09EwE0CqkOc4q9oUmW1yo/edit?usp=sharing"",""พิษณุโลก!J140"")"),0)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IFERROR(__xludf.DUMMYFUNCTION("IMPORTRANGE(""https://docs.google.com/spreadsheets/d/11923uPwbBZFjjGgGUA6NLw09EwE0CqkOc4q9oUmW1yo/edit?usp=sharing"",""พิษณุโลก!I141"")"),0)</f>
        <v>0</v>
      </c>
      <c r="J216" s="191">
        <f ca="1">IFERROR(__xludf.DUMMYFUNCTION("IMPORTRANGE(""https://docs.google.com/spreadsheets/d/11923uPwbBZFjjGgGUA6NLw09EwE0CqkOc4q9oUmW1yo/edit?usp=sharing"",""พิษณุโลก!J141"")"),0)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IFERROR(__xludf.DUMMYFUNCTION("IMPORTRANGE(""https://docs.google.com/spreadsheets/d/11923uPwbBZFjjGgGUA6NLw09EwE0CqkOc4q9oUmW1yo/edit?usp=sharing"",""พิษณุโลก!J142"")"),0)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IFERROR(__xludf.DUMMYFUNCTION("IMPORTRANGE(""https://docs.google.com/spreadsheets/d/11923uPwbBZFjjGgGUA6NLw09EwE0CqkOc4q9oUmW1yo/edit?usp=sharing"",""พิษณุโลก!J143"")"),0)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IFERROR(__xludf.DUMMYFUNCTION("IMPORTRANGE(""https://docs.google.com/spreadsheets/d/11923uPwbBZFjjGgGUA6NLw09EwE0CqkOc4q9oUmW1yo/edit?usp=sharing"",""พิษณุโลก!I144"")"),0)</f>
        <v>0</v>
      </c>
      <c r="J219" s="264">
        <f ca="1">IFERROR(__xludf.DUMMYFUNCTION("IMPORTRANGE(""https://docs.google.com/spreadsheets/d/11923uPwbBZFjjGgGUA6NLw09EwE0CqkOc4q9oUmW1yo/edit?usp=sharing"",""พิษณุโลก!J144"")"),0)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0</v>
      </c>
      <c r="M220" s="155">
        <f t="shared" ca="1" si="72"/>
        <v>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0</v>
      </c>
      <c r="M222" s="160">
        <f t="shared" ca="1" si="76"/>
        <v>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0</v>
      </c>
      <c r="M224" s="172">
        <f ca="1">IFERROR(__xludf.DUMMYFUNCTION("IMPORTRANGE(""https://docs.google.com/spreadsheets/d/1Yj_ptqi66GCucihVvJfMjLAmec39IyEx_6qawtMGysU/edit?usp=sharing"",""สบก!BS28"")"),0)</f>
        <v>0</v>
      </c>
      <c r="N224" s="172">
        <f ca="1">IFERROR(__xludf.DUMMYFUNCTION("IMPORTRANGE(""https://docs.google.com/spreadsheets/d/1Yj_ptqi66GCucihVvJfMjLAmec39IyEx_6qawtMGysU/edit?usp=sharing"",""สบก!BT28"")"),0)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IFERROR(__xludf.DUMMYFUNCTION("IMPORTRANGE(""https://docs.google.com/spreadsheets/d/1Yj_ptqi66GCucihVvJfMjLAmec39IyEx_6qawtMGysU/edit?usp=sharing"",""สบก!BO28"")"),0)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IFERROR(__xludf.DUMMYFUNCTION("IMPORTRANGE(""https://docs.google.com/spreadsheets/d/1Yj_ptqi66GCucihVvJfMjLAmec39IyEx_6qawtMGysU/edit?usp=sharing"",""สบก!BP28"")"),0)</f>
        <v>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IFERROR(__xludf.DUMMYFUNCTION("IMPORTRANGE(""https://docs.google.com/spreadsheets/d/1Yj_ptqi66GCucihVvJfMjLAmec39IyEx_6qawtMGysU/edit?usp=sharing"",""สบก!BQ28"")"),0)</f>
        <v>0</v>
      </c>
      <c r="M228" s="101"/>
      <c r="N228" s="91">
        <f ca="1">IFERROR(__xludf.DUMMYFUNCTION("IMPORTRANGE(""https://docs.google.com/spreadsheets/d/1Yj_ptqi66GCucihVvJfMjLAmec39IyEx_6qawtMGysU/edit?usp=sharing"",""สบก!BU28"")"),0)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IFERROR(__xludf.DUMMYFUNCTION("IMPORTRANGE(""https://docs.google.com/spreadsheets/d/11923uPwbBZFjjGgGUA6NLw09EwE0CqkOc4q9oUmW1yo/edit?usp=sharing"",""พิษณุโลก!I149"")"),0)</f>
        <v>0</v>
      </c>
      <c r="J229" s="264">
        <f ca="1">IFERROR(__xludf.DUMMYFUNCTION("IMPORTRANGE(""https://docs.google.com/spreadsheets/d/11923uPwbBZFjjGgGUA6NLw09EwE0CqkOc4q9oUmW1yo/edit?usp=sharing"",""พิษณุโลก!J149"")"),0)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IFERROR(__xludf.DUMMYFUNCTION("IMPORTRANGE(""https://docs.google.com/spreadsheets/d/11923uPwbBZFjjGgGUA6NLw09EwE0CqkOc4q9oUmW1yo/edit?usp=sharing"",""พิษณุโลก!J151"")"),0)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IFERROR(__xludf.DUMMYFUNCTION("IMPORTRANGE(""https://docs.google.com/spreadsheets/d/11923uPwbBZFjjGgGUA6NLw09EwE0CqkOc4q9oUmW1yo/edit?usp=sharing"",""พิษณุโลก!J152"")"),0)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IFERROR(__xludf.DUMMYFUNCTION("IMPORTRANGE(""https://docs.google.com/spreadsheets/d/11923uPwbBZFjjGgGUA6NLw09EwE0CqkOc4q9oUmW1yo/edit?usp=sharing"",""พิษณุโลก!J153"")"),0)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IFERROR(__xludf.DUMMYFUNCTION("IMPORTRANGE(""https://docs.google.com/spreadsheets/d/11923uPwbBZFjjGgGUA6NLw09EwE0CqkOc4q9oUmW1yo/edit?usp=sharing"",""พิษณุโลก!J154"")"),0)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IFERROR(__xludf.DUMMYFUNCTION("IMPORTRANGE(""https://docs.google.com/spreadsheets/d/11923uPwbBZFjjGgGUA6NLw09EwE0CqkOc4q9oUmW1yo/edit?usp=sharing"",""พิษณุโลก!I155"")"),0)</f>
        <v>0</v>
      </c>
      <c r="J235" s="192">
        <f ca="1">IFERROR(__xludf.DUMMYFUNCTION("IMPORTRANGE(""https://docs.google.com/spreadsheets/d/11923uPwbBZFjjGgGUA6NLw09EwE0CqkOc4q9oUmW1yo/edit?usp=sharing"",""พิษณุโลก!J155"")"),0)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IFERROR(__xludf.DUMMYFUNCTION("IMPORTRANGE(""https://docs.google.com/spreadsheets/d/11923uPwbBZFjjGgGUA6NLw09EwE0CqkOc4q9oUmW1yo/edit?usp=sharing"",""พิษณุโลก!J156"")"),0)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IFERROR(__xludf.DUMMYFUNCTION("IMPORTRANGE(""https://docs.google.com/spreadsheets/d/11923uPwbBZFjjGgGUA6NLw09EwE0CqkOc4q9oUmW1yo/edit?usp=sharing"",""พิษณุโลก!I158"")"),0)</f>
        <v>0</v>
      </c>
      <c r="J238" s="264">
        <f ca="1">IFERROR(__xludf.DUMMYFUNCTION("IMPORTRANGE(""https://docs.google.com/spreadsheets/d/11923uPwbBZFjjGgGUA6NLw09EwE0CqkOc4q9oUmW1yo/edit?usp=sharing"",""พิษณุโลก!J158"")"),0)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IFERROR(__xludf.DUMMYFUNCTION("IMPORTRANGE(""https://docs.google.com/spreadsheets/d/11923uPwbBZFjjGgGUA6NLw09EwE0CqkOc4q9oUmW1yo/edit?usp=sharing"",""พิษณุโลก!J159"")"),"")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IFERROR(__xludf.DUMMYFUNCTION("IMPORTRANGE(""https://docs.google.com/spreadsheets/d/11923uPwbBZFjjGgGUA6NLw09EwE0CqkOc4q9oUmW1yo/edit?usp=sharing"",""พิษณุโลก!J161"")"),0)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IFERROR(__xludf.DUMMYFUNCTION("IMPORTRANGE(""https://docs.google.com/spreadsheets/d/11923uPwbBZFjjGgGUA6NLw09EwE0CqkOc4q9oUmW1yo/edit?usp=sharing"",""พิษณุโลก!J162"")"),0)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IFERROR(__xludf.DUMMYFUNCTION("IMPORTRANGE(""https://docs.google.com/spreadsheets/d/11923uPwbBZFjjGgGUA6NLw09EwE0CqkOc4q9oUmW1yo/edit?usp=sharing"",""พิษณุโลก!J163"")"),0)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IFERROR(__xludf.DUMMYFUNCTION("IMPORTRANGE(""https://docs.google.com/spreadsheets/d/11923uPwbBZFjjGgGUA6NLw09EwE0CqkOc4q9oUmW1yo/edit?usp=sharing"",""พิษณุโลก!I164"")"),0)</f>
        <v>0</v>
      </c>
      <c r="J244" s="191">
        <f ca="1">IFERROR(__xludf.DUMMYFUNCTION("IMPORTRANGE(""https://docs.google.com/spreadsheets/d/11923uPwbBZFjjGgGUA6NLw09EwE0CqkOc4q9oUmW1yo/edit?usp=sharing"",""พิษณุโลก!J164"")"),0)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IFERROR(__xludf.DUMMYFUNCTION("IMPORTRANGE(""https://docs.google.com/spreadsheets/d/11923uPwbBZFjjGgGUA6NLw09EwE0CqkOc4q9oUmW1yo/edit?usp=sharing"",""พิษณุโลก!J165"")"),0)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IFERROR(__xludf.DUMMYFUNCTION("IMPORTRANGE(""https://docs.google.com/spreadsheets/d/11923uPwbBZFjjGgGUA6NLw09EwE0CqkOc4q9oUmW1yo/edit?usp=sharing"",""พิษณุโลก!J166"")"),0)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IFERROR(__xludf.DUMMYFUNCTION("IMPORTRANGE(""https://docs.google.com/spreadsheets/d/11923uPwbBZFjjGgGUA6NLw09EwE0CqkOc4q9oUmW1yo/edit?usp=sharing"",""พิษณุโลก!I169"")"),0)</f>
        <v>0</v>
      </c>
      <c r="J249" s="308">
        <f ca="1">IFERROR(__xludf.DUMMYFUNCTION("IMPORTRANGE(""https://docs.google.com/spreadsheets/d/11923uPwbBZFjjGgGUA6NLw09EwE0CqkOc4q9oUmW1yo/edit?usp=sharing"",""พิษณุโลก!J169"")"),0)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IFERROR(__xludf.DUMMYFUNCTION("IMPORTRANGE(""https://docs.google.com/spreadsheets/d/1Yj_ptqi66GCucihVvJfMjLAmec39IyEx_6qawtMGysU/edit?usp=sharing"",""สบก!CB28"")"),0)</f>
        <v>0</v>
      </c>
      <c r="N254" s="172">
        <f ca="1">IFERROR(__xludf.DUMMYFUNCTION("IMPORTRANGE(""https://docs.google.com/spreadsheets/d/1Yj_ptqi66GCucihVvJfMjLAmec39IyEx_6qawtMGysU/edit?usp=sharing"",""สบก!CC28"")"),0)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IFERROR(__xludf.DUMMYFUNCTION("IMPORTRANGE(""https://docs.google.com/spreadsheets/d/1Yj_ptqi66GCucihVvJfMjLAmec39IyEx_6qawtMGysU/edit?usp=sharing"",""สบก!BX28"")"),0)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IFERROR(__xludf.DUMMYFUNCTION("IMPORTRANGE(""https://docs.google.com/spreadsheets/d/1Yj_ptqi66GCucihVvJfMjLAmec39IyEx_6qawtMGysU/edit?usp=sharing"",""สบก!BY28"")"),0)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IFERROR(__xludf.DUMMYFUNCTION("IMPORTRANGE(""https://docs.google.com/spreadsheets/d/1Yj_ptqi66GCucihVvJfMjLAmec39IyEx_6qawtMGysU/edit?usp=sharing"",""สบก!BZ28"")"),0)</f>
        <v>0</v>
      </c>
      <c r="M258" s="101"/>
      <c r="N258" s="91">
        <f ca="1">IFERROR(__xludf.DUMMYFUNCTION("IMPORTRANGE(""https://docs.google.com/spreadsheets/d/1Yj_ptqi66GCucihVvJfMjLAmec39IyEx_6qawtMGysU/edit?usp=sharing"",""สบก!CD28"")"),0)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IFERROR(__xludf.DUMMYFUNCTION("IMPORTRANGE(""https://docs.google.com/spreadsheets/d/11923uPwbBZFjjGgGUA6NLw09EwE0CqkOc4q9oUmW1yo/edit?usp=sharing"",""พิษณุโลก!J175"")"),0)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IFERROR(__xludf.DUMMYFUNCTION("IMPORTRANGE(""https://docs.google.com/spreadsheets/d/11923uPwbBZFjjGgGUA6NLw09EwE0CqkOc4q9oUmW1yo/edit?usp=sharing"",""พิษณุโลก!J176"")"),0)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IFERROR(__xludf.DUMMYFUNCTION("IMPORTRANGE(""https://docs.google.com/spreadsheets/d/11923uPwbBZFjjGgGUA6NLw09EwE0CqkOc4q9oUmW1yo/edit?usp=sharing"",""พิษณุโลก!J177"")"),0)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IFERROR(__xludf.DUMMYFUNCTION("IMPORTRANGE(""https://docs.google.com/spreadsheets/d/11923uPwbBZFjjGgGUA6NLw09EwE0CqkOc4q9oUmW1yo/edit?usp=sharing"",""พิษณุโลก!J178"")"),0)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IFERROR(__xludf.DUMMYFUNCTION("IMPORTRANGE(""https://docs.google.com/spreadsheets/d/11923uPwbBZFjjGgGUA6NLw09EwE0CqkOc4q9oUmW1yo/edit?usp=sharing"",""พิษณุโลก!I179"")"),0)</f>
        <v>0</v>
      </c>
      <c r="J264" s="192">
        <f ca="1">IFERROR(__xludf.DUMMYFUNCTION("IMPORTRANGE(""https://docs.google.com/spreadsheets/d/11923uPwbBZFjjGgGUA6NLw09EwE0CqkOc4q9oUmW1yo/edit?usp=sharing"",""พิษณุโลก!J179"")"),0)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IFERROR(__xludf.DUMMYFUNCTION("IMPORTRANGE(""https://docs.google.com/spreadsheets/d/11923uPwbBZFjjGgGUA6NLw09EwE0CqkOc4q9oUmW1yo/edit?usp=sharing"",""พิษณุโลก!I180"")"),0)</f>
        <v>0</v>
      </c>
      <c r="J265" s="192">
        <f ca="1">IFERROR(__xludf.DUMMYFUNCTION("IMPORTRANGE(""https://docs.google.com/spreadsheets/d/11923uPwbBZFjjGgGUA6NLw09EwE0CqkOc4q9oUmW1yo/edit?usp=sharing"",""พิษณุโลก!J180"")"),0)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IFERROR(__xludf.DUMMYFUNCTION("IMPORTRANGE(""https://docs.google.com/spreadsheets/d/11923uPwbBZFjjGgGUA6NLw09EwE0CqkOc4q9oUmW1yo/edit?usp=sharing"",""พิษณุโลก!I181"")"),0)</f>
        <v>0</v>
      </c>
      <c r="J266" s="192">
        <f ca="1">IFERROR(__xludf.DUMMYFUNCTION("IMPORTRANGE(""https://docs.google.com/spreadsheets/d/11923uPwbBZFjjGgGUA6NLw09EwE0CqkOc4q9oUmW1yo/edit?usp=sharing"",""พิษณุโลก!J181"")"),0)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IFERROR(__xludf.DUMMYFUNCTION("IMPORTRANGE(""https://docs.google.com/spreadsheets/d/11923uPwbBZFjjGgGUA6NLw09EwE0CqkOc4q9oUmW1yo/edit?usp=sharing"",""พิษณุโลก!I182"")"),0)</f>
        <v>0</v>
      </c>
      <c r="J267" s="192">
        <f ca="1">IFERROR(__xludf.DUMMYFUNCTION("IMPORTRANGE(""https://docs.google.com/spreadsheets/d/11923uPwbBZFjjGgGUA6NLw09EwE0CqkOc4q9oUmW1yo/edit?usp=sharing"",""พิษณุโลก!J182"")"),0)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IFERROR(__xludf.DUMMYFUNCTION("IMPORTRANGE(""https://docs.google.com/spreadsheets/d/11923uPwbBZFjjGgGUA6NLw09EwE0CqkOc4q9oUmW1yo/edit?usp=sharing"",""พิษณุโลก!J183"")"),0)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IFERROR(__xludf.DUMMYFUNCTION("IMPORTRANGE(""https://docs.google.com/spreadsheets/d/11923uPwbBZFjjGgGUA6NLw09EwE0CqkOc4q9oUmW1yo/edit?usp=sharing"",""พิษณุโลก!J184"")"),0)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IFERROR(__xludf.DUMMYFUNCTION("IMPORTRANGE(""https://docs.google.com/spreadsheets/d/11923uPwbBZFjjGgGUA6NLw09EwE0CqkOc4q9oUmW1yo/edit?usp=sharing"",""พิษณุโลก!I185"")"),15)</f>
        <v>15</v>
      </c>
      <c r="J270" s="308">
        <f ca="1">IFERROR(__xludf.DUMMYFUNCTION("IMPORTRANGE(""https://docs.google.com/spreadsheets/d/11923uPwbBZFjjGgGUA6NLw09EwE0CqkOc4q9oUmW1yo/edit?usp=sharing"",""พิษณุโลก!J185"")"),15)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6020</v>
      </c>
      <c r="O271" s="154">
        <f t="shared" ref="O271:O273" ca="1" si="84">IF(L271&gt;0,N271*100/L271,0)</f>
        <v>10.905797101449275</v>
      </c>
      <c r="P271" s="154">
        <f t="shared" ref="P271:P273" ca="1" si="85">IF(M271&gt;0,N271*100/M271,0)</f>
        <v>18.666666666666668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6020</v>
      </c>
      <c r="O273" s="159">
        <f t="shared" ca="1" si="84"/>
        <v>10.905797101449275</v>
      </c>
      <c r="P273" s="159">
        <f t="shared" ca="1" si="85"/>
        <v>18.666666666666668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IFERROR(__xludf.DUMMYFUNCTION("IMPORTRANGE(""https://docs.google.com/spreadsheets/d/1Yj_ptqi66GCucihVvJfMjLAmec39IyEx_6qawtMGysU/edit?usp=sharing"",""สบก!CK28"")"),32250)</f>
        <v>32250</v>
      </c>
      <c r="N275" s="172">
        <f ca="1">IFERROR(__xludf.DUMMYFUNCTION("IMPORTRANGE(""https://docs.google.com/spreadsheets/d/1Yj_ptqi66GCucihVvJfMjLAmec39IyEx_6qawtMGysU/edit?usp=sharing"",""สบก!CL28"")"),6020)</f>
        <v>6020</v>
      </c>
      <c r="O275" s="171">
        <f ca="1">IF(L275&gt;0,N275*100/L275,0)</f>
        <v>10.905797101449275</v>
      </c>
      <c r="P275" s="171">
        <f ca="1">IF(M275&gt;0,N275*100/M275,0)</f>
        <v>18.666666666666668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IFERROR(__xludf.DUMMYFUNCTION("IMPORTRANGE(""https://docs.google.com/spreadsheets/d/1Yj_ptqi66GCucihVvJfMjLAmec39IyEx_6qawtMGysU/edit?usp=sharing"",""สบก!CG28"")"),0)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IFERROR(__xludf.DUMMYFUNCTION("IMPORTRANGE(""https://docs.google.com/spreadsheets/d/1Yj_ptqi66GCucihVvJfMjLAmec39IyEx_6qawtMGysU/edit?usp=sharing"",""สบก!CH28"")"),55200)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IFERROR(__xludf.DUMMYFUNCTION("IMPORTRANGE(""https://docs.google.com/spreadsheets/d/1Yj_ptqi66GCucihVvJfMjLAmec39IyEx_6qawtMGysU/edit?usp=sharing"",""สบก!CI28"")"),0)</f>
        <v>0</v>
      </c>
      <c r="M279" s="101"/>
      <c r="N279" s="91">
        <f ca="1">IFERROR(__xludf.DUMMYFUNCTION("IMPORTRANGE(""https://docs.google.com/spreadsheets/d/1Yj_ptqi66GCucihVvJfMjLAmec39IyEx_6qawtMGysU/edit?usp=sharing"",""สบก!CM28"")"),0)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IFERROR(__xludf.DUMMYFUNCTION("IMPORTRANGE(""https://docs.google.com/spreadsheets/d/11923uPwbBZFjjGgGUA6NLw09EwE0CqkOc4q9oUmW1yo/edit?usp=sharing"",""พิษณุโลก!J191"")"),0)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IFERROR(__xludf.DUMMYFUNCTION("IMPORTRANGE(""https://docs.google.com/spreadsheets/d/11923uPwbBZFjjGgGUA6NLw09EwE0CqkOc4q9oUmW1yo/edit?usp=sharing"",""พิษณุโลก!J192"")"),1)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IFERROR(__xludf.DUMMYFUNCTION("IMPORTRANGE(""https://docs.google.com/spreadsheets/d/11923uPwbBZFjjGgGUA6NLw09EwE0CqkOc4q9oUmW1yo/edit?usp=sharing"",""พิษณุโลก!J193"")"),1)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IFERROR(__xludf.DUMMYFUNCTION("IMPORTRANGE(""https://docs.google.com/spreadsheets/d/11923uPwbBZFjjGgGUA6NLw09EwE0CqkOc4q9oUmW1yo/edit?usp=sharing"",""พิษณุโลก!J194"")"),1)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IFERROR(__xludf.DUMMYFUNCTION("IMPORTRANGE(""https://docs.google.com/spreadsheets/d/11923uPwbBZFjjGgGUA6NLw09EwE0CqkOc4q9oUmW1yo/edit?usp=sharing"",""พิษณุโลก!I195"")"),15)</f>
        <v>15</v>
      </c>
      <c r="J285" s="192">
        <f ca="1">IFERROR(__xludf.DUMMYFUNCTION("IMPORTRANGE(""https://docs.google.com/spreadsheets/d/11923uPwbBZFjjGgGUA6NLw09EwE0CqkOc4q9oUmW1yo/edit?usp=sharing"",""พิษณุโลก!J195"")"),15)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IFERROR(__xludf.DUMMYFUNCTION("IMPORTRANGE(""https://docs.google.com/spreadsheets/d/11923uPwbBZFjjGgGUA6NLw09EwE0CqkOc4q9oUmW1yo/edit?usp=sharing"",""พิษณุโลก!J196"")"),0)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IFERROR(__xludf.DUMMYFUNCTION("IMPORTRANGE(""https://docs.google.com/spreadsheets/d/11923uPwbBZFjjGgGUA6NLw09EwE0CqkOc4q9oUmW1yo/edit?usp=sharing"",""พิษณุโลก!I199"")"),0)</f>
        <v>0</v>
      </c>
      <c r="J289" s="308">
        <f ca="1">IFERROR(__xludf.DUMMYFUNCTION("IMPORTRANGE(""https://docs.google.com/spreadsheets/d/11923uPwbBZFjjGgGUA6NLw09EwE0CqkOc4q9oUmW1yo/edit?usp=sharing"",""พิษณุโลก!J199"")"),0)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IFERROR(__xludf.DUMMYFUNCTION("IMPORTRANGE(""https://docs.google.com/spreadsheets/d/1Yj_ptqi66GCucihVvJfMjLAmec39IyEx_6qawtMGysU/edit?usp=sharing"",""สบก!CT28"")"),0)</f>
        <v>0</v>
      </c>
      <c r="N294" s="172">
        <f ca="1">IFERROR(__xludf.DUMMYFUNCTION("IMPORTRANGE(""https://docs.google.com/spreadsheets/d/1Yj_ptqi66GCucihVvJfMjLAmec39IyEx_6qawtMGysU/edit?usp=sharing"",""สบก!CU28"")"),0)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IFERROR(__xludf.DUMMYFUNCTION("IMPORTRANGE(""https://docs.google.com/spreadsheets/d/1Yj_ptqi66GCucihVvJfMjLAmec39IyEx_6qawtMGysU/edit?usp=sharing"",""สบก!CP28"")"),0)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IFERROR(__xludf.DUMMYFUNCTION("IMPORTRANGE(""https://docs.google.com/spreadsheets/d/1Yj_ptqi66GCucihVvJfMjLAmec39IyEx_6qawtMGysU/edit?usp=sharing"",""สบก!CQ28"")"),0)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IFERROR(__xludf.DUMMYFUNCTION("IMPORTRANGE(""https://docs.google.com/spreadsheets/d/1Yj_ptqi66GCucihVvJfMjLAmec39IyEx_6qawtMGysU/edit?usp=sharing"",""สบก!CR28"")"),0)</f>
        <v>0</v>
      </c>
      <c r="M298" s="101"/>
      <c r="N298" s="91">
        <f ca="1">IFERROR(__xludf.DUMMYFUNCTION("IMPORTRANGE(""https://docs.google.com/spreadsheets/d/1Yj_ptqi66GCucihVvJfMjLAmec39IyEx_6qawtMGysU/edit?usp=sharing"",""สบก!CV28"")"),0)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IFERROR(__xludf.DUMMYFUNCTION("IMPORTRANGE(""https://docs.google.com/spreadsheets/d/11923uPwbBZFjjGgGUA6NLw09EwE0CqkOc4q9oUmW1yo/edit?usp=sharing"",""พิษณุโลก!J205"")"),0)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IFERROR(__xludf.DUMMYFUNCTION("IMPORTRANGE(""https://docs.google.com/spreadsheets/d/11923uPwbBZFjjGgGUA6NLw09EwE0CqkOc4q9oUmW1yo/edit?usp=sharing"",""พิษณุโลก!J206"")"),0)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IFERROR(__xludf.DUMMYFUNCTION("IMPORTRANGE(""https://docs.google.com/spreadsheets/d/11923uPwbBZFjjGgGUA6NLw09EwE0CqkOc4q9oUmW1yo/edit?usp=sharing"",""พิษณุโลก!J207"")"),0)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IFERROR(__xludf.DUMMYFUNCTION("IMPORTRANGE(""https://docs.google.com/spreadsheets/d/11923uPwbBZFjjGgGUA6NLw09EwE0CqkOc4q9oUmW1yo/edit?usp=sharing"",""พิษณุโลก!J208"")"),0)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IFERROR(__xludf.DUMMYFUNCTION("IMPORTRANGE(""https://docs.google.com/spreadsheets/d/11923uPwbBZFjjGgGUA6NLw09EwE0CqkOc4q9oUmW1yo/edit?usp=sharing"",""พิษณุโลก!I209"")"),0)</f>
        <v>0</v>
      </c>
      <c r="J304" s="191">
        <f ca="1">IFERROR(__xludf.DUMMYFUNCTION("IMPORTRANGE(""https://docs.google.com/spreadsheets/d/11923uPwbBZFjjGgGUA6NLw09EwE0CqkOc4q9oUmW1yo/edit?usp=sharing"",""พิษณุโลก!J209"")"),0)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IFERROR(__xludf.DUMMYFUNCTION("IMPORTRANGE(""https://docs.google.com/spreadsheets/d/11923uPwbBZFjjGgGUA6NLw09EwE0CqkOc4q9oUmW1yo/edit?usp=sharing"",""พิษณุโลก!I211"")"),0)</f>
        <v>0</v>
      </c>
      <c r="J306" s="191">
        <f ca="1">IFERROR(__xludf.DUMMYFUNCTION("IMPORTRANGE(""https://docs.google.com/spreadsheets/d/11923uPwbBZFjjGgGUA6NLw09EwE0CqkOc4q9oUmW1yo/edit?usp=sharing"",""พิษณุโลก!J211"")"),0)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IFERROR(__xludf.DUMMYFUNCTION("IMPORTRANGE(""https://docs.google.com/spreadsheets/d/11923uPwbBZFjjGgGUA6NLw09EwE0CqkOc4q9oUmW1yo/edit?usp=sharing"",""พิษณุโลก!J212"")"),0)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IFERROR(__xludf.DUMMYFUNCTION("IMPORTRANGE(""https://docs.google.com/spreadsheets/d/11923uPwbBZFjjGgGUA6NLw09EwE0CqkOc4q9oUmW1yo/edit?usp=sharing"",""พิษณุโลก!J213"")"),0)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IFERROR(__xludf.DUMMYFUNCTION("IMPORTRANGE(""https://docs.google.com/spreadsheets/d/11923uPwbBZFjjGgGUA6NLw09EwE0CqkOc4q9oUmW1yo/edit?usp=sharing"",""พิษณุโลก!I214"")"),0)</f>
        <v>0</v>
      </c>
      <c r="J309" s="325">
        <f ca="1">IFERROR(__xludf.DUMMYFUNCTION("IMPORTRANGE(""https://docs.google.com/spreadsheets/d/11923uPwbBZFjjGgGUA6NLw09EwE0CqkOc4q9oUmW1yo/edit?usp=sharing"",""พิษณุโลก!J214"")"),0)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IFERROR(__xludf.DUMMYFUNCTION("IMPORTRANGE(""https://docs.google.com/spreadsheets/d/1Yj_ptqi66GCucihVvJfMjLAmec39IyEx_6qawtMGysU/edit?usp=sharing"",""สบก!DC28"")"),0)</f>
        <v>0</v>
      </c>
      <c r="N314" s="172">
        <f ca="1">IFERROR(__xludf.DUMMYFUNCTION("IMPORTRANGE(""https://docs.google.com/spreadsheets/d/1Yj_ptqi66GCucihVvJfMjLAmec39IyEx_6qawtMGysU/edit?usp=sharing"",""สบก!DD28"")"),0)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IFERROR(__xludf.DUMMYFUNCTION("IMPORTRANGE(""https://docs.google.com/spreadsheets/d/1Yj_ptqi66GCucihVvJfMjLAmec39IyEx_6qawtMGysU/edit?usp=sharing"",""สบก!CY28"")"),0)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IFERROR(__xludf.DUMMYFUNCTION("IMPORTRANGE(""https://docs.google.com/spreadsheets/d/1Yj_ptqi66GCucihVvJfMjLAmec39IyEx_6qawtMGysU/edit?usp=sharing"",""สบก!CZ28"")"),0)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IFERROR(__xludf.DUMMYFUNCTION("IMPORTRANGE(""https://docs.google.com/spreadsheets/d/1Yj_ptqi66GCucihVvJfMjLAmec39IyEx_6qawtMGysU/edit?usp=sharing"",""สบก!DA28"")"),0)</f>
        <v>0</v>
      </c>
      <c r="M318" s="101"/>
      <c r="N318" s="91">
        <f ca="1">IFERROR(__xludf.DUMMYFUNCTION("IMPORTRANGE(""https://docs.google.com/spreadsheets/d/1Yj_ptqi66GCucihVvJfMjLAmec39IyEx_6qawtMGysU/edit?usp=sharing"",""สบก!DE28"")"),0)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IFERROR(__xludf.DUMMYFUNCTION("IMPORTRANGE(""https://docs.google.com/spreadsheets/d/11923uPwbBZFjjGgGUA6NLw09EwE0CqkOc4q9oUmW1yo/edit?usp=sharing"",""พิษณุโลก!J220"")"),0)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IFERROR(__xludf.DUMMYFUNCTION("IMPORTRANGE(""https://docs.google.com/spreadsheets/d/11923uPwbBZFjjGgGUA6NLw09EwE0CqkOc4q9oUmW1yo/edit?usp=sharing"",""พิษณุโลก!J221"")"),0)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IFERROR(__xludf.DUMMYFUNCTION("IMPORTRANGE(""https://docs.google.com/spreadsheets/d/11923uPwbBZFjjGgGUA6NLw09EwE0CqkOc4q9oUmW1yo/edit?usp=sharing"",""พิษณุโลก!J222"")"),0)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IFERROR(__xludf.DUMMYFUNCTION("IMPORTRANGE(""https://docs.google.com/spreadsheets/d/11923uPwbBZFjjGgGUA6NLw09EwE0CqkOc4q9oUmW1yo/edit?usp=sharing"",""พิษณุโลก!J223"")"),0)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IFERROR(__xludf.DUMMYFUNCTION("IMPORTRANGE(""https://docs.google.com/spreadsheets/d/11923uPwbBZFjjGgGUA6NLw09EwE0CqkOc4q9oUmW1yo/edit?usp=sharing"",""พิษณุโลก!I224"")"),0)</f>
        <v>0</v>
      </c>
      <c r="J324" s="191">
        <f ca="1">IFERROR(__xludf.DUMMYFUNCTION("IMPORTRANGE(""https://docs.google.com/spreadsheets/d/11923uPwbBZFjjGgGUA6NLw09EwE0CqkOc4q9oUmW1yo/edit?usp=sharing"",""พิษณุโลก!J224"")"),0)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IFERROR(__xludf.DUMMYFUNCTION("IMPORTRANGE(""https://docs.google.com/spreadsheets/d/11923uPwbBZFjjGgGUA6NLw09EwE0CqkOc4q9oUmW1yo/edit?usp=sharing"",""พิษณุโลก!J225"")"),0)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IFERROR(__xludf.DUMMYFUNCTION("IMPORTRANGE(""https://docs.google.com/spreadsheets/d/11923uPwbBZFjjGgGUA6NLw09EwE0CqkOc4q9oUmW1yo/edit?usp=sharing"",""พิษณุโลก!J226"")"),0)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IFERROR(__xludf.DUMMYFUNCTION("IMPORTRANGE(""https://docs.google.com/spreadsheets/d/11923uPwbBZFjjGgGUA6NLw09EwE0CqkOc4q9oUmW1yo/edit?usp=sharing"",""พิษณุโลก!I228"")"),220)</f>
        <v>220</v>
      </c>
      <c r="J328" s="330">
        <f ca="1">IFERROR(__xludf.DUMMYFUNCTION("IMPORTRANGE(""https://docs.google.com/spreadsheets/d/11923uPwbBZFjjGgGUA6NLw09EwE0CqkOc4q9oUmW1yo/edit?usp=sharing"",""พิษณุโลก!J228"")"),37)</f>
        <v>37</v>
      </c>
      <c r="K328" s="309">
        <f ca="1">IF(I328&gt;0,J328*100/I328,0)</f>
        <v>16.818181818181817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693330</v>
      </c>
      <c r="M329" s="155">
        <f t="shared" ca="1" si="98"/>
        <v>372130</v>
      </c>
      <c r="N329" s="155">
        <f t="shared" ca="1" si="98"/>
        <v>218325</v>
      </c>
      <c r="O329" s="154">
        <f t="shared" ref="O329:O331" ca="1" si="99">IF(L329&gt;0,N329*100/L329,0)</f>
        <v>31.489334083336939</v>
      </c>
      <c r="P329" s="154">
        <f t="shared" ref="P329:P331" ca="1" si="100">IF(M329&gt;0,N329*100/M329,0)</f>
        <v>58.669013516781767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693330</v>
      </c>
      <c r="M331" s="160">
        <f t="shared" ca="1" si="102"/>
        <v>372130</v>
      </c>
      <c r="N331" s="160">
        <f t="shared" ca="1" si="102"/>
        <v>218325</v>
      </c>
      <c r="O331" s="159">
        <f t="shared" ca="1" si="99"/>
        <v>31.489334083336939</v>
      </c>
      <c r="P331" s="159">
        <f t="shared" ca="1" si="100"/>
        <v>58.669013516781767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678330</v>
      </c>
      <c r="M333" s="172">
        <f ca="1">IFERROR(__xludf.DUMMYFUNCTION("IMPORTRANGE(""https://docs.google.com/spreadsheets/d/1Yj_ptqi66GCucihVvJfMjLAmec39IyEx_6qawtMGysU/edit?usp=sharing"",""สบก!DL28"")"),372130)</f>
        <v>372130</v>
      </c>
      <c r="N333" s="172">
        <f ca="1">IFERROR(__xludf.DUMMYFUNCTION("IMPORTRANGE(""https://docs.google.com/spreadsheets/d/1Yj_ptqi66GCucihVvJfMjLAmec39IyEx_6qawtMGysU/edit?usp=sharing"",""สบก!DM28"")"),203325)</f>
        <v>203325</v>
      </c>
      <c r="O333" s="171">
        <f ca="1">IF(L333&gt;0,N333*100/L333,0)</f>
        <v>29.974348768298615</v>
      </c>
      <c r="P333" s="171">
        <f ca="1">IF(M333&gt;0,N333*100/M333,0)</f>
        <v>54.638164082444305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IFERROR(__xludf.DUMMYFUNCTION("IMPORTRANGE(""https://docs.google.com/spreadsheets/d/1Yj_ptqi66GCucihVvJfMjLAmec39IyEx_6qawtMGysU/edit?usp=sharing"",""สบก!DH28"")"),306000)</f>
        <v>306000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IFERROR(__xludf.DUMMYFUNCTION("IMPORTRANGE(""https://docs.google.com/spreadsheets/d/1Yj_ptqi66GCucihVvJfMjLAmec39IyEx_6qawtMGysU/edit?usp=sharing"",""สบก!DI28"")"),372330)</f>
        <v>372330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IFERROR(__xludf.DUMMYFUNCTION("IMPORTRANGE(""https://docs.google.com/spreadsheets/d/1Yj_ptqi66GCucihVvJfMjLAmec39IyEx_6qawtMGysU/edit?usp=sharing"",""สบก!DJ28"")"),15000)</f>
        <v>15000</v>
      </c>
      <c r="M337" s="101"/>
      <c r="N337" s="91">
        <f ca="1">IFERROR(__xludf.DUMMYFUNCTION("IMPORTRANGE(""https://docs.google.com/spreadsheets/d/1Yj_ptqi66GCucihVvJfMjLAmec39IyEx_6qawtMGysU/edit?usp=sharing"",""สบก!DN28"")"),15000)</f>
        <v>15000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IFERROR(__xludf.DUMMYFUNCTION("IMPORTRANGE(""https://docs.google.com/spreadsheets/d/11923uPwbBZFjjGgGUA6NLw09EwE0CqkOc4q9oUmW1yo/edit?usp=sharing"",""พิษณุโลก!I234"")"),0)</f>
        <v>0</v>
      </c>
      <c r="J339" s="191">
        <f ca="1">IFERROR(__xludf.DUMMYFUNCTION("IMPORTRANGE(""https://docs.google.com/spreadsheets/d/11923uPwbBZFjjGgGUA6NLw09EwE0CqkOc4q9oUmW1yo/edit?usp=sharing"",""พิษณุโลก!J234"")"),53)</f>
        <v>53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IFERROR(__xludf.DUMMYFUNCTION("IMPORTRANGE(""https://docs.google.com/spreadsheets/d/11923uPwbBZFjjGgGUA6NLw09EwE0CqkOc4q9oUmW1yo/edit?usp=sharing"",""พิษณุโลก!I235"")"),2040)</f>
        <v>2040</v>
      </c>
      <c r="J340" s="191">
        <f ca="1">IFERROR(__xludf.DUMMYFUNCTION("IMPORTRANGE(""https://docs.google.com/spreadsheets/d/11923uPwbBZFjjGgGUA6NLw09EwE0CqkOc4q9oUmW1yo/edit?usp=sharing"",""พิษณุโลก!J235"")"),375.76)</f>
        <v>375.76</v>
      </c>
      <c r="K340" s="333">
        <f t="shared" ca="1" si="103"/>
        <v>18.419607843137253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IFERROR(__xludf.DUMMYFUNCTION("IMPORTRANGE(""https://docs.google.com/spreadsheets/d/11923uPwbBZFjjGgGUA6NLw09EwE0CqkOc4q9oUmW1yo/edit?usp=sharing"",""พิษณุโลก!I236"")"),220)</f>
        <v>220</v>
      </c>
      <c r="J341" s="191">
        <f ca="1">IFERROR(__xludf.DUMMYFUNCTION("IMPORTRANGE(""https://docs.google.com/spreadsheets/d/11923uPwbBZFjjGgGUA6NLw09EwE0CqkOc4q9oUmW1yo/edit?usp=sharing"",""พิษณุโลก!J236"")"),78)</f>
        <v>78</v>
      </c>
      <c r="K341" s="333">
        <f t="shared" ca="1" si="103"/>
        <v>35.454545454545453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IFERROR(__xludf.DUMMYFUNCTION("IMPORTRANGE(""https://docs.google.com/spreadsheets/d/11923uPwbBZFjjGgGUA6NLw09EwE0CqkOc4q9oUmW1yo/edit?usp=sharing"",""พิษณุโลก!I237"")"),0)</f>
        <v>0</v>
      </c>
      <c r="J342" s="191">
        <f ca="1">IFERROR(__xludf.DUMMYFUNCTION("IMPORTRANGE(""https://docs.google.com/spreadsheets/d/11923uPwbBZFjjGgGUA6NLw09EwE0CqkOc4q9oUmW1yo/edit?usp=sharing"",""พิษณุโลก!J237"")"),717.339999999999)</f>
        <v>717.33999999999901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IFERROR(__xludf.DUMMYFUNCTION("IMPORTRANGE(""https://docs.google.com/spreadsheets/d/11923uPwbBZFjjGgGUA6NLw09EwE0CqkOc4q9oUmW1yo/edit?usp=sharing"",""พิษณุโลก!I238"")"),220)</f>
        <v>220</v>
      </c>
      <c r="J343" s="191">
        <f ca="1">IFERROR(__xludf.DUMMYFUNCTION("IMPORTRANGE(""https://docs.google.com/spreadsheets/d/11923uPwbBZFjjGgGUA6NLw09EwE0CqkOc4q9oUmW1yo/edit?usp=sharing"",""พิษณุโลก!J238"")"),0)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IFERROR(__xludf.DUMMYFUNCTION("IMPORTRANGE(""https://docs.google.com/spreadsheets/d/11923uPwbBZFjjGgGUA6NLw09EwE0CqkOc4q9oUmW1yo/edit?usp=sharing"",""พิษณุโลก!I239"")"),0)</f>
        <v>0</v>
      </c>
      <c r="J344" s="191">
        <f ca="1">IFERROR(__xludf.DUMMYFUNCTION("IMPORTRANGE(""https://docs.google.com/spreadsheets/d/11923uPwbBZFjjGgGUA6NLw09EwE0CqkOc4q9oUmW1yo/edit?usp=sharing"",""พิษณุโลก!J239"")"),0)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IFERROR(__xludf.DUMMYFUNCTION("IMPORTRANGE(""https://docs.google.com/spreadsheets/d/11923uPwbBZFjjGgGUA6NLw09EwE0CqkOc4q9oUmW1yo/edit?usp=sharing"",""พิษณุโลก!I240"")"),220)</f>
        <v>220</v>
      </c>
      <c r="J345" s="191">
        <f ca="1">IFERROR(__xludf.DUMMYFUNCTION("IMPORTRANGE(""https://docs.google.com/spreadsheets/d/11923uPwbBZFjjGgGUA6NLw09EwE0CqkOc4q9oUmW1yo/edit?usp=sharing"",""พิษณุโลก!J240"")"),37)</f>
        <v>37</v>
      </c>
      <c r="K345" s="333">
        <f t="shared" ca="1" si="103"/>
        <v>16.818181818181817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IFERROR(__xludf.DUMMYFUNCTION("IMPORTRANGE(""https://docs.google.com/spreadsheets/d/11923uPwbBZFjjGgGUA6NLw09EwE0CqkOc4q9oUmW1yo/edit?usp=sharing"",""พิษณุโลก!I241"")"),0)</f>
        <v>0</v>
      </c>
      <c r="J346" s="191">
        <f ca="1">IFERROR(__xludf.DUMMYFUNCTION("IMPORTRANGE(""https://docs.google.com/spreadsheets/d/11923uPwbBZFjjGgGUA6NLw09EwE0CqkOc4q9oUmW1yo/edit?usp=sharing"",""พิษณุโลก!J241"")"),493.76)</f>
        <v>493.76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IFERROR(__xludf.DUMMYFUNCTION("IMPORTRANGE(""https://docs.google.com/spreadsheets/d/11923uPwbBZFjjGgGUA6NLw09EwE0CqkOc4q9oUmW1yo/edit?usp=sharing"",""พิษณุโลก!L242"")"),2734339)</f>
        <v>2734339</v>
      </c>
      <c r="M347" s="347"/>
      <c r="N347" s="347">
        <f ca="1">IFERROR(__xludf.DUMMYFUNCTION("IMPORTRANGE(""https://docs.google.com/spreadsheets/d/11923uPwbBZFjjGgGUA6NLw09EwE0CqkOc4q9oUmW1yo/edit?usp=sharing"",""พิษณุโลก!M242"")"),170160.18)</f>
        <v>170160.18</v>
      </c>
      <c r="O347" s="347">
        <f ca="1">+IF(L347&gt;0,N347*100/L347,0)</f>
        <v>6.2230827999015483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IFERROR(__xludf.DUMMYFUNCTION("IMPORTRANGE(""https://docs.google.com/spreadsheets/d/11923uPwbBZFjjGgGUA6NLw09EwE0CqkOc4q9oUmW1yo/edit?usp=sharing"",""พิษณุโลก!I244"")"),0)</f>
        <v>0</v>
      </c>
      <c r="J349" s="360">
        <f ca="1">IFERROR(__xludf.DUMMYFUNCTION("IMPORTRANGE(""https://docs.google.com/spreadsheets/d/11923uPwbBZFjjGgGUA6NLw09EwE0CqkOc4q9oUmW1yo/edit?usp=sharing"",""พิษณุโลก!J244"")"),0)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IFERROR(__xludf.DUMMYFUNCTION("IMPORTRANGE(""https://docs.google.com/spreadsheets/d/11923uPwbBZFjjGgGUA6NLw09EwE0CqkOc4q9oUmW1yo/edit?usp=sharing"",""พิษณุโลก!L244"")"),0)</f>
        <v>0</v>
      </c>
      <c r="M349" s="362"/>
      <c r="N349" s="362">
        <f ca="1">IFERROR(__xludf.DUMMYFUNCTION("IMPORTRANGE(""https://docs.google.com/spreadsheets/d/11923uPwbBZFjjGgGUA6NLw09EwE0CqkOc4q9oUmW1yo/edit?usp=sharing"",""พิษณุโลก!M244"")"),0)</f>
        <v>0</v>
      </c>
      <c r="O349" s="362">
        <f ca="1">+IF(L349&gt;0,N349*100/L349,0)</f>
        <v>0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IFERROR(__xludf.DUMMYFUNCTION("IMPORTRANGE(""https://docs.google.com/spreadsheets/d/11923uPwbBZFjjGgGUA6NLw09EwE0CqkOc4q9oUmW1yo/edit?usp=sharing"",""พิษณุโลก!I245"")"),0)</f>
        <v>0</v>
      </c>
      <c r="J350" s="360">
        <f ca="1">IFERROR(__xludf.DUMMYFUNCTION("IMPORTRANGE(""https://docs.google.com/spreadsheets/d/11923uPwbBZFjjGgGUA6NLw09EwE0CqkOc4q9oUmW1yo/edit?usp=sharing"",""พิษณุโลก!J245"")"),0)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IFERROR(__xludf.DUMMYFUNCTION("IMPORTRANGE(""https://docs.google.com/spreadsheets/d/11923uPwbBZFjjGgGUA6NLw09EwE0CqkOc4q9oUmW1yo/edit?usp=sharing"",""พิษณุโลก!L246"")"),0)</f>
        <v>0</v>
      </c>
      <c r="M351" s="169"/>
      <c r="N351" s="169">
        <f ca="1">IFERROR(__xludf.DUMMYFUNCTION("IMPORTRANGE(""https://docs.google.com/spreadsheets/d/11923uPwbBZFjjGgGUA6NLw09EwE0CqkOc4q9oUmW1yo/edit?usp=sharing"",""พิษณุโลก!M246"")"),0)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IFERROR(__xludf.DUMMYFUNCTION("IMPORTRANGE(""https://docs.google.com/spreadsheets/d/11923uPwbBZFjjGgGUA6NLw09EwE0CqkOc4q9oUmW1yo/edit?usp=sharing"",""พิษณุโลก!L247"")"),0)</f>
        <v>0</v>
      </c>
      <c r="M352" s="169"/>
      <c r="N352" s="169">
        <f ca="1">IFERROR(__xludf.DUMMYFUNCTION("IMPORTRANGE(""https://docs.google.com/spreadsheets/d/11923uPwbBZFjjGgGUA6NLw09EwE0CqkOc4q9oUmW1yo/edit?usp=sharing"",""พิษณุโลก!M247"")"),0)</f>
        <v>0</v>
      </c>
      <c r="O352" s="169">
        <f t="shared" ca="1" si="105"/>
        <v>0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IFERROR(__xludf.DUMMYFUNCTION("IMPORTRANGE(""https://docs.google.com/spreadsheets/d/11923uPwbBZFjjGgGUA6NLw09EwE0CqkOc4q9oUmW1yo/edit?usp=sharing"",""พิษณุโลก!L248"")"),0)</f>
        <v>0</v>
      </c>
      <c r="M353" s="171"/>
      <c r="N353" s="171">
        <f ca="1">IFERROR(__xludf.DUMMYFUNCTION("IMPORTRANGE(""https://docs.google.com/spreadsheets/d/11923uPwbBZFjjGgGUA6NLw09EwE0CqkOc4q9oUmW1yo/edit?usp=sharing"",""พิษณุโลก!M248"")"),0)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IFERROR(__xludf.DUMMYFUNCTION("IMPORTRANGE(""https://docs.google.com/spreadsheets/d/11923uPwbBZFjjGgGUA6NLw09EwE0CqkOc4q9oUmW1yo/edit?usp=sharing"",""พิษณุโลก!L249"")"),0)</f>
        <v>0</v>
      </c>
      <c r="M354" s="171"/>
      <c r="N354" s="171">
        <f ca="1">IFERROR(__xludf.DUMMYFUNCTION("IMPORTRANGE(""https://docs.google.com/spreadsheets/d/11923uPwbBZFjjGgGUA6NLw09EwE0CqkOc4q9oUmW1yo/edit?usp=sharing"",""พิษณุโลก!M249"")"),0)</f>
        <v>0</v>
      </c>
      <c r="O354" s="171">
        <f t="shared" ca="1" si="105"/>
        <v>0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IFERROR(__xludf.DUMMYFUNCTION("IMPORTRANGE(""https://docs.google.com/spreadsheets/d/11923uPwbBZFjjGgGUA6NLw09EwE0CqkOc4q9oUmW1yo/edit?usp=sharing"",""พิษณุโลก!M250"")"),0)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IFERROR(__xludf.DUMMYFUNCTION("IMPORTRANGE(""https://docs.google.com/spreadsheets/d/11923uPwbBZFjjGgGUA6NLw09EwE0CqkOc4q9oUmW1yo/edit?usp=sharing"",""พิษณุโลก!M251"")"),0)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IFERROR(__xludf.DUMMYFUNCTION("IMPORTRANGE(""https://docs.google.com/spreadsheets/d/11923uPwbBZFjjGgGUA6NLw09EwE0CqkOc4q9oUmW1yo/edit?usp=sharing"",""พิษณุโลก!M252"")"),0)</f>
        <v>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IFERROR(__xludf.DUMMYFUNCTION("IMPORTRANGE(""https://docs.google.com/spreadsheets/d/11923uPwbBZFjjGgGUA6NLw09EwE0CqkOc4q9oUmW1yo/edit?usp=sharing"",""พิษณุโลก!M253"")"),0)</f>
        <v>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IFERROR(__xludf.DUMMYFUNCTION("IMPORTRANGE(""https://docs.google.com/spreadsheets/d/11923uPwbBZFjjGgGUA6NLw09EwE0CqkOc4q9oUmW1yo/edit?usp=sharing"",""พิษณุโลก!J255"")"),0)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IFERROR(__xludf.DUMMYFUNCTION("IMPORTRANGE(""https://docs.google.com/spreadsheets/d/11923uPwbBZFjjGgGUA6NLw09EwE0CqkOc4q9oUmW1yo/edit?usp=sharing"",""พิษณุโลก!J256"")"),0)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IFERROR(__xludf.DUMMYFUNCTION("IMPORTRANGE(""https://docs.google.com/spreadsheets/d/11923uPwbBZFjjGgGUA6NLw09EwE0CqkOc4q9oUmW1yo/edit?usp=sharing"",""พิษณุโลก!J257"")"),0)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IFERROR(__xludf.DUMMYFUNCTION("IMPORTRANGE(""https://docs.google.com/spreadsheets/d/11923uPwbBZFjjGgGUA6NLw09EwE0CqkOc4q9oUmW1yo/edit?usp=sharing"",""พิษณุโลก!J258"")"),0)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IFERROR(__xludf.DUMMYFUNCTION("IMPORTRANGE(""https://docs.google.com/spreadsheets/d/11923uPwbBZFjjGgGUA6NLw09EwE0CqkOc4q9oUmW1yo/edit?usp=sharing"",""พิษณุโลก!J166"")"),0)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IFERROR(__xludf.DUMMYFUNCTION("IMPORTRANGE(""https://docs.google.com/spreadsheets/d/11923uPwbBZFjjGgGUA6NLw09EwE0CqkOc4q9oUmW1yo/edit?usp=sharing"",""พิษณุโลก!J166"")"),0)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IFERROR(__xludf.DUMMYFUNCTION("IMPORTRANGE(""https://docs.google.com/spreadsheets/d/11923uPwbBZFjjGgGUA6NLw09EwE0CqkOc4q9oUmW1yo/edit?usp=sharing"",""พิษณุโลก!J166"")"),0)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IFERROR(__xludf.DUMMYFUNCTION("IMPORTRANGE(""https://docs.google.com/spreadsheets/d/11923uPwbBZFjjGgGUA6NLw09EwE0CqkOc4q9oUmW1yo/edit?usp=sharing"",""พิษณุโลก!J166"")"),0)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IFERROR(__xludf.DUMMYFUNCTION("IMPORTRANGE(""https://docs.google.com/spreadsheets/d/11923uPwbBZFjjGgGUA6NLw09EwE0CqkOc4q9oUmW1yo/edit?usp=sharing"",""พิษณุโลก!I263"")"),0)</f>
        <v>0</v>
      </c>
      <c r="J368" s="191">
        <f ca="1">IFERROR(__xludf.DUMMYFUNCTION("IMPORTRANGE(""https://docs.google.com/spreadsheets/d/11923uPwbBZFjjGgGUA6NLw09EwE0CqkOc4q9oUmW1yo/edit?usp=sharing"",""พิษณุโลก!J263"")"),0)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IFERROR(__xludf.DUMMYFUNCTION("IMPORTRANGE(""https://docs.google.com/spreadsheets/d/11923uPwbBZFjjGgGUA6NLw09EwE0CqkOc4q9oUmW1yo/edit?usp=sharing"",""พิษณุโลก!I164"")"),0)</f>
        <v>0</v>
      </c>
      <c r="J369" s="191">
        <f ca="1">IFERROR(__xludf.DUMMYFUNCTION("IMPORTRANGE(""https://docs.google.com/spreadsheets/d/11923uPwbBZFjjGgGUA6NLw09EwE0CqkOc4q9oUmW1yo/edit?usp=sharing"",""พิษณุโลก!J164"")"),0)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IFERROR(__xludf.DUMMYFUNCTION("IMPORTRANGE(""https://docs.google.com/spreadsheets/d/11923uPwbBZFjjGgGUA6NLw09EwE0CqkOc4q9oUmW1yo/edit?usp=sharing"",""พิษณุโลก!I265"")"),0)</f>
        <v>0</v>
      </c>
      <c r="J370" s="191">
        <f ca="1">IFERROR(__xludf.DUMMYFUNCTION("IMPORTRANGE(""https://docs.google.com/spreadsheets/d/11923uPwbBZFjjGgGUA6NLw09EwE0CqkOc4q9oUmW1yo/edit?usp=sharing"",""พิษณุโลก!J265"")"),0)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IFERROR(__xludf.DUMMYFUNCTION("IMPORTRANGE(""https://docs.google.com/spreadsheets/d/11923uPwbBZFjjGgGUA6NLw09EwE0CqkOc4q9oUmW1yo/edit?usp=sharing"",""พิษณุโลก!I164"")"),0)</f>
        <v>0</v>
      </c>
      <c r="J371" s="192">
        <f ca="1">IFERROR(__xludf.DUMMYFUNCTION("IMPORTRANGE(""https://docs.google.com/spreadsheets/d/11923uPwbBZFjjGgGUA6NLw09EwE0CqkOc4q9oUmW1yo/edit?usp=sharing"",""พิษณุโลก!J164"")"),0)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IFERROR(__xludf.DUMMYFUNCTION("IMPORTRANGE(""https://docs.google.com/spreadsheets/d/11923uPwbBZFjjGgGUA6NLw09EwE0CqkOc4q9oUmW1yo/edit?usp=sharing"",""พิษณุโลก!I267"")"),0)</f>
        <v>0</v>
      </c>
      <c r="J372" s="192">
        <f ca="1">IFERROR(__xludf.DUMMYFUNCTION("IMPORTRANGE(""https://docs.google.com/spreadsheets/d/11923uPwbBZFjjGgGUA6NLw09EwE0CqkOc4q9oUmW1yo/edit?usp=sharing"",""พิษณุโลก!J267"")"),0)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IFERROR(__xludf.DUMMYFUNCTION("IMPORTRANGE(""https://docs.google.com/spreadsheets/d/11923uPwbBZFjjGgGUA6NLw09EwE0CqkOc4q9oUmW1yo/edit?usp=sharing"",""พิษณุโลก!I164"")"),0)</f>
        <v>0</v>
      </c>
      <c r="J373" s="191">
        <f ca="1">IFERROR(__xludf.DUMMYFUNCTION("IMPORTRANGE(""https://docs.google.com/spreadsheets/d/11923uPwbBZFjjGgGUA6NLw09EwE0CqkOc4q9oUmW1yo/edit?usp=sharing"",""พิษณุโลก!J164"")"),0)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IFERROR(__xludf.DUMMYFUNCTION("IMPORTRANGE(""https://docs.google.com/spreadsheets/d/11923uPwbBZFjjGgGUA6NLw09EwE0CqkOc4q9oUmW1yo/edit?usp=sharing"",""พิษณุโลก!I164"")"),0)</f>
        <v>0</v>
      </c>
      <c r="J374" s="191">
        <f ca="1">IFERROR(__xludf.DUMMYFUNCTION("IMPORTRANGE(""https://docs.google.com/spreadsheets/d/11923uPwbBZFjjGgGUA6NLw09EwE0CqkOc4q9oUmW1yo/edit?usp=sharing"",""พิษณุโลก!J164"")"),0)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IFERROR(__xludf.DUMMYFUNCTION("IMPORTRANGE(""https://docs.google.com/spreadsheets/d/11923uPwbBZFjjGgGUA6NLw09EwE0CqkOc4q9oUmW1yo/edit?usp=sharing"",""พิษณุโลก!I270"")"),0)</f>
        <v>0</v>
      </c>
      <c r="J375" s="191">
        <f ca="1">IFERROR(__xludf.DUMMYFUNCTION("IMPORTRANGE(""https://docs.google.com/spreadsheets/d/11923uPwbBZFjjGgGUA6NLw09EwE0CqkOc4q9oUmW1yo/edit?usp=sharing"",""พิษณุโลก!J270"")"),0)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IFERROR(__xludf.DUMMYFUNCTION("IMPORTRANGE(""https://docs.google.com/spreadsheets/d/11923uPwbBZFjjGgGUA6NLw09EwE0CqkOc4q9oUmW1yo/edit?usp=sharing"",""พิษณุโลก!I271"")"),0)</f>
        <v>0</v>
      </c>
      <c r="J376" s="192">
        <f ca="1">IFERROR(__xludf.DUMMYFUNCTION("IMPORTRANGE(""https://docs.google.com/spreadsheets/d/11923uPwbBZFjjGgGUA6NLw09EwE0CqkOc4q9oUmW1yo/edit?usp=sharing"",""พิษณุโลก!J271"")"),0)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IFERROR(__xludf.DUMMYFUNCTION("IMPORTRANGE(""https://docs.google.com/spreadsheets/d/11923uPwbBZFjjGgGUA6NLw09EwE0CqkOc4q9oUmW1yo/edit?usp=sharing"",""พิษณุโลก!I272"")"),0)</f>
        <v>0</v>
      </c>
      <c r="J377" s="191">
        <f ca="1">IFERROR(__xludf.DUMMYFUNCTION("IMPORTRANGE(""https://docs.google.com/spreadsheets/d/11923uPwbBZFjjGgGUA6NLw09EwE0CqkOc4q9oUmW1yo/edit?usp=sharing"",""พิษณุโลก!J272"")"),0)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IFERROR(__xludf.DUMMYFUNCTION("IMPORTRANGE(""https://docs.google.com/spreadsheets/d/11923uPwbBZFjjGgGUA6NLw09EwE0CqkOc4q9oUmW1yo/edit?usp=sharing"",""พิษณุโลก!J273"")"),0)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IFERROR(__xludf.DUMMYFUNCTION("IMPORTRANGE(""https://docs.google.com/spreadsheets/d/11923uPwbBZFjjGgGUA6NLw09EwE0CqkOc4q9oUmW1yo/edit?usp=sharing"",""พิษณุโลก!I275"")"),1000)</f>
        <v>1000</v>
      </c>
      <c r="J380" s="360">
        <f ca="1">IFERROR(__xludf.DUMMYFUNCTION("IMPORTRANGE(""https://docs.google.com/spreadsheets/d/11923uPwbBZFjjGgGUA6NLw09EwE0CqkOc4q9oUmW1yo/edit?usp=sharing"",""พิษณุโลก!J275"")"),0)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IFERROR(__xludf.DUMMYFUNCTION("IMPORTRANGE(""https://docs.google.com/spreadsheets/d/11923uPwbBZFjjGgGUA6NLw09EwE0CqkOc4q9oUmW1yo/edit?usp=sharing"",""พิษณุโลก!L275"")"),1028520)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IFERROR(__xludf.DUMMYFUNCTION("IMPORTRANGE(""https://docs.google.com/spreadsheets/d/11923uPwbBZFjjGgGUA6NLw09EwE0CqkOc4q9oUmW1yo/edit?usp=sharing"",""พิษณุโลก!M275"")"),48180.09)</f>
        <v>48180.09</v>
      </c>
      <c r="O380" s="362">
        <f ca="1">+IF(L380&gt;0,N380*100/L380,0)</f>
        <v>4.6844096371485238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IFERROR(__xludf.DUMMYFUNCTION("IMPORTRANGE(""https://docs.google.com/spreadsheets/d/11923uPwbBZFjjGgGUA6NLw09EwE0CqkOc4q9oUmW1yo/edit?usp=sharing"",""พิษณุโลก!I276"")"),100)</f>
        <v>100</v>
      </c>
      <c r="J381" s="360">
        <f ca="1">IFERROR(__xludf.DUMMYFUNCTION("IMPORTRANGE(""https://docs.google.com/spreadsheets/d/11923uPwbBZFjjGgGUA6NLw09EwE0CqkOc4q9oUmW1yo/edit?usp=sharing"",""พิษณุโลก!J276"")"),0)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IFERROR(__xludf.DUMMYFUNCTION("IMPORTRANGE(""https://docs.google.com/spreadsheets/d/11923uPwbBZFjjGgGUA6NLw09EwE0CqkOc4q9oUmW1yo/edit?usp=sharing"",""พิษณุโลก!L277"")"),0)</f>
        <v>0</v>
      </c>
      <c r="M382" s="169"/>
      <c r="N382" s="169">
        <f ca="1">IFERROR(__xludf.DUMMYFUNCTION("IMPORTRANGE(""https://docs.google.com/spreadsheets/d/11923uPwbBZFjjGgGUA6NLw09EwE0CqkOc4q9oUmW1yo/edit?usp=sharing"",""พิษณุโลก!M277"")"),0)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IFERROR(__xludf.DUMMYFUNCTION("IMPORTRANGE(""https://docs.google.com/spreadsheets/d/11923uPwbBZFjjGgGUA6NLw09EwE0CqkOc4q9oUmW1yo/edit?usp=sharing"",""พิษณุโลก!L278"")"),1028520)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IFERROR(__xludf.DUMMYFUNCTION("IMPORTRANGE(""https://docs.google.com/spreadsheets/d/11923uPwbBZFjjGgGUA6NLw09EwE0CqkOc4q9oUmW1yo/edit?usp=sharing"",""พิษณุโลก!M278"")"),48180.09)</f>
        <v>48180.09</v>
      </c>
      <c r="O383" s="169">
        <f t="shared" ca="1" si="109"/>
        <v>4.6844096371485238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IFERROR(__xludf.DUMMYFUNCTION("IMPORTRANGE(""https://docs.google.com/spreadsheets/d/11923uPwbBZFjjGgGUA6NLw09EwE0CqkOc4q9oUmW1yo/edit?usp=sharing"",""พิษณุโลก!L279"")"),0)</f>
        <v>0</v>
      </c>
      <c r="M384" s="171"/>
      <c r="N384" s="171">
        <f ca="1">IFERROR(__xludf.DUMMYFUNCTION("IMPORTRANGE(""https://docs.google.com/spreadsheets/d/11923uPwbBZFjjGgGUA6NLw09EwE0CqkOc4q9oUmW1yo/edit?usp=sharing"",""พิษณุโลก!M279"")"),0)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IFERROR(__xludf.DUMMYFUNCTION("IMPORTRANGE(""https://docs.google.com/spreadsheets/d/11923uPwbBZFjjGgGUA6NLw09EwE0CqkOc4q9oUmW1yo/edit?usp=sharing"",""พิษณุโลก!L280"")"),1028520)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IFERROR(__xludf.DUMMYFUNCTION("IMPORTRANGE(""https://docs.google.com/spreadsheets/d/11923uPwbBZFjjGgGUA6NLw09EwE0CqkOc4q9oUmW1yo/edit?usp=sharing"",""พิษณุโลก!M280"")"),48180.09)</f>
        <v>48180.09</v>
      </c>
      <c r="O385" s="171">
        <f t="shared" ca="1" si="109"/>
        <v>4.6844096371485238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IFERROR(__xludf.DUMMYFUNCTION("IMPORTRANGE(""https://docs.google.com/spreadsheets/d/11923uPwbBZFjjGgGUA6NLw09EwE0CqkOc4q9oUmW1yo/edit?usp=sharing"",""พิษณุโลก!M281"")"),25800)</f>
        <v>25800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IFERROR(__xludf.DUMMYFUNCTION("IMPORTRANGE(""https://docs.google.com/spreadsheets/d/11923uPwbBZFjjGgGUA6NLw09EwE0CqkOc4q9oUmW1yo/edit?usp=sharing"",""พิษณุโลก!M282"")"),0)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IFERROR(__xludf.DUMMYFUNCTION("IMPORTRANGE(""https://docs.google.com/spreadsheets/d/11923uPwbBZFjjGgGUA6NLw09EwE0CqkOc4q9oUmW1yo/edit?usp=sharing"",""พิษณุโลก!M283"")"),20900.09)</f>
        <v>20900.09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IFERROR(__xludf.DUMMYFUNCTION("IMPORTRANGE(""https://docs.google.com/spreadsheets/d/11923uPwbBZFjjGgGUA6NLw09EwE0CqkOc4q9oUmW1yo/edit?usp=sharing"",""พิษณุโลก!M284"")"),1480)</f>
        <v>1480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IFERROR(__xludf.DUMMYFUNCTION("IMPORTRANGE(""https://docs.google.com/spreadsheets/d/11923uPwbBZFjjGgGUA6NLw09EwE0CqkOc4q9oUmW1yo/edit?usp=sharing"",""พิษณุโลก!J286"")"),0)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IFERROR(__xludf.DUMMYFUNCTION("IMPORTRANGE(""https://docs.google.com/spreadsheets/d/11923uPwbBZFjjGgGUA6NLw09EwE0CqkOc4q9oUmW1yo/edit?usp=sharing"",""พิษณุโลก!J287"")"),1)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IFERROR(__xludf.DUMMYFUNCTION("IMPORTRANGE(""https://docs.google.com/spreadsheets/d/11923uPwbBZFjjGgGUA6NLw09EwE0CqkOc4q9oUmW1yo/edit?usp=sharing"",""พิษณุโลก!J288"")"),1)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IFERROR(__xludf.DUMMYFUNCTION("IMPORTRANGE(""https://docs.google.com/spreadsheets/d/11923uPwbBZFjjGgGUA6NLw09EwE0CqkOc4q9oUmW1yo/edit?usp=sharing"",""พิษณุโลก!J289"")"),1)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IFERROR(__xludf.DUMMYFUNCTION("IMPORTRANGE(""https://docs.google.com/spreadsheets/d/11923uPwbBZFjjGgGUA6NLw09EwE0CqkOc4q9oUmW1yo/edit?usp=sharing"",""พิษณุโลก!I291"")"),100)</f>
        <v>100</v>
      </c>
      <c r="J396" s="192">
        <f ca="1">IFERROR(__xludf.DUMMYFUNCTION("IMPORTRANGE(""https://docs.google.com/spreadsheets/d/11923uPwbBZFjjGgGUA6NLw09EwE0CqkOc4q9oUmW1yo/edit?usp=sharing"",""พิษณุโลก!J291"")"),0)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IFERROR(__xludf.DUMMYFUNCTION("IMPORTRANGE(""https://docs.google.com/spreadsheets/d/11923uPwbBZFjjGgGUA6NLw09EwE0CqkOc4q9oUmW1yo/edit?usp=sharing"",""พิษณุโลก!I292"")"),1000)</f>
        <v>1000</v>
      </c>
      <c r="J397" s="192">
        <f ca="1">IFERROR(__xludf.DUMMYFUNCTION("IMPORTRANGE(""https://docs.google.com/spreadsheets/d/11923uPwbBZFjjGgGUA6NLw09EwE0CqkOc4q9oUmW1yo/edit?usp=sharing"",""พิษณุโลก!J292"")"),0)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IFERROR(__xludf.DUMMYFUNCTION("IMPORTRANGE(""https://docs.google.com/spreadsheets/d/11923uPwbBZFjjGgGUA6NLw09EwE0CqkOc4q9oUmW1yo/edit?usp=sharing"",""พิษณุโลก!I293"")"),100)</f>
        <v>100</v>
      </c>
      <c r="J398" s="192">
        <f ca="1">IFERROR(__xludf.DUMMYFUNCTION("IMPORTRANGE(""https://docs.google.com/spreadsheets/d/11923uPwbBZFjjGgGUA6NLw09EwE0CqkOc4q9oUmW1yo/edit?usp=sharing"",""พิษณุโลก!J293"")"),0)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IFERROR(__xludf.DUMMYFUNCTION("IMPORTRANGE(""https://docs.google.com/spreadsheets/d/11923uPwbBZFjjGgGUA6NLw09EwE0CqkOc4q9oUmW1yo/edit?usp=sharing"",""พิษณุโลก!J294"")"),0)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IFERROR(__xludf.DUMMYFUNCTION("IMPORTRANGE(""https://docs.google.com/spreadsheets/d/11923uPwbBZFjjGgGUA6NLw09EwE0CqkOc4q9oUmW1yo/edit?usp=sharing"",""พิษณุโลก!I296"")"),225)</f>
        <v>225</v>
      </c>
      <c r="J401" s="360">
        <f ca="1">IFERROR(__xludf.DUMMYFUNCTION("IMPORTRANGE(""https://docs.google.com/spreadsheets/d/11923uPwbBZFjjGgGUA6NLw09EwE0CqkOc4q9oUmW1yo/edit?usp=sharing"",""พิษณุโลก!J296"")"),75)</f>
        <v>75</v>
      </c>
      <c r="K401" s="361">
        <f t="shared" ref="K401:K402" ca="1" si="111">IF(I401&gt;0,J401*100/I401,0)</f>
        <v>33.333333333333336</v>
      </c>
      <c r="L401" s="362">
        <f ca="1">IFERROR(__xludf.DUMMYFUNCTION("IMPORTRANGE(""https://docs.google.com/spreadsheets/d/11923uPwbBZFjjGgGUA6NLw09EwE0CqkOc4q9oUmW1yo/edit?usp=sharing"",""พิษณุโลก!L296"")"),252320)</f>
        <v>252320</v>
      </c>
      <c r="M401" s="362"/>
      <c r="N401" s="362">
        <f ca="1">IFERROR(__xludf.DUMMYFUNCTION("IMPORTRANGE(""https://docs.google.com/spreadsheets/d/11923uPwbBZFjjGgGUA6NLw09EwE0CqkOc4q9oUmW1yo/edit?usp=sharing"",""พิษณุโลก!M296"")"),27120)</f>
        <v>27120</v>
      </c>
      <c r="O401" s="362">
        <f ca="1">+IF(L401&gt;0,N401*100/L401,0)</f>
        <v>10.748256182625237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IFERROR(__xludf.DUMMYFUNCTION("IMPORTRANGE(""https://docs.google.com/spreadsheets/d/11923uPwbBZFjjGgGUA6NLw09EwE0CqkOc4q9oUmW1yo/edit?usp=sharing"",""พิษณุโลก!I297"")"),75)</f>
        <v>75</v>
      </c>
      <c r="J402" s="360">
        <f ca="1">IFERROR(__xludf.DUMMYFUNCTION("IMPORTRANGE(""https://docs.google.com/spreadsheets/d/11923uPwbBZFjjGgGUA6NLw09EwE0CqkOc4q9oUmW1yo/edit?usp=sharing"",""พิษณุโลก!J297"")"),25)</f>
        <v>25</v>
      </c>
      <c r="K402" s="361">
        <f t="shared" ca="1" si="111"/>
        <v>33.333333333333336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IFERROR(__xludf.DUMMYFUNCTION("IMPORTRANGE(""https://docs.google.com/spreadsheets/d/11923uPwbBZFjjGgGUA6NLw09EwE0CqkOc4q9oUmW1yo/edit?usp=sharing"",""พิษณุโลก!L298"")"),0)</f>
        <v>0</v>
      </c>
      <c r="M403" s="169"/>
      <c r="N403" s="171">
        <f ca="1">IFERROR(__xludf.DUMMYFUNCTION("IMPORTRANGE(""https://docs.google.com/spreadsheets/d/11923uPwbBZFjjGgGUA6NLw09EwE0CqkOc4q9oUmW1yo/edit?usp=sharing"",""พิษณุโลก!M298"")"),0)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IFERROR(__xludf.DUMMYFUNCTION("IMPORTRANGE(""https://docs.google.com/spreadsheets/d/11923uPwbBZFjjGgGUA6NLw09EwE0CqkOc4q9oUmW1yo/edit?usp=sharing"",""พิษณุโลก!L299"")"),252320)</f>
        <v>252320</v>
      </c>
      <c r="M404" s="169"/>
      <c r="N404" s="171">
        <f ca="1">IFERROR(__xludf.DUMMYFUNCTION("IMPORTRANGE(""https://docs.google.com/spreadsheets/d/11923uPwbBZFjjGgGUA6NLw09EwE0CqkOc4q9oUmW1yo/edit?usp=sharing"",""พิษณุโลก!M299"")"),27120)</f>
        <v>27120</v>
      </c>
      <c r="O404" s="171">
        <f t="shared" ca="1" si="112"/>
        <v>10.748256182625237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IFERROR(__xludf.DUMMYFUNCTION("IMPORTRANGE(""https://docs.google.com/spreadsheets/d/11923uPwbBZFjjGgGUA6NLw09EwE0CqkOc4q9oUmW1yo/edit?usp=sharing"",""พิษณุโลก!L300"")"),0)</f>
        <v>0</v>
      </c>
      <c r="M405" s="171"/>
      <c r="N405" s="171">
        <f ca="1">IFERROR(__xludf.DUMMYFUNCTION("IMPORTRANGE(""https://docs.google.com/spreadsheets/d/11923uPwbBZFjjGgGUA6NLw09EwE0CqkOc4q9oUmW1yo/edit?usp=sharing"",""พิษณุโลก!M300"")"),0)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IFERROR(__xludf.DUMMYFUNCTION("IMPORTRANGE(""https://docs.google.com/spreadsheets/d/11923uPwbBZFjjGgGUA6NLw09EwE0CqkOc4q9oUmW1yo/edit?usp=sharing"",""พิษณุโลก!L301"")"),252320)</f>
        <v>252320</v>
      </c>
      <c r="M406" s="171"/>
      <c r="N406" s="171">
        <f ca="1">IFERROR(__xludf.DUMMYFUNCTION("IMPORTRANGE(""https://docs.google.com/spreadsheets/d/11923uPwbBZFjjGgGUA6NLw09EwE0CqkOc4q9oUmW1yo/edit?usp=sharing"",""พิษณุโลก!M301"")"),27120)</f>
        <v>27120</v>
      </c>
      <c r="O406" s="171">
        <f t="shared" ca="1" si="112"/>
        <v>10.748256182625237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IFERROR(__xludf.DUMMYFUNCTION("IMPORTRANGE(""https://docs.google.com/spreadsheets/d/11923uPwbBZFjjGgGUA6NLw09EwE0CqkOc4q9oUmW1yo/edit?usp=sharing"",""พิษณุโลก!M302"")"),27120)</f>
        <v>27120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IFERROR(__xludf.DUMMYFUNCTION("IMPORTRANGE(""https://docs.google.com/spreadsheets/d/11923uPwbBZFjjGgGUA6NLw09EwE0CqkOc4q9oUmW1yo/edit?usp=sharing"",""พิษณุโลก!M303"")"),0)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IFERROR(__xludf.DUMMYFUNCTION("IMPORTRANGE(""https://docs.google.com/spreadsheets/d/11923uPwbBZFjjGgGUA6NLw09EwE0CqkOc4q9oUmW1yo/edit?usp=sharing"",""พิษณุโลก!M304"")"),0)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IFERROR(__xludf.DUMMYFUNCTION("IMPORTRANGE(""https://docs.google.com/spreadsheets/d/11923uPwbBZFjjGgGUA6NLw09EwE0CqkOc4q9oUmW1yo/edit?usp=sharing"",""พิษณุโลก!M305"")"),0)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IFERROR(__xludf.DUMMYFUNCTION("IMPORTRANGE(""https://docs.google.com/spreadsheets/d/11923uPwbBZFjjGgGUA6NLw09EwE0CqkOc4q9oUmW1yo/edit?usp=sharing"",""พิษณุโลก!J307"")"),0)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IFERROR(__xludf.DUMMYFUNCTION("IMPORTRANGE(""https://docs.google.com/spreadsheets/d/11923uPwbBZFjjGgGUA6NLw09EwE0CqkOc4q9oUmW1yo/edit?usp=sharing"",""พิษณุโลก!J308"")"),1)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IFERROR(__xludf.DUMMYFUNCTION("IMPORTRANGE(""https://docs.google.com/spreadsheets/d/11923uPwbBZFjjGgGUA6NLw09EwE0CqkOc4q9oUmW1yo/edit?usp=sharing"",""พิษณุโลก!J309"")"),1)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IFERROR(__xludf.DUMMYFUNCTION("IMPORTRANGE(""https://docs.google.com/spreadsheets/d/11923uPwbBZFjjGgGUA6NLw09EwE0CqkOc4q9oUmW1yo/edit?usp=sharing"",""พิษณุโลก!J310"")"),1)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IFERROR(__xludf.DUMMYFUNCTION("IMPORTRANGE(""https://docs.google.com/spreadsheets/d/11923uPwbBZFjjGgGUA6NLw09EwE0CqkOc4q9oUmW1yo/edit?usp=sharing"",""พิษณุโลก!I311"")"),75)</f>
        <v>75</v>
      </c>
      <c r="J416" s="203">
        <f ca="1">IFERROR(__xludf.DUMMYFUNCTION("IMPORTRANGE(""https://docs.google.com/spreadsheets/d/11923uPwbBZFjjGgGUA6NLw09EwE0CqkOc4q9oUmW1yo/edit?usp=sharing"",""พิษณุโลก!J311"")"),25)</f>
        <v>25</v>
      </c>
      <c r="K416" s="204">
        <f t="shared" ref="K416:K432" ca="1" si="113">IF(I416&gt;0,J416*100/I416,0)</f>
        <v>33.333333333333336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IFERROR(__xludf.DUMMYFUNCTION("IMPORTRANGE(""https://docs.google.com/spreadsheets/d/11923uPwbBZFjjGgGUA6NLw09EwE0CqkOc4q9oUmW1yo/edit?usp=sharing"",""พิษณุโลก!I312"")"),25)</f>
        <v>25</v>
      </c>
      <c r="J417" s="379">
        <f ca="1">IFERROR(__xludf.DUMMYFUNCTION("IMPORTRANGE(""https://docs.google.com/spreadsheets/d/11923uPwbBZFjjGgGUA6NLw09EwE0CqkOc4q9oUmW1yo/edit?usp=sharing"",""พิษณุโลก!J312"")"),25)</f>
        <v>25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IFERROR(__xludf.DUMMYFUNCTION("IMPORTRANGE(""https://docs.google.com/spreadsheets/d/11923uPwbBZFjjGgGUA6NLw09EwE0CqkOc4q9oUmW1yo/edit?usp=sharing"",""พิษณุโลก!I313"")"),75)</f>
        <v>75</v>
      </c>
      <c r="J418" s="380">
        <f ca="1">IFERROR(__xludf.DUMMYFUNCTION("IMPORTRANGE(""https://docs.google.com/spreadsheets/d/11923uPwbBZFjjGgGUA6NLw09EwE0CqkOc4q9oUmW1yo/edit?usp=sharing"",""พิษณุโลก!J313"")"),75)</f>
        <v>75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IFERROR(__xludf.DUMMYFUNCTION("IMPORTRANGE(""https://docs.google.com/spreadsheets/d/11923uPwbBZFjjGgGUA6NLw09EwE0CqkOc4q9oUmW1yo/edit?usp=sharing"",""พิษณุโลก!I314"")"),25)</f>
        <v>25</v>
      </c>
      <c r="J419" s="275">
        <f ca="1">IFERROR(__xludf.DUMMYFUNCTION("IMPORTRANGE(""https://docs.google.com/spreadsheets/d/11923uPwbBZFjjGgGUA6NLw09EwE0CqkOc4q9oUmW1yo/edit?usp=sharing"",""พิษณุโลก!J314"")"),25)</f>
        <v>25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IFERROR(__xludf.DUMMYFUNCTION("IMPORTRANGE(""https://docs.google.com/spreadsheets/d/11923uPwbBZFjjGgGUA6NLw09EwE0CqkOc4q9oUmW1yo/edit?usp=sharing"",""พิษณุโลก!I315"")"),25)</f>
        <v>25</v>
      </c>
      <c r="J420" s="275">
        <f ca="1">IFERROR(__xludf.DUMMYFUNCTION("IMPORTRANGE(""https://docs.google.com/spreadsheets/d/11923uPwbBZFjjGgGUA6NLw09EwE0CqkOc4q9oUmW1yo/edit?usp=sharing"",""พิษณุโลก!J315"")"),25)</f>
        <v>25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IFERROR(__xludf.DUMMYFUNCTION("IMPORTRANGE(""https://docs.google.com/spreadsheets/d/11923uPwbBZFjjGgGUA6NLw09EwE0CqkOc4q9oUmW1yo/edit?usp=sharing"",""พิษณุโลก!I316"")"),40)</f>
        <v>40</v>
      </c>
      <c r="J421" s="379">
        <f ca="1">IFERROR(__xludf.DUMMYFUNCTION("IMPORTRANGE(""https://docs.google.com/spreadsheets/d/11923uPwbBZFjjGgGUA6NLw09EwE0CqkOc4q9oUmW1yo/edit?usp=sharing"",""พิษณุโลก!J316"")"),0)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IFERROR(__xludf.DUMMYFUNCTION("IMPORTRANGE(""https://docs.google.com/spreadsheets/d/11923uPwbBZFjjGgGUA6NLw09EwE0CqkOc4q9oUmW1yo/edit?usp=sharing"",""พิษณุโลก!I317"")"),120)</f>
        <v>120</v>
      </c>
      <c r="J422" s="380">
        <f ca="1">IFERROR(__xludf.DUMMYFUNCTION("IMPORTRANGE(""https://docs.google.com/spreadsheets/d/11923uPwbBZFjjGgGUA6NLw09EwE0CqkOc4q9oUmW1yo/edit?usp=sharing"",""พิษณุโลก!J317"")"),0)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IFERROR(__xludf.DUMMYFUNCTION("IMPORTRANGE(""https://docs.google.com/spreadsheets/d/11923uPwbBZFjjGgGUA6NLw09EwE0CqkOc4q9oUmW1yo/edit?usp=sharing"",""พิษณุโลก!I318"")"),40)</f>
        <v>40</v>
      </c>
      <c r="J423" s="275">
        <f ca="1">IFERROR(__xludf.DUMMYFUNCTION("IMPORTRANGE(""https://docs.google.com/spreadsheets/d/11923uPwbBZFjjGgGUA6NLw09EwE0CqkOc4q9oUmW1yo/edit?usp=sharing"",""พิษณุโลก!J318"")"),0)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IFERROR(__xludf.DUMMYFUNCTION("IMPORTRANGE(""https://docs.google.com/spreadsheets/d/11923uPwbBZFjjGgGUA6NLw09EwE0CqkOc4q9oUmW1yo/edit?usp=sharing"",""พิษณุโลก!I319"")"),40)</f>
        <v>40</v>
      </c>
      <c r="J424" s="275">
        <f ca="1">IFERROR(__xludf.DUMMYFUNCTION("IMPORTRANGE(""https://docs.google.com/spreadsheets/d/11923uPwbBZFjjGgGUA6NLw09EwE0CqkOc4q9oUmW1yo/edit?usp=sharing"",""พิษณุโลก!J319"")"),0)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IFERROR(__xludf.DUMMYFUNCTION("IMPORTRANGE(""https://docs.google.com/spreadsheets/d/11923uPwbBZFjjGgGUA6NLw09EwE0CqkOc4q9oUmW1yo/edit?usp=sharing"",""พิษณุโลก!I320"")"),40)</f>
        <v>40</v>
      </c>
      <c r="J425" s="275">
        <f ca="1">IFERROR(__xludf.DUMMYFUNCTION("IMPORTRANGE(""https://docs.google.com/spreadsheets/d/11923uPwbBZFjjGgGUA6NLw09EwE0CqkOc4q9oUmW1yo/edit?usp=sharing"",""พิษณุโลก!J320"")"),0)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IFERROR(__xludf.DUMMYFUNCTION("IMPORTRANGE(""https://docs.google.com/spreadsheets/d/11923uPwbBZFjjGgGUA6NLw09EwE0CqkOc4q9oUmW1yo/edit?usp=sharing"",""พิษณุโลก!I321"")"),10)</f>
        <v>10</v>
      </c>
      <c r="J426" s="379">
        <f ca="1">IFERROR(__xludf.DUMMYFUNCTION("IMPORTRANGE(""https://docs.google.com/spreadsheets/d/11923uPwbBZFjjGgGUA6NLw09EwE0CqkOc4q9oUmW1yo/edit?usp=sharing"",""พิษณุโลก!J321"")"),0)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IFERROR(__xludf.DUMMYFUNCTION("IMPORTRANGE(""https://docs.google.com/spreadsheets/d/11923uPwbBZFjjGgGUA6NLw09EwE0CqkOc4q9oUmW1yo/edit?usp=sharing"",""พิษณุโลก!I322"")"),30)</f>
        <v>30</v>
      </c>
      <c r="J427" s="380">
        <f ca="1">IFERROR(__xludf.DUMMYFUNCTION("IMPORTRANGE(""https://docs.google.com/spreadsheets/d/11923uPwbBZFjjGgGUA6NLw09EwE0CqkOc4q9oUmW1yo/edit?usp=sharing"",""พิษณุโลก!J322"")"),0)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IFERROR(__xludf.DUMMYFUNCTION("IMPORTRANGE(""https://docs.google.com/spreadsheets/d/11923uPwbBZFjjGgGUA6NLw09EwE0CqkOc4q9oUmW1yo/edit?usp=sharing"",""พิษณุโลก!I323"")"),10)</f>
        <v>10</v>
      </c>
      <c r="J428" s="275">
        <f ca="1">IFERROR(__xludf.DUMMYFUNCTION("IMPORTRANGE(""https://docs.google.com/spreadsheets/d/11923uPwbBZFjjGgGUA6NLw09EwE0CqkOc4q9oUmW1yo/edit?usp=sharing"",""พิษณุโลก!J323"")"),0)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IFERROR(__xludf.DUMMYFUNCTION("IMPORTRANGE(""https://docs.google.com/spreadsheets/d/11923uPwbBZFjjGgGUA6NLw09EwE0CqkOc4q9oUmW1yo/edit?usp=sharing"",""พิษณุโลก!I324"")"),10)</f>
        <v>10</v>
      </c>
      <c r="J429" s="275">
        <f ca="1">IFERROR(__xludf.DUMMYFUNCTION("IMPORTRANGE(""https://docs.google.com/spreadsheets/d/11923uPwbBZFjjGgGUA6NLw09EwE0CqkOc4q9oUmW1yo/edit?usp=sharing"",""พิษณุโลก!J324"")"),0)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IFERROR(__xludf.DUMMYFUNCTION("IMPORTRANGE(""https://docs.google.com/spreadsheets/d/11923uPwbBZFjjGgGUA6NLw09EwE0CqkOc4q9oUmW1yo/edit?usp=sharing"",""พิษณุโลก!I325"")"),65)</f>
        <v>65</v>
      </c>
      <c r="J430" s="379">
        <f ca="1">IFERROR(__xludf.DUMMYFUNCTION("IMPORTRANGE(""https://docs.google.com/spreadsheets/d/11923uPwbBZFjjGgGUA6NLw09EwE0CqkOc4q9oUmW1yo/edit?usp=sharing"",""พิษณุโลก!J325"")"),0)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IFERROR(__xludf.DUMMYFUNCTION("IMPORTRANGE(""https://docs.google.com/spreadsheets/d/11923uPwbBZFjjGgGUA6NLw09EwE0CqkOc4q9oUmW1yo/edit?usp=sharing"",""พิษณุโลก!I326"")"),25)</f>
        <v>25</v>
      </c>
      <c r="J431" s="275">
        <f ca="1">IFERROR(__xludf.DUMMYFUNCTION("IMPORTRANGE(""https://docs.google.com/spreadsheets/d/11923uPwbBZFjjGgGUA6NLw09EwE0CqkOc4q9oUmW1yo/edit?usp=sharing"",""พิษณุโลก!J326"")"),0)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IFERROR(__xludf.DUMMYFUNCTION("IMPORTRANGE(""https://docs.google.com/spreadsheets/d/11923uPwbBZFjjGgGUA6NLw09EwE0CqkOc4q9oUmW1yo/edit?usp=sharing"",""พิษณุโลก!I327"")"),40)</f>
        <v>40</v>
      </c>
      <c r="J432" s="275">
        <f ca="1">IFERROR(__xludf.DUMMYFUNCTION("IMPORTRANGE(""https://docs.google.com/spreadsheets/d/11923uPwbBZFjjGgGUA6NLw09EwE0CqkOc4q9oUmW1yo/edit?usp=sharing"",""พิษณุโลก!J327"")"),0)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IFERROR(__xludf.DUMMYFUNCTION("IMPORTRANGE(""https://docs.google.com/spreadsheets/d/11923uPwbBZFjjGgGUA6NLw09EwE0CqkOc4q9oUmW1yo/edit?usp=sharing"",""พิษณุโลก!J328"")"),0)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IFERROR(__xludf.DUMMYFUNCTION("IMPORTRANGE(""https://docs.google.com/spreadsheets/d/11923uPwbBZFjjGgGUA6NLw09EwE0CqkOc4q9oUmW1yo/edit?usp=sharing"",""พิษณุโลก!I330"")"),20)</f>
        <v>20</v>
      </c>
      <c r="J435" s="393">
        <f ca="1">IFERROR(__xludf.DUMMYFUNCTION("IMPORTRANGE(""https://docs.google.com/spreadsheets/d/11923uPwbBZFjjGgGUA6NLw09EwE0CqkOc4q9oUmW1yo/edit?usp=sharing"",""พิษณุโลก!J330"")"),0)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IFERROR(__xludf.DUMMYFUNCTION("IMPORTRANGE(""https://docs.google.com/spreadsheets/d/11923uPwbBZFjjGgGUA6NLw09EwE0CqkOc4q9oUmW1yo/edit?usp=sharing"",""พิษณุโลก!L330"")"),95000)</f>
        <v>95000</v>
      </c>
      <c r="M435" s="395"/>
      <c r="N435" s="395">
        <f ca="1">IFERROR(__xludf.DUMMYFUNCTION("IMPORTRANGE(""https://docs.google.com/spreadsheets/d/11923uPwbBZFjjGgGUA6NLw09EwE0CqkOc4q9oUmW1yo/edit?usp=sharing"",""พิษณุโลก!M330"")"),7260)</f>
        <v>7260</v>
      </c>
      <c r="O435" s="395">
        <f t="shared" ref="O435:O439" ca="1" si="114">+IF(L435&gt;0,N435*100/L435,0)</f>
        <v>7.6421052631578945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IFERROR(__xludf.DUMMYFUNCTION("IMPORTRANGE(""https://docs.google.com/spreadsheets/d/11923uPwbBZFjjGgGUA6NLw09EwE0CqkOc4q9oUmW1yo/edit?usp=sharing"",""พิษณุโลก!L331"")"),0)</f>
        <v>0</v>
      </c>
      <c r="M436" s="169"/>
      <c r="N436" s="171">
        <f ca="1">IFERROR(__xludf.DUMMYFUNCTION("IMPORTRANGE(""https://docs.google.com/spreadsheets/d/11923uPwbBZFjjGgGUA6NLw09EwE0CqkOc4q9oUmW1yo/edit?usp=sharing"",""พิษณุโลก!M331"")"),0)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IFERROR(__xludf.DUMMYFUNCTION("IMPORTRANGE(""https://docs.google.com/spreadsheets/d/11923uPwbBZFjjGgGUA6NLw09EwE0CqkOc4q9oUmW1yo/edit?usp=sharing"",""พิษณุโลก!L332"")"),95000)</f>
        <v>95000</v>
      </c>
      <c r="M437" s="169"/>
      <c r="N437" s="171">
        <f ca="1">IFERROR(__xludf.DUMMYFUNCTION("IMPORTRANGE(""https://docs.google.com/spreadsheets/d/11923uPwbBZFjjGgGUA6NLw09EwE0CqkOc4q9oUmW1yo/edit?usp=sharing"",""พิษณุโลก!M332"")"),7260)</f>
        <v>7260</v>
      </c>
      <c r="O437" s="171">
        <f t="shared" ca="1" si="114"/>
        <v>7.6421052631578945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IFERROR(__xludf.DUMMYFUNCTION("IMPORTRANGE(""https://docs.google.com/spreadsheets/d/11923uPwbBZFjjGgGUA6NLw09EwE0CqkOc4q9oUmW1yo/edit?usp=sharing"",""พิษณุโลก!L333"")"),0)</f>
        <v>0</v>
      </c>
      <c r="M438" s="171"/>
      <c r="N438" s="171">
        <f ca="1">IFERROR(__xludf.DUMMYFUNCTION("IMPORTRANGE(""https://docs.google.com/spreadsheets/d/11923uPwbBZFjjGgGUA6NLw09EwE0CqkOc4q9oUmW1yo/edit?usp=sharing"",""พิษณุโลก!M333"")"),0)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IFERROR(__xludf.DUMMYFUNCTION("IMPORTRANGE(""https://docs.google.com/spreadsheets/d/11923uPwbBZFjjGgGUA6NLw09EwE0CqkOc4q9oUmW1yo/edit?usp=sharing"",""พิษณุโลก!L334"")"),95000)</f>
        <v>95000</v>
      </c>
      <c r="M439" s="171"/>
      <c r="N439" s="171">
        <f ca="1">IFERROR(__xludf.DUMMYFUNCTION("IMPORTRANGE(""https://docs.google.com/spreadsheets/d/11923uPwbBZFjjGgGUA6NLw09EwE0CqkOc4q9oUmW1yo/edit?usp=sharing"",""พิษณุโลก!M334"")"),7260)</f>
        <v>7260</v>
      </c>
      <c r="O439" s="171">
        <f t="shared" ca="1" si="114"/>
        <v>7.6421052631578945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IFERROR(__xludf.DUMMYFUNCTION("IMPORTRANGE(""https://docs.google.com/spreadsheets/d/11923uPwbBZFjjGgGUA6NLw09EwE0CqkOc4q9oUmW1yo/edit?usp=sharing"",""พิษณุโลก!M335"")"),7260)</f>
        <v>7260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IFERROR(__xludf.DUMMYFUNCTION("IMPORTRANGE(""https://docs.google.com/spreadsheets/d/11923uPwbBZFjjGgGUA6NLw09EwE0CqkOc4q9oUmW1yo/edit?usp=sharing"",""พิษณุโลก!M336"")"),0)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IFERROR(__xludf.DUMMYFUNCTION("IMPORTRANGE(""https://docs.google.com/spreadsheets/d/11923uPwbBZFjjGgGUA6NLw09EwE0CqkOc4q9oUmW1yo/edit?usp=sharing"",""พิษณุโลก!M337"")"),0)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IFERROR(__xludf.DUMMYFUNCTION("IMPORTRANGE(""https://docs.google.com/spreadsheets/d/11923uPwbBZFjjGgGUA6NLw09EwE0CqkOc4q9oUmW1yo/edit?usp=sharing"",""พิษณุโลก!M338"")"),0)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IFERROR(__xludf.DUMMYFUNCTION("IMPORTRANGE(""https://docs.google.com/spreadsheets/d/11923uPwbBZFjjGgGUA6NLw09EwE0CqkOc4q9oUmW1yo/edit?usp=sharing"",""พิษณุโลก!J341"")"),1)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IFERROR(__xludf.DUMMYFUNCTION("IMPORTRANGE(""https://docs.google.com/spreadsheets/d/11923uPwbBZFjjGgGUA6NLw09EwE0CqkOc4q9oUmW1yo/edit?usp=sharing"",""พิษณุโลก!J342"")"),1)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IFERROR(__xludf.DUMMYFUNCTION("IMPORTRANGE(""https://docs.google.com/spreadsheets/d/11923uPwbBZFjjGgGUA6NLw09EwE0CqkOc4q9oUmW1yo/edit?usp=sharing"",""พิษณุโลก!J343"")"),1)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IFERROR(__xludf.DUMMYFUNCTION("IMPORTRANGE(""https://docs.google.com/spreadsheets/d/11923uPwbBZFjjGgGUA6NLw09EwE0CqkOc4q9oUmW1yo/edit?usp=sharing"",""พิษณุโลก!I344"")"),20)</f>
        <v>20</v>
      </c>
      <c r="J449" s="203">
        <f ca="1">IFERROR(__xludf.DUMMYFUNCTION("IMPORTRANGE(""https://docs.google.com/spreadsheets/d/11923uPwbBZFjjGgGUA6NLw09EwE0CqkOc4q9oUmW1yo/edit?usp=sharing"",""พิษณุโลก!J344"")"),0)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IFERROR(__xludf.DUMMYFUNCTION("IMPORTRANGE(""https://docs.google.com/spreadsheets/d/11923uPwbBZFjjGgGUA6NLw09EwE0CqkOc4q9oUmW1yo/edit?usp=sharing"",""พิษณุโลก!I345"")"),20)</f>
        <v>20</v>
      </c>
      <c r="J450" s="192">
        <f ca="1">IFERROR(__xludf.DUMMYFUNCTION("IMPORTRANGE(""https://docs.google.com/spreadsheets/d/11923uPwbBZFjjGgGUA6NLw09EwE0CqkOc4q9oUmW1yo/edit?usp=sharing"",""พิษณุโลก!J345"")"),0)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IFERROR(__xludf.DUMMYFUNCTION("IMPORTRANGE(""https://docs.google.com/spreadsheets/d/11923uPwbBZFjjGgGUA6NLw09EwE0CqkOc4q9oUmW1yo/edit?usp=sharing"",""พิษณุโลก!I346"")"),0)</f>
        <v>0</v>
      </c>
      <c r="J451" s="191">
        <f ca="1">IFERROR(__xludf.DUMMYFUNCTION("IMPORTRANGE(""https://docs.google.com/spreadsheets/d/11923uPwbBZFjjGgGUA6NLw09EwE0CqkOc4q9oUmW1yo/edit?usp=sharing"",""พิษณุโลก!J346"")"),0)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IFERROR(__xludf.DUMMYFUNCTION("IMPORTRANGE(""https://docs.google.com/spreadsheets/d/11923uPwbBZFjjGgGUA6NLw09EwE0CqkOc4q9oUmW1yo/edit?usp=sharing"",""พิษณุโลก!I347"")"),0)</f>
        <v>0</v>
      </c>
      <c r="J452" s="191">
        <f ca="1">IFERROR(__xludf.DUMMYFUNCTION("IMPORTRANGE(""https://docs.google.com/spreadsheets/d/11923uPwbBZFjjGgGUA6NLw09EwE0CqkOc4q9oUmW1yo/edit?usp=sharing"",""พิษณุโลก!J347"")"),0)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IFERROR(__xludf.DUMMYFUNCTION("IMPORTRANGE(""https://docs.google.com/spreadsheets/d/11923uPwbBZFjjGgGUA6NLw09EwE0CqkOc4q9oUmW1yo/edit?usp=sharing"",""พิษณุโลก!J348"")"),0)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IFERROR(__xludf.DUMMYFUNCTION("IMPORTRANGE(""https://docs.google.com/spreadsheets/d/11923uPwbBZFjjGgGUA6NLw09EwE0CqkOc4q9oUmW1yo/edit?usp=sharing"",""พิษณุโลก!I350"")"),60571)</f>
        <v>60571</v>
      </c>
      <c r="J455" s="360">
        <f ca="1">IFERROR(__xludf.DUMMYFUNCTION("IMPORTRANGE(""https://docs.google.com/spreadsheets/d/11923uPwbBZFjjGgGUA6NLw09EwE0CqkOc4q9oUmW1yo/edit?usp=sharing"",""พิษณุโลก!J350"")"),0)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IFERROR(__xludf.DUMMYFUNCTION("IMPORTRANGE(""https://docs.google.com/spreadsheets/d/11923uPwbBZFjjGgGUA6NLw09EwE0CqkOc4q9oUmW1yo/edit?usp=sharing"",""พิษณุโลก!L350"")"),513545)</f>
        <v>513545</v>
      </c>
      <c r="M455" s="362"/>
      <c r="N455" s="362">
        <f ca="1">IFERROR(__xludf.DUMMYFUNCTION("IMPORTRANGE(""https://docs.google.com/spreadsheets/d/11923uPwbBZFjjGgGUA6NLw09EwE0CqkOc4q9oUmW1yo/edit?usp=sharing"",""พิษณุโลก!M350"")"),54940.09)</f>
        <v>54940.09</v>
      </c>
      <c r="O455" s="362">
        <f t="shared" ref="O455:O459" ca="1" si="116">+IF(L455&gt;0,N455*100/L455,0)</f>
        <v>10.698203662775414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IFERROR(__xludf.DUMMYFUNCTION("IMPORTRANGE(""https://docs.google.com/spreadsheets/d/11923uPwbBZFjjGgGUA6NLw09EwE0CqkOc4q9oUmW1yo/edit?usp=sharing"",""พิษณุโลก!L351"")"),0)</f>
        <v>0</v>
      </c>
      <c r="M456" s="169"/>
      <c r="N456" s="171">
        <f ca="1">IFERROR(__xludf.DUMMYFUNCTION("IMPORTRANGE(""https://docs.google.com/spreadsheets/d/11923uPwbBZFjjGgGUA6NLw09EwE0CqkOc4q9oUmW1yo/edit?usp=sharing"",""พิษณุโลก!M351"")"),0)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IFERROR(__xludf.DUMMYFUNCTION("IMPORTRANGE(""https://docs.google.com/spreadsheets/d/11923uPwbBZFjjGgGUA6NLw09EwE0CqkOc4q9oUmW1yo/edit?usp=sharing"",""พิษณุโลก!L352"")"),513545)</f>
        <v>513545</v>
      </c>
      <c r="M457" s="169"/>
      <c r="N457" s="171">
        <f ca="1">IFERROR(__xludf.DUMMYFUNCTION("IMPORTRANGE(""https://docs.google.com/spreadsheets/d/11923uPwbBZFjjGgGUA6NLw09EwE0CqkOc4q9oUmW1yo/edit?usp=sharing"",""พิษณุโลก!M352"")"),54940.09)</f>
        <v>54940.09</v>
      </c>
      <c r="O457" s="171">
        <f t="shared" ca="1" si="116"/>
        <v>10.698203662775414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IFERROR(__xludf.DUMMYFUNCTION("IMPORTRANGE(""https://docs.google.com/spreadsheets/d/11923uPwbBZFjjGgGUA6NLw09EwE0CqkOc4q9oUmW1yo/edit?usp=sharing"",""พิษณุโลก!L353"")"),0)</f>
        <v>0</v>
      </c>
      <c r="M458" s="171"/>
      <c r="N458" s="171">
        <f ca="1">IFERROR(__xludf.DUMMYFUNCTION("IMPORTRANGE(""https://docs.google.com/spreadsheets/d/11923uPwbBZFjjGgGUA6NLw09EwE0CqkOc4q9oUmW1yo/edit?usp=sharing"",""พิษณุโลก!M353"")"),0)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IFERROR(__xludf.DUMMYFUNCTION("IMPORTRANGE(""https://docs.google.com/spreadsheets/d/11923uPwbBZFjjGgGUA6NLw09EwE0CqkOc4q9oUmW1yo/edit?usp=sharing"",""พิษณุโลก!L354"")"),513545)</f>
        <v>513545</v>
      </c>
      <c r="M459" s="171"/>
      <c r="N459" s="171">
        <f ca="1">IFERROR(__xludf.DUMMYFUNCTION("IMPORTRANGE(""https://docs.google.com/spreadsheets/d/11923uPwbBZFjjGgGUA6NLw09EwE0CqkOc4q9oUmW1yo/edit?usp=sharing"",""พิษณุโลก!M354"")"),54940.09)</f>
        <v>54940.09</v>
      </c>
      <c r="O459" s="171">
        <f t="shared" ca="1" si="116"/>
        <v>10.698203662775414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IFERROR(__xludf.DUMMYFUNCTION("IMPORTRANGE(""https://docs.google.com/spreadsheets/d/11923uPwbBZFjjGgGUA6NLw09EwE0CqkOc4q9oUmW1yo/edit?usp=sharing"",""พิษณุโลก!M355"")"),0)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IFERROR(__xludf.DUMMYFUNCTION("IMPORTRANGE(""https://docs.google.com/spreadsheets/d/11923uPwbBZFjjGgGUA6NLw09EwE0CqkOc4q9oUmW1yo/edit?usp=sharing"",""พิษณุโลก!M356"")"),0)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IFERROR(__xludf.DUMMYFUNCTION("IMPORTRANGE(""https://docs.google.com/spreadsheets/d/11923uPwbBZFjjGgGUA6NLw09EwE0CqkOc4q9oUmW1yo/edit?usp=sharing"",""พิษณุโลก!M357"")"),20900.09)</f>
        <v>20900.09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IFERROR(__xludf.DUMMYFUNCTION("IMPORTRANGE(""https://docs.google.com/spreadsheets/d/11923uPwbBZFjjGgGUA6NLw09EwE0CqkOc4q9oUmW1yo/edit?usp=sharing"",""พิษณุโลก!M358"")"),34040)</f>
        <v>34040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IFERROR(__xludf.DUMMYFUNCTION("IMPORTRANGE(""https://docs.google.com/spreadsheets/d/11923uPwbBZFjjGgGUA6NLw09EwE0CqkOc4q9oUmW1yo/edit?usp=sharing"",""พิษณุโลก!I359"")"),60571)</f>
        <v>60571</v>
      </c>
      <c r="J464" s="264">
        <f ca="1">IFERROR(__xludf.DUMMYFUNCTION("IMPORTRANGE(""https://docs.google.com/spreadsheets/d/11923uPwbBZFjjGgGUA6NLw09EwE0CqkOc4q9oUmW1yo/edit?usp=sharing"",""พิษณุโลก!J359"")"),0)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IFERROR(__xludf.DUMMYFUNCTION("IMPORTRANGE(""https://docs.google.com/spreadsheets/d/11923uPwbBZFjjGgGUA6NLw09EwE0CqkOc4q9oUmW1yo/edit?usp=sharing"",""พิษณุโลก!I360"")"),60571)</f>
        <v>60571</v>
      </c>
      <c r="J465" s="401">
        <f ca="1">IFERROR(__xludf.DUMMYFUNCTION("IMPORTRANGE(""https://docs.google.com/spreadsheets/d/11923uPwbBZFjjGgGUA6NLw09EwE0CqkOc4q9oUmW1yo/edit?usp=sharing"",""พิษณุโลก!J360"")"),0)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IFERROR(__xludf.DUMMYFUNCTION("IMPORTRANGE(""https://docs.google.com/spreadsheets/d/11923uPwbBZFjjGgGUA6NLw09EwE0CqkOc4q9oUmW1yo/edit?usp=sharing"",""พิษณุโลก!I361"")"),5640)</f>
        <v>5640</v>
      </c>
      <c r="J466" s="401">
        <f ca="1">IFERROR(__xludf.DUMMYFUNCTION("IMPORTRANGE(""https://docs.google.com/spreadsheets/d/11923uPwbBZFjjGgGUA6NLw09EwE0CqkOc4q9oUmW1yo/edit?usp=sharing"",""พิษณุโลก!J361"")"),0)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IFERROR(__xludf.DUMMYFUNCTION("IMPORTRANGE(""https://docs.google.com/spreadsheets/d/11923uPwbBZFjjGgGUA6NLw09EwE0CqkOc4q9oUmW1yo/edit?usp=sharing"",""พิษณุโลก!I362"")"),0)</f>
        <v>0</v>
      </c>
      <c r="J467" s="192">
        <f ca="1">IFERROR(__xludf.DUMMYFUNCTION("IMPORTRANGE(""https://docs.google.com/spreadsheets/d/11923uPwbBZFjjGgGUA6NLw09EwE0CqkOc4q9oUmW1yo/edit?usp=sharing"",""พิษณุโลก!J362"")"),0)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IFERROR(__xludf.DUMMYFUNCTION("IMPORTRANGE(""https://docs.google.com/spreadsheets/d/11923uPwbBZFjjGgGUA6NLw09EwE0CqkOc4q9oUmW1yo/edit?usp=sharing"",""พิษณุโลก!I363"")"),0)</f>
        <v>0</v>
      </c>
      <c r="J468" s="192">
        <f ca="1">IFERROR(__xludf.DUMMYFUNCTION("IMPORTRANGE(""https://docs.google.com/spreadsheets/d/11923uPwbBZFjjGgGUA6NLw09EwE0CqkOc4q9oUmW1yo/edit?usp=sharing"",""พิษณุโลก!J363"")"),0)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IFERROR(__xludf.DUMMYFUNCTION("IMPORTRANGE(""https://docs.google.com/spreadsheets/d/11923uPwbBZFjjGgGUA6NLw09EwE0CqkOc4q9oUmW1yo/edit?usp=sharing"",""พิษณุโลก!I364"")"),0)</f>
        <v>0</v>
      </c>
      <c r="J469" s="192">
        <f ca="1">IFERROR(__xludf.DUMMYFUNCTION("IMPORTRANGE(""https://docs.google.com/spreadsheets/d/11923uPwbBZFjjGgGUA6NLw09EwE0CqkOc4q9oUmW1yo/edit?usp=sharing"",""พิษณุโลก!J364"")"),0)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IFERROR(__xludf.DUMMYFUNCTION("IMPORTRANGE(""https://docs.google.com/spreadsheets/d/11923uPwbBZFjjGgGUA6NLw09EwE0CqkOc4q9oUmW1yo/edit?usp=sharing"",""พิษณุโลก!I365"")"),0)</f>
        <v>0</v>
      </c>
      <c r="J470" s="192">
        <f ca="1">IFERROR(__xludf.DUMMYFUNCTION("IMPORTRANGE(""https://docs.google.com/spreadsheets/d/11923uPwbBZFjjGgGUA6NLw09EwE0CqkOc4q9oUmW1yo/edit?usp=sharing"",""พิษณุโลก!J365"")"),0)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IFERROR(__xludf.DUMMYFUNCTION("IMPORTRANGE(""https://docs.google.com/spreadsheets/d/11923uPwbBZFjjGgGUA6NLw09EwE0CqkOc4q9oUmW1yo/edit?usp=sharing"",""พิษณุโลก!I366"")"),0)</f>
        <v>0</v>
      </c>
      <c r="J471" s="192">
        <f ca="1">IFERROR(__xludf.DUMMYFUNCTION("IMPORTRANGE(""https://docs.google.com/spreadsheets/d/11923uPwbBZFjjGgGUA6NLw09EwE0CqkOc4q9oUmW1yo/edit?usp=sharing"",""พิษณุโลก!J366"")"),0)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IFERROR(__xludf.DUMMYFUNCTION("IMPORTRANGE(""https://docs.google.com/spreadsheets/d/11923uPwbBZFjjGgGUA6NLw09EwE0CqkOc4q9oUmW1yo/edit?usp=sharing"",""พิษณุโลก!I367"")"),0)</f>
        <v>0</v>
      </c>
      <c r="J472" s="192">
        <f ca="1">IFERROR(__xludf.DUMMYFUNCTION("IMPORTRANGE(""https://docs.google.com/spreadsheets/d/11923uPwbBZFjjGgGUA6NLw09EwE0CqkOc4q9oUmW1yo/edit?usp=sharing"",""พิษณุโลก!J367"")"),0)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IFERROR(__xludf.DUMMYFUNCTION("IMPORTRANGE(""https://docs.google.com/spreadsheets/d/11923uPwbBZFjjGgGUA6NLw09EwE0CqkOc4q9oUmW1yo/edit?usp=sharing"",""พิษณุโลก!I368"")"),60571)</f>
        <v>60571</v>
      </c>
      <c r="J473" s="401">
        <f ca="1">IFERROR(__xludf.DUMMYFUNCTION("IMPORTRANGE(""https://docs.google.com/spreadsheets/d/11923uPwbBZFjjGgGUA6NLw09EwE0CqkOc4q9oUmW1yo/edit?usp=sharing"",""พิษณุโลก!J368"")"),0)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IFERROR(__xludf.DUMMYFUNCTION("IMPORTRANGE(""https://docs.google.com/spreadsheets/d/11923uPwbBZFjjGgGUA6NLw09EwE0CqkOc4q9oUmW1yo/edit?usp=sharing"",""พิษณุโลก!I369"")"),5640)</f>
        <v>5640</v>
      </c>
      <c r="J474" s="401">
        <f ca="1">IFERROR(__xludf.DUMMYFUNCTION("IMPORTRANGE(""https://docs.google.com/spreadsheets/d/11923uPwbBZFjjGgGUA6NLw09EwE0CqkOc4q9oUmW1yo/edit?usp=sharing"",""พิษณุโลก!J369"")"),0)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IFERROR(__xludf.DUMMYFUNCTION("IMPORTRANGE(""https://docs.google.com/spreadsheets/d/11923uPwbBZFjjGgGUA6NLw09EwE0CqkOc4q9oUmW1yo/edit?usp=sharing"",""พิษณุโลก!I370"")"),0)</f>
        <v>0</v>
      </c>
      <c r="J475" s="192">
        <f ca="1">IFERROR(__xludf.DUMMYFUNCTION("IMPORTRANGE(""https://docs.google.com/spreadsheets/d/11923uPwbBZFjjGgGUA6NLw09EwE0CqkOc4q9oUmW1yo/edit?usp=sharing"",""พิษณุโลก!J370"")"),0)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IFERROR(__xludf.DUMMYFUNCTION("IMPORTRANGE(""https://docs.google.com/spreadsheets/d/11923uPwbBZFjjGgGUA6NLw09EwE0CqkOc4q9oUmW1yo/edit?usp=sharing"",""พิษณุโลก!I371"")"),0)</f>
        <v>0</v>
      </c>
      <c r="J476" s="192">
        <f ca="1">IFERROR(__xludf.DUMMYFUNCTION("IMPORTRANGE(""https://docs.google.com/spreadsheets/d/11923uPwbBZFjjGgGUA6NLw09EwE0CqkOc4q9oUmW1yo/edit?usp=sharing"",""พิษณุโลก!J371"")"),0)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IFERROR(__xludf.DUMMYFUNCTION("IMPORTRANGE(""https://docs.google.com/spreadsheets/d/11923uPwbBZFjjGgGUA6NLw09EwE0CqkOc4q9oUmW1yo/edit?usp=sharing"",""พิษณุโลก!I372"")"),0)</f>
        <v>0</v>
      </c>
      <c r="J477" s="192">
        <f ca="1">IFERROR(__xludf.DUMMYFUNCTION("IMPORTRANGE(""https://docs.google.com/spreadsheets/d/11923uPwbBZFjjGgGUA6NLw09EwE0CqkOc4q9oUmW1yo/edit?usp=sharing"",""พิษณุโลก!J372"")"),0)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IFERROR(__xludf.DUMMYFUNCTION("IMPORTRANGE(""https://docs.google.com/spreadsheets/d/11923uPwbBZFjjGgGUA6NLw09EwE0CqkOc4q9oUmW1yo/edit?usp=sharing"",""พิษณุโลก!I373"")"),0)</f>
        <v>0</v>
      </c>
      <c r="J478" s="192">
        <f ca="1">IFERROR(__xludf.DUMMYFUNCTION("IMPORTRANGE(""https://docs.google.com/spreadsheets/d/11923uPwbBZFjjGgGUA6NLw09EwE0CqkOc4q9oUmW1yo/edit?usp=sharing"",""พิษณุโลก!J373"")"),0)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IFERROR(__xludf.DUMMYFUNCTION("IMPORTRANGE(""https://docs.google.com/spreadsheets/d/11923uPwbBZFjjGgGUA6NLw09EwE0CqkOc4q9oUmW1yo/edit?usp=sharing"",""พิษณุโลก!I374"")"),0)</f>
        <v>0</v>
      </c>
      <c r="J479" s="192">
        <f ca="1">IFERROR(__xludf.DUMMYFUNCTION("IMPORTRANGE(""https://docs.google.com/spreadsheets/d/11923uPwbBZFjjGgGUA6NLw09EwE0CqkOc4q9oUmW1yo/edit?usp=sharing"",""พิษณุโลก!J374"")"),0)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IFERROR(__xludf.DUMMYFUNCTION("IMPORTRANGE(""https://docs.google.com/spreadsheets/d/11923uPwbBZFjjGgGUA6NLw09EwE0CqkOc4q9oUmW1yo/edit?usp=sharing"",""พิษณุโลก!I375"")"),0)</f>
        <v>0</v>
      </c>
      <c r="J480" s="192">
        <f ca="1">IFERROR(__xludf.DUMMYFUNCTION("IMPORTRANGE(""https://docs.google.com/spreadsheets/d/11923uPwbBZFjjGgGUA6NLw09EwE0CqkOc4q9oUmW1yo/edit?usp=sharing"",""พิษณุโลก!J375"")"),0)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IFERROR(__xludf.DUMMYFUNCTION("IMPORTRANGE(""https://docs.google.com/spreadsheets/d/11923uPwbBZFjjGgGUA6NLw09EwE0CqkOc4q9oUmW1yo/edit?usp=sharing"",""พิษณุโลก!I376"")"),60571)</f>
        <v>60571</v>
      </c>
      <c r="J481" s="401">
        <f ca="1">IFERROR(__xludf.DUMMYFUNCTION("IMPORTRANGE(""https://docs.google.com/spreadsheets/d/11923uPwbBZFjjGgGUA6NLw09EwE0CqkOc4q9oUmW1yo/edit?usp=sharing"",""พิษณุโลก!J376"")"),0)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IFERROR(__xludf.DUMMYFUNCTION("IMPORTRANGE(""https://docs.google.com/spreadsheets/d/11923uPwbBZFjjGgGUA6NLw09EwE0CqkOc4q9oUmW1yo/edit?usp=sharing"",""พิษณุโลก!I377"")"),5640)</f>
        <v>5640</v>
      </c>
      <c r="J482" s="401">
        <f ca="1">IFERROR(__xludf.DUMMYFUNCTION("IMPORTRANGE(""https://docs.google.com/spreadsheets/d/11923uPwbBZFjjGgGUA6NLw09EwE0CqkOc4q9oUmW1yo/edit?usp=sharing"",""พิษณุโลก!J377"")"),0)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IFERROR(__xludf.DUMMYFUNCTION("IMPORTRANGE(""https://docs.google.com/spreadsheets/d/11923uPwbBZFjjGgGUA6NLw09EwE0CqkOc4q9oUmW1yo/edit?usp=sharing"",""พิษณุโลก!I378"")"),0)</f>
        <v>0</v>
      </c>
      <c r="J483" s="192">
        <f ca="1">IFERROR(__xludf.DUMMYFUNCTION("IMPORTRANGE(""https://docs.google.com/spreadsheets/d/11923uPwbBZFjjGgGUA6NLw09EwE0CqkOc4q9oUmW1yo/edit?usp=sharing"",""พิษณุโลก!J378"")"),0)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IFERROR(__xludf.DUMMYFUNCTION("IMPORTRANGE(""https://docs.google.com/spreadsheets/d/11923uPwbBZFjjGgGUA6NLw09EwE0CqkOc4q9oUmW1yo/edit?usp=sharing"",""พิษณุโลก!I379"")"),0)</f>
        <v>0</v>
      </c>
      <c r="J484" s="192">
        <f ca="1">IFERROR(__xludf.DUMMYFUNCTION("IMPORTRANGE(""https://docs.google.com/spreadsheets/d/11923uPwbBZFjjGgGUA6NLw09EwE0CqkOc4q9oUmW1yo/edit?usp=sharing"",""พิษณุโลก!J379"")"),0)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IFERROR(__xludf.DUMMYFUNCTION("IMPORTRANGE(""https://docs.google.com/spreadsheets/d/11923uPwbBZFjjGgGUA6NLw09EwE0CqkOc4q9oUmW1yo/edit?usp=sharing"",""พิษณุโลก!I380"")"),0)</f>
        <v>0</v>
      </c>
      <c r="J485" s="192">
        <f ca="1">IFERROR(__xludf.DUMMYFUNCTION("IMPORTRANGE(""https://docs.google.com/spreadsheets/d/11923uPwbBZFjjGgGUA6NLw09EwE0CqkOc4q9oUmW1yo/edit?usp=sharing"",""พิษณุโลก!J380"")"),0)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IFERROR(__xludf.DUMMYFUNCTION("IMPORTRANGE(""https://docs.google.com/spreadsheets/d/11923uPwbBZFjjGgGUA6NLw09EwE0CqkOc4q9oUmW1yo/edit?usp=sharing"",""พิษณุโลก!I381"")"),0)</f>
        <v>0</v>
      </c>
      <c r="J486" s="192">
        <f ca="1">IFERROR(__xludf.DUMMYFUNCTION("IMPORTRANGE(""https://docs.google.com/spreadsheets/d/11923uPwbBZFjjGgGUA6NLw09EwE0CqkOc4q9oUmW1yo/edit?usp=sharing"",""พิษณุโลก!J381"")"),0)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IFERROR(__xludf.DUMMYFUNCTION("IMPORTRANGE(""https://docs.google.com/spreadsheets/d/11923uPwbBZFjjGgGUA6NLw09EwE0CqkOc4q9oUmW1yo/edit?usp=sharing"",""พิษณุโลก!I382"")"),0)</f>
        <v>0</v>
      </c>
      <c r="J487" s="401">
        <f ca="1">IFERROR(__xludf.DUMMYFUNCTION("IMPORTRANGE(""https://docs.google.com/spreadsheets/d/11923uPwbBZFjjGgGUA6NLw09EwE0CqkOc4q9oUmW1yo/edit?usp=sharing"",""พิษณุโลก!J382"")"),0)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IFERROR(__xludf.DUMMYFUNCTION("IMPORTRANGE(""https://docs.google.com/spreadsheets/d/11923uPwbBZFjjGgGUA6NLw09EwE0CqkOc4q9oUmW1yo/edit?usp=sharing"",""พิษณุโลก!I383"")"),0)</f>
        <v>0</v>
      </c>
      <c r="J488" s="401">
        <f ca="1">IFERROR(__xludf.DUMMYFUNCTION("IMPORTRANGE(""https://docs.google.com/spreadsheets/d/11923uPwbBZFjjGgGUA6NLw09EwE0CqkOc4q9oUmW1yo/edit?usp=sharing"",""พิษณุโลก!J383"")"),0)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IFERROR(__xludf.DUMMYFUNCTION("IMPORTRANGE(""https://docs.google.com/spreadsheets/d/11923uPwbBZFjjGgGUA6NLw09EwE0CqkOc4q9oUmW1yo/edit?usp=sharing"",""พิษณุโลก!I384"")"),0)</f>
        <v>0</v>
      </c>
      <c r="J489" s="192">
        <f ca="1">IFERROR(__xludf.DUMMYFUNCTION("IMPORTRANGE(""https://docs.google.com/spreadsheets/d/11923uPwbBZFjjGgGUA6NLw09EwE0CqkOc4q9oUmW1yo/edit?usp=sharing"",""พิษณุโลก!J384"")"),0)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IFERROR(__xludf.DUMMYFUNCTION("IMPORTRANGE(""https://docs.google.com/spreadsheets/d/11923uPwbBZFjjGgGUA6NLw09EwE0CqkOc4q9oUmW1yo/edit?usp=sharing"",""พิษณุโลก!I385"")"),0)</f>
        <v>0</v>
      </c>
      <c r="J490" s="192">
        <f ca="1">IFERROR(__xludf.DUMMYFUNCTION("IMPORTRANGE(""https://docs.google.com/spreadsheets/d/11923uPwbBZFjjGgGUA6NLw09EwE0CqkOc4q9oUmW1yo/edit?usp=sharing"",""พิษณุโลก!J385"")"),0)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IFERROR(__xludf.DUMMYFUNCTION("IMPORTRANGE(""https://docs.google.com/spreadsheets/d/11923uPwbBZFjjGgGUA6NLw09EwE0CqkOc4q9oUmW1yo/edit?usp=sharing"",""พิษณุโลก!I386"")"),0)</f>
        <v>0</v>
      </c>
      <c r="J491" s="192">
        <f ca="1">IFERROR(__xludf.DUMMYFUNCTION("IMPORTRANGE(""https://docs.google.com/spreadsheets/d/11923uPwbBZFjjGgGUA6NLw09EwE0CqkOc4q9oUmW1yo/edit?usp=sharing"",""พิษณุโลก!J386"")"),0)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IFERROR(__xludf.DUMMYFUNCTION("IMPORTRANGE(""https://docs.google.com/spreadsheets/d/11923uPwbBZFjjGgGUA6NLw09EwE0CqkOc4q9oUmW1yo/edit?usp=sharing"",""พิษณุโลก!I387"")"),0)</f>
        <v>0</v>
      </c>
      <c r="J492" s="192">
        <f ca="1">IFERROR(__xludf.DUMMYFUNCTION("IMPORTRANGE(""https://docs.google.com/spreadsheets/d/11923uPwbBZFjjGgGUA6NLw09EwE0CqkOc4q9oUmW1yo/edit?usp=sharing"",""พิษณุโลก!J387"")"),0)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IFERROR(__xludf.DUMMYFUNCTION("IMPORTRANGE(""https://docs.google.com/spreadsheets/d/11923uPwbBZFjjGgGUA6NLw09EwE0CqkOc4q9oUmW1yo/edit?usp=sharing"",""พิษณุโลก!I388"")"),0)</f>
        <v>0</v>
      </c>
      <c r="J493" s="192">
        <f ca="1">IFERROR(__xludf.DUMMYFUNCTION("IMPORTRANGE(""https://docs.google.com/spreadsheets/d/11923uPwbBZFjjGgGUA6NLw09EwE0CqkOc4q9oUmW1yo/edit?usp=sharing"",""พิษณุโลก!J388"")"),0)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IFERROR(__xludf.DUMMYFUNCTION("IMPORTRANGE(""https://docs.google.com/spreadsheets/d/11923uPwbBZFjjGgGUA6NLw09EwE0CqkOc4q9oUmW1yo/edit?usp=sharing"",""พิษณุโลก!I389"")"),0)</f>
        <v>0</v>
      </c>
      <c r="J494" s="417">
        <f ca="1">IFERROR(__xludf.DUMMYFUNCTION("IMPORTRANGE(""https://docs.google.com/spreadsheets/d/11923uPwbBZFjjGgGUA6NLw09EwE0CqkOc4q9oUmW1yo/edit?usp=sharing"",""พิษณุโลก!J389"")"),0)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IFERROR(__xludf.DUMMYFUNCTION("IMPORTRANGE(""https://docs.google.com/spreadsheets/d/11923uPwbBZFjjGgGUA6NLw09EwE0CqkOc4q9oUmW1yo/edit?usp=sharing"",""พิษณุโลก!I390"")"),0)</f>
        <v>0</v>
      </c>
      <c r="J495" s="417">
        <f ca="1">IFERROR(__xludf.DUMMYFUNCTION("IMPORTRANGE(""https://docs.google.com/spreadsheets/d/11923uPwbBZFjjGgGUA6NLw09EwE0CqkOc4q9oUmW1yo/edit?usp=sharing"",""พิษณุโลก!J390"")"),0)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IFERROR(__xludf.DUMMYFUNCTION("IMPORTRANGE(""https://docs.google.com/spreadsheets/d/11923uPwbBZFjjGgGUA6NLw09EwE0CqkOc4q9oUmW1yo/edit?usp=sharing"",""พิษณุโลก!I391"")"),0)</f>
        <v>0</v>
      </c>
      <c r="J496" s="417">
        <f ca="1">IFERROR(__xludf.DUMMYFUNCTION("IMPORTRANGE(""https://docs.google.com/spreadsheets/d/11923uPwbBZFjjGgGUA6NLw09EwE0CqkOc4q9oUmW1yo/edit?usp=sharing"",""พิษณุโลก!J391"")"),0)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IFERROR(__xludf.DUMMYFUNCTION("IMPORTRANGE(""https://docs.google.com/spreadsheets/d/11923uPwbBZFjjGgGUA6NLw09EwE0CqkOc4q9oUmW1yo/edit?usp=sharing"",""พิษณุโลก!I392"")"),1632)</f>
        <v>1632</v>
      </c>
      <c r="J497" s="424">
        <f ca="1">IFERROR(__xludf.DUMMYFUNCTION("IMPORTRANGE(""https://docs.google.com/spreadsheets/d/11923uPwbBZFjjGgGUA6NLw09EwE0CqkOc4q9oUmW1yo/edit?usp=sharing"",""พิษณุโลก!J392"")"),998)</f>
        <v>998</v>
      </c>
      <c r="K497" s="425">
        <f t="shared" ca="1" si="117"/>
        <v>61.151960784313722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IFERROR(__xludf.DUMMYFUNCTION("IMPORTRANGE(""https://docs.google.com/spreadsheets/d/11923uPwbBZFjjGgGUA6NLw09EwE0CqkOc4q9oUmW1yo/edit?usp=sharing"",""พิษณุโลก!I393"")"),1632)</f>
        <v>1632</v>
      </c>
      <c r="J498" s="401">
        <f ca="1">IFERROR(__xludf.DUMMYFUNCTION("IMPORTRANGE(""https://docs.google.com/spreadsheets/d/11923uPwbBZFjjGgGUA6NLw09EwE0CqkOc4q9oUmW1yo/edit?usp=sharing"",""พิษณุโลก!J393"")"),998)</f>
        <v>998</v>
      </c>
      <c r="K498" s="168">
        <f t="shared" ca="1" si="117"/>
        <v>61.151960784313722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IFERROR(__xludf.DUMMYFUNCTION("IMPORTRANGE(""https://docs.google.com/spreadsheets/d/11923uPwbBZFjjGgGUA6NLw09EwE0CqkOc4q9oUmW1yo/edit?usp=sharing"",""พิษณุโลก!I394"")"),99)</f>
        <v>99</v>
      </c>
      <c r="J499" s="401">
        <f ca="1">IFERROR(__xludf.DUMMYFUNCTION("IMPORTRANGE(""https://docs.google.com/spreadsheets/d/11923uPwbBZFjjGgGUA6NLw09EwE0CqkOc4q9oUmW1yo/edit?usp=sharing"",""พิษณุโลก!J394"")"),60)</f>
        <v>60</v>
      </c>
      <c r="K499" s="204">
        <f t="shared" ca="1" si="117"/>
        <v>60.606060606060609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IFERROR(__xludf.DUMMYFUNCTION("IMPORTRANGE(""https://docs.google.com/spreadsheets/d/11923uPwbBZFjjGgGUA6NLw09EwE0CqkOc4q9oUmW1yo/edit?usp=sharing"",""พิษณุโลก!I395"")"),0)</f>
        <v>0</v>
      </c>
      <c r="J500" s="167">
        <f ca="1">IFERROR(__xludf.DUMMYFUNCTION("IMPORTRANGE(""https://docs.google.com/spreadsheets/d/11923uPwbBZFjjGgGUA6NLw09EwE0CqkOc4q9oUmW1yo/edit?usp=sharing"",""พิษณุโลก!J395"")"),975)</f>
        <v>975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IFERROR(__xludf.DUMMYFUNCTION("IMPORTRANGE(""https://docs.google.com/spreadsheets/d/11923uPwbBZFjjGgGUA6NLw09EwE0CqkOc4q9oUmW1yo/edit?usp=sharing"",""พิษณุโลก!I396"")"),0)</f>
        <v>0</v>
      </c>
      <c r="J501" s="167">
        <f ca="1">IFERROR(__xludf.DUMMYFUNCTION("IMPORTRANGE(""https://docs.google.com/spreadsheets/d/11923uPwbBZFjjGgGUA6NLw09EwE0CqkOc4q9oUmW1yo/edit?usp=sharing"",""พิษณุโลก!J396"")"),59)</f>
        <v>59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IFERROR(__xludf.DUMMYFUNCTION("IMPORTRANGE(""https://docs.google.com/spreadsheets/d/11923uPwbBZFjjGgGUA6NLw09EwE0CqkOc4q9oUmW1yo/edit?usp=sharing"",""พิษณุโลก!I397"")"),0)</f>
        <v>0</v>
      </c>
      <c r="J502" s="192">
        <f ca="1">IFERROR(__xludf.DUMMYFUNCTION("IMPORTRANGE(""https://docs.google.com/spreadsheets/d/11923uPwbBZFjjGgGUA6NLw09EwE0CqkOc4q9oUmW1yo/edit?usp=sharing"",""พิษณุโลก!J397"")"),550)</f>
        <v>550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IFERROR(__xludf.DUMMYFUNCTION("IMPORTRANGE(""https://docs.google.com/spreadsheets/d/11923uPwbBZFjjGgGUA6NLw09EwE0CqkOc4q9oUmW1yo/edit?usp=sharing"",""พิษณุโลก!I398"")"),0)</f>
        <v>0</v>
      </c>
      <c r="J503" s="192">
        <f ca="1">IFERROR(__xludf.DUMMYFUNCTION("IMPORTRANGE(""https://docs.google.com/spreadsheets/d/11923uPwbBZFjjGgGUA6NLw09EwE0CqkOc4q9oUmW1yo/edit?usp=sharing"",""พิษณุโลก!J398"")"),31)</f>
        <v>31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IFERROR(__xludf.DUMMYFUNCTION("IMPORTRANGE(""https://docs.google.com/spreadsheets/d/11923uPwbBZFjjGgGUA6NLw09EwE0CqkOc4q9oUmW1yo/edit?usp=sharing"",""พิษณุโลก!I399"")"),0)</f>
        <v>0</v>
      </c>
      <c r="J504" s="192">
        <f ca="1">IFERROR(__xludf.DUMMYFUNCTION("IMPORTRANGE(""https://docs.google.com/spreadsheets/d/11923uPwbBZFjjGgGUA6NLw09EwE0CqkOc4q9oUmW1yo/edit?usp=sharing"",""พิษณุโลก!J399"")"),425)</f>
        <v>425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IFERROR(__xludf.DUMMYFUNCTION("IMPORTRANGE(""https://docs.google.com/spreadsheets/d/11923uPwbBZFjjGgGUA6NLw09EwE0CqkOc4q9oUmW1yo/edit?usp=sharing"",""พิษณุโลก!I400"")"),0)</f>
        <v>0</v>
      </c>
      <c r="J505" s="192">
        <f ca="1">IFERROR(__xludf.DUMMYFUNCTION("IMPORTRANGE(""https://docs.google.com/spreadsheets/d/11923uPwbBZFjjGgGUA6NLw09EwE0CqkOc4q9oUmW1yo/edit?usp=sharing"",""พิษณุโลก!J400"")"),28)</f>
        <v>28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IFERROR(__xludf.DUMMYFUNCTION("IMPORTRANGE(""https://docs.google.com/spreadsheets/d/11923uPwbBZFjjGgGUA6NLw09EwE0CqkOc4q9oUmW1yo/edit?usp=sharing"",""พิษณุโลก!I401"")"),0)</f>
        <v>0</v>
      </c>
      <c r="J506" s="192">
        <f ca="1">IFERROR(__xludf.DUMMYFUNCTION("IMPORTRANGE(""https://docs.google.com/spreadsheets/d/11923uPwbBZFjjGgGUA6NLw09EwE0CqkOc4q9oUmW1yo/edit?usp=sharing"",""พิษณุโลก!J401"")"),0)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IFERROR(__xludf.DUMMYFUNCTION("IMPORTRANGE(""https://docs.google.com/spreadsheets/d/11923uPwbBZFjjGgGUA6NLw09EwE0CqkOc4q9oUmW1yo/edit?usp=sharing"",""พิษณุโลก!I402"")"),0)</f>
        <v>0</v>
      </c>
      <c r="J507" s="192">
        <f ca="1">IFERROR(__xludf.DUMMYFUNCTION("IMPORTRANGE(""https://docs.google.com/spreadsheets/d/11923uPwbBZFjjGgGUA6NLw09EwE0CqkOc4q9oUmW1yo/edit?usp=sharing"",""พิษณุโลก!J402"")"),0)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IFERROR(__xludf.DUMMYFUNCTION("IMPORTRANGE(""https://docs.google.com/spreadsheets/d/11923uPwbBZFjjGgGUA6NLw09EwE0CqkOc4q9oUmW1yo/edit?usp=sharing"",""พิษณุโลก!I403"")"),0)</f>
        <v>0</v>
      </c>
      <c r="J508" s="167">
        <f ca="1">IFERROR(__xludf.DUMMYFUNCTION("IMPORTRANGE(""https://docs.google.com/spreadsheets/d/11923uPwbBZFjjGgGUA6NLw09EwE0CqkOc4q9oUmW1yo/edit?usp=sharing"",""พิษณุโลก!J403"")"),23)</f>
        <v>23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IFERROR(__xludf.DUMMYFUNCTION("IMPORTRANGE(""https://docs.google.com/spreadsheets/d/11923uPwbBZFjjGgGUA6NLw09EwE0CqkOc4q9oUmW1yo/edit?usp=sharing"",""พิษณุโลก!I404"")"),0)</f>
        <v>0</v>
      </c>
      <c r="J509" s="167">
        <f ca="1">IFERROR(__xludf.DUMMYFUNCTION("IMPORTRANGE(""https://docs.google.com/spreadsheets/d/11923uPwbBZFjjGgGUA6NLw09EwE0CqkOc4q9oUmW1yo/edit?usp=sharing"",""พิษณุโลก!J404"")"),1)</f>
        <v>1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IFERROR(__xludf.DUMMYFUNCTION("IMPORTRANGE(""https://docs.google.com/spreadsheets/d/11923uPwbBZFjjGgGUA6NLw09EwE0CqkOc4q9oUmW1yo/edit?usp=sharing"",""พิษณุโลก!I405"")"),0)</f>
        <v>0</v>
      </c>
      <c r="J510" s="192">
        <f ca="1">IFERROR(__xludf.DUMMYFUNCTION("IMPORTRANGE(""https://docs.google.com/spreadsheets/d/11923uPwbBZFjjGgGUA6NLw09EwE0CqkOc4q9oUmW1yo/edit?usp=sharing"",""พิษณุโลก!J405"")"),23)</f>
        <v>23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IFERROR(__xludf.DUMMYFUNCTION("IMPORTRANGE(""https://docs.google.com/spreadsheets/d/11923uPwbBZFjjGgGUA6NLw09EwE0CqkOc4q9oUmW1yo/edit?usp=sharing"",""พิษณุโลก!I406"")"),0)</f>
        <v>0</v>
      </c>
      <c r="J511" s="192">
        <f ca="1">IFERROR(__xludf.DUMMYFUNCTION("IMPORTRANGE(""https://docs.google.com/spreadsheets/d/11923uPwbBZFjjGgGUA6NLw09EwE0CqkOc4q9oUmW1yo/edit?usp=sharing"",""พิษณุโลก!J406"")"),1)</f>
        <v>1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IFERROR(__xludf.DUMMYFUNCTION("IMPORTRANGE(""https://docs.google.com/spreadsheets/d/11923uPwbBZFjjGgGUA6NLw09EwE0CqkOc4q9oUmW1yo/edit?usp=sharing"",""พิษณุโลก!I407"")"),0)</f>
        <v>0</v>
      </c>
      <c r="J512" s="192">
        <f ca="1">IFERROR(__xludf.DUMMYFUNCTION("IMPORTRANGE(""https://docs.google.com/spreadsheets/d/11923uPwbBZFjjGgGUA6NLw09EwE0CqkOc4q9oUmW1yo/edit?usp=sharing"",""พิษณุโลก!J407"")"),0)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IFERROR(__xludf.DUMMYFUNCTION("IMPORTRANGE(""https://docs.google.com/spreadsheets/d/11923uPwbBZFjjGgGUA6NLw09EwE0CqkOc4q9oUmW1yo/edit?usp=sharing"",""พิษณุโลก!I408"")"),0)</f>
        <v>0</v>
      </c>
      <c r="J513" s="192">
        <f ca="1">IFERROR(__xludf.DUMMYFUNCTION("IMPORTRANGE(""https://docs.google.com/spreadsheets/d/11923uPwbBZFjjGgGUA6NLw09EwE0CqkOc4q9oUmW1yo/edit?usp=sharing"",""พิษณุโลก!J408"")"),0)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IFERROR(__xludf.DUMMYFUNCTION("IMPORTRANGE(""https://docs.google.com/spreadsheets/d/11923uPwbBZFjjGgGUA6NLw09EwE0CqkOc4q9oUmW1yo/edit?usp=sharing"",""พิษณุโลก!I409"")"),0)</f>
        <v>0</v>
      </c>
      <c r="J514" s="192">
        <f ca="1">IFERROR(__xludf.DUMMYFUNCTION("IMPORTRANGE(""https://docs.google.com/spreadsheets/d/11923uPwbBZFjjGgGUA6NLw09EwE0CqkOc4q9oUmW1yo/edit?usp=sharing"",""พิษณุโลก!J409"")"),0)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IFERROR(__xludf.DUMMYFUNCTION("IMPORTRANGE(""https://docs.google.com/spreadsheets/d/11923uPwbBZFjjGgGUA6NLw09EwE0CqkOc4q9oUmW1yo/edit?usp=sharing"",""พิษณุโลก!I410"")"),0)</f>
        <v>0</v>
      </c>
      <c r="J515" s="192">
        <f ca="1">IFERROR(__xludf.DUMMYFUNCTION("IMPORTRANGE(""https://docs.google.com/spreadsheets/d/11923uPwbBZFjjGgGUA6NLw09EwE0CqkOc4q9oUmW1yo/edit?usp=sharing"",""พิษณุโลก!J410"")"),0)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IFERROR(__xludf.DUMMYFUNCTION("IMPORTRANGE(""https://docs.google.com/spreadsheets/d/11923uPwbBZFjjGgGUA6NLw09EwE0CqkOc4q9oUmW1yo/edit?usp=sharing"",""พิษณุโลก!I411"")"),0)</f>
        <v>0</v>
      </c>
      <c r="J516" s="264">
        <f ca="1">IFERROR(__xludf.DUMMYFUNCTION("IMPORTRANGE(""https://docs.google.com/spreadsheets/d/11923uPwbBZFjjGgGUA6NLw09EwE0CqkOc4q9oUmW1yo/edit?usp=sharing"",""พิษณุโลก!J411"")"),0)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IFERROR(__xludf.DUMMYFUNCTION("IMPORTRANGE(""https://docs.google.com/spreadsheets/d/11923uPwbBZFjjGgGUA6NLw09EwE0CqkOc4q9oUmW1yo/edit?usp=sharing"",""พิษณุโลก!I412"")"),0)</f>
        <v>0</v>
      </c>
      <c r="J517" s="277">
        <f ca="1">IFERROR(__xludf.DUMMYFUNCTION("IMPORTRANGE(""https://docs.google.com/spreadsheets/d/11923uPwbBZFjjGgGUA6NLw09EwE0CqkOc4q9oUmW1yo/edit?usp=sharing"",""พิษณุโลก!J412"")"),0)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IFERROR(__xludf.DUMMYFUNCTION("IMPORTRANGE(""https://docs.google.com/spreadsheets/d/11923uPwbBZFjjGgGUA6NLw09EwE0CqkOc4q9oUmW1yo/edit?usp=sharing"",""พิษณุโลก!I413"")"),0)</f>
        <v>0</v>
      </c>
      <c r="J518" s="277">
        <f ca="1">IFERROR(__xludf.DUMMYFUNCTION("IMPORTRANGE(""https://docs.google.com/spreadsheets/d/11923uPwbBZFjjGgGUA6NLw09EwE0CqkOc4q9oUmW1yo/edit?usp=sharing"",""พิษณุโลก!J413"")"),0)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IFERROR(__xludf.DUMMYFUNCTION("IMPORTRANGE(""https://docs.google.com/spreadsheets/d/11923uPwbBZFjjGgGUA6NLw09EwE0CqkOc4q9oUmW1yo/edit?usp=sharing"",""พิษณุโลก!I414"")"),0)</f>
        <v>0</v>
      </c>
      <c r="J519" s="191">
        <f ca="1">IFERROR(__xludf.DUMMYFUNCTION("IMPORTRANGE(""https://docs.google.com/spreadsheets/d/11923uPwbBZFjjGgGUA6NLw09EwE0CqkOc4q9oUmW1yo/edit?usp=sharing"",""พิษณุโลก!J414"")"),0)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IFERROR(__xludf.DUMMYFUNCTION("IMPORTRANGE(""https://docs.google.com/spreadsheets/d/11923uPwbBZFjjGgGUA6NLw09EwE0CqkOc4q9oUmW1yo/edit?usp=sharing"",""พิษณุโลก!I415"")"),0)</f>
        <v>0</v>
      </c>
      <c r="J520" s="191">
        <f ca="1">IFERROR(__xludf.DUMMYFUNCTION("IMPORTRANGE(""https://docs.google.com/spreadsheets/d/11923uPwbBZFjjGgGUA6NLw09EwE0CqkOc4q9oUmW1yo/edit?usp=sharing"",""พิษณุโลก!J415"")"),0)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IFERROR(__xludf.DUMMYFUNCTION("IMPORTRANGE(""https://docs.google.com/spreadsheets/d/11923uPwbBZFjjGgGUA6NLw09EwE0CqkOc4q9oUmW1yo/edit?usp=sharing"",""พิษณุโลก!I416"")"),0)</f>
        <v>0</v>
      </c>
      <c r="J521" s="191">
        <f ca="1">IFERROR(__xludf.DUMMYFUNCTION("IMPORTRANGE(""https://docs.google.com/spreadsheets/d/11923uPwbBZFjjGgGUA6NLw09EwE0CqkOc4q9oUmW1yo/edit?usp=sharing"",""พิษณุโลก!J416"")"),0)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IFERROR(__xludf.DUMMYFUNCTION("IMPORTRANGE(""https://docs.google.com/spreadsheets/d/11923uPwbBZFjjGgGUA6NLw09EwE0CqkOc4q9oUmW1yo/edit?usp=sharing"",""พิษณุโลก!I417"")"),0)</f>
        <v>0</v>
      </c>
      <c r="J522" s="191">
        <f ca="1">IFERROR(__xludf.DUMMYFUNCTION("IMPORTRANGE(""https://docs.google.com/spreadsheets/d/11923uPwbBZFjjGgGUA6NLw09EwE0CqkOc4q9oUmW1yo/edit?usp=sharing"",""พิษณุโลก!J417"")"),0)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IFERROR(__xludf.DUMMYFUNCTION("IMPORTRANGE(""https://docs.google.com/spreadsheets/d/11923uPwbBZFjjGgGUA6NLw09EwE0CqkOc4q9oUmW1yo/edit?usp=sharing"",""พิษณุโลก!I418"")"),0)</f>
        <v>0</v>
      </c>
      <c r="J523" s="191">
        <f ca="1">IFERROR(__xludf.DUMMYFUNCTION("IMPORTRANGE(""https://docs.google.com/spreadsheets/d/11923uPwbBZFjjGgGUA6NLw09EwE0CqkOc4q9oUmW1yo/edit?usp=sharing"",""พิษณุโลก!J418"")"),0)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IFERROR(__xludf.DUMMYFUNCTION("IMPORTRANGE(""https://docs.google.com/spreadsheets/d/11923uPwbBZFjjGgGUA6NLw09EwE0CqkOc4q9oUmW1yo/edit?usp=sharing"",""พิษณุโลก!I419"")"),0)</f>
        <v>0</v>
      </c>
      <c r="J524" s="191">
        <f ca="1">IFERROR(__xludf.DUMMYFUNCTION("IMPORTRANGE(""https://docs.google.com/spreadsheets/d/11923uPwbBZFjjGgGUA6NLw09EwE0CqkOc4q9oUmW1yo/edit?usp=sharing"",""พิษณุโลก!J419"")"),0)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IFERROR(__xludf.DUMMYFUNCTION("IMPORTRANGE(""https://docs.google.com/spreadsheets/d/11923uPwbBZFjjGgGUA6NLw09EwE0CqkOc4q9oUmW1yo/edit?usp=sharing"",""พิษณุโลก!I420"")"),0)</f>
        <v>0</v>
      </c>
      <c r="J525" s="277">
        <f ca="1">IFERROR(__xludf.DUMMYFUNCTION("IMPORTRANGE(""https://docs.google.com/spreadsheets/d/11923uPwbBZFjjGgGUA6NLw09EwE0CqkOc4q9oUmW1yo/edit?usp=sharing"",""พิษณุโลก!J420"")"),0)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IFERROR(__xludf.DUMMYFUNCTION("IMPORTRANGE(""https://docs.google.com/spreadsheets/d/11923uPwbBZFjjGgGUA6NLw09EwE0CqkOc4q9oUmW1yo/edit?usp=sharing"",""พิษณุโลก!I421"")"),0)</f>
        <v>0</v>
      </c>
      <c r="J526" s="277">
        <f ca="1">IFERROR(__xludf.DUMMYFUNCTION("IMPORTRANGE(""https://docs.google.com/spreadsheets/d/11923uPwbBZFjjGgGUA6NLw09EwE0CqkOc4q9oUmW1yo/edit?usp=sharing"",""พิษณุโลก!J421"")"),0)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IFERROR(__xludf.DUMMYFUNCTION("IMPORTRANGE(""https://docs.google.com/spreadsheets/d/11923uPwbBZFjjGgGUA6NLw09EwE0CqkOc4q9oUmW1yo/edit?usp=sharing"",""พิษณุโลก!I422"")"),0)</f>
        <v>0</v>
      </c>
      <c r="J527" s="192">
        <f ca="1">IFERROR(__xludf.DUMMYFUNCTION("IMPORTRANGE(""https://docs.google.com/spreadsheets/d/11923uPwbBZFjjGgGUA6NLw09EwE0CqkOc4q9oUmW1yo/edit?usp=sharing"",""พิษณุโลก!J422"")"),0)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IFERROR(__xludf.DUMMYFUNCTION("IMPORTRANGE(""https://docs.google.com/spreadsheets/d/11923uPwbBZFjjGgGUA6NLw09EwE0CqkOc4q9oUmW1yo/edit?usp=sharing"",""พิษณุโลก!I423"")"),0)</f>
        <v>0</v>
      </c>
      <c r="J528" s="192">
        <f ca="1">IFERROR(__xludf.DUMMYFUNCTION("IMPORTRANGE(""https://docs.google.com/spreadsheets/d/11923uPwbBZFjjGgGUA6NLw09EwE0CqkOc4q9oUmW1yo/edit?usp=sharing"",""พิษณุโลก!J423"")"),0)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IFERROR(__xludf.DUMMYFUNCTION("IMPORTRANGE(""https://docs.google.com/spreadsheets/d/11923uPwbBZFjjGgGUA6NLw09EwE0CqkOc4q9oUmW1yo/edit?usp=sharing"",""พิษณุโลก!I424"")"),0)</f>
        <v>0</v>
      </c>
      <c r="J529" s="192">
        <f ca="1">IFERROR(__xludf.DUMMYFUNCTION("IMPORTRANGE(""https://docs.google.com/spreadsheets/d/11923uPwbBZFjjGgGUA6NLw09EwE0CqkOc4q9oUmW1yo/edit?usp=sharing"",""พิษณุโลก!J424"")"),0)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IFERROR(__xludf.DUMMYFUNCTION("IMPORTRANGE(""https://docs.google.com/spreadsheets/d/11923uPwbBZFjjGgGUA6NLw09EwE0CqkOc4q9oUmW1yo/edit?usp=sharing"",""พิษณุโลก!I425"")"),0)</f>
        <v>0</v>
      </c>
      <c r="J530" s="192">
        <f ca="1">IFERROR(__xludf.DUMMYFUNCTION("IMPORTRANGE(""https://docs.google.com/spreadsheets/d/11923uPwbBZFjjGgGUA6NLw09EwE0CqkOc4q9oUmW1yo/edit?usp=sharing"",""พิษณุโลก!J425"")"),0)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IFERROR(__xludf.DUMMYFUNCTION("IMPORTRANGE(""https://docs.google.com/spreadsheets/d/11923uPwbBZFjjGgGUA6NLw09EwE0CqkOc4q9oUmW1yo/edit?usp=sharing"",""พิษณุโลก!I426"")"),0)</f>
        <v>0</v>
      </c>
      <c r="J531" s="192">
        <f ca="1">IFERROR(__xludf.DUMMYFUNCTION("IMPORTRANGE(""https://docs.google.com/spreadsheets/d/11923uPwbBZFjjGgGUA6NLw09EwE0CqkOc4q9oUmW1yo/edit?usp=sharing"",""พิษณุโลก!J426"")"),0)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IFERROR(__xludf.DUMMYFUNCTION("IMPORTRANGE(""https://docs.google.com/spreadsheets/d/11923uPwbBZFjjGgGUA6NLw09EwE0CqkOc4q9oUmW1yo/edit?usp=sharing"",""พิษณุโลก!I427"")"),0)</f>
        <v>0</v>
      </c>
      <c r="J532" s="445">
        <f ca="1">IFERROR(__xludf.DUMMYFUNCTION("IMPORTRANGE(""https://docs.google.com/spreadsheets/d/11923uPwbBZFjjGgGUA6NLw09EwE0CqkOc4q9oUmW1yo/edit?usp=sharing"",""พิษณุโลก!J427"")"),0)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IFERROR(__xludf.DUMMYFUNCTION("IMPORTRANGE(""https://docs.google.com/spreadsheets/d/11923uPwbBZFjjGgGUA6NLw09EwE0CqkOc4q9oUmW1yo/edit?usp=sharing"",""พิษณุโลก!I428"")"),22)</f>
        <v>22</v>
      </c>
      <c r="J533" s="393">
        <f ca="1">IFERROR(__xludf.DUMMYFUNCTION("IMPORTRANGE(""https://docs.google.com/spreadsheets/d/11923uPwbBZFjjGgGUA6NLw09EwE0CqkOc4q9oUmW1yo/edit?usp=sharing"",""พิษณุโลก!J428"")"),22)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IFERROR(__xludf.DUMMYFUNCTION("IMPORTRANGE(""https://docs.google.com/spreadsheets/d/11923uPwbBZFjjGgGUA6NLw09EwE0CqkOc4q9oUmW1yo/edit?usp=sharing"",""พิษณุโลก!L428"")"),34340)</f>
        <v>34340</v>
      </c>
      <c r="M533" s="395"/>
      <c r="N533" s="395">
        <f ca="1">IFERROR(__xludf.DUMMYFUNCTION("IMPORTRANGE(""https://docs.google.com/spreadsheets/d/11923uPwbBZFjjGgGUA6NLw09EwE0CqkOc4q9oUmW1yo/edit?usp=sharing"",""พิษณุโลก!M428"")"),21280)</f>
        <v>21280</v>
      </c>
      <c r="O533" s="395">
        <f t="shared" ref="O533:O537" ca="1" si="118">+IF(L533&gt;0,N533*100/L533,0)</f>
        <v>61.968549796156083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IFERROR(__xludf.DUMMYFUNCTION("IMPORTRANGE(""https://docs.google.com/spreadsheets/d/11923uPwbBZFjjGgGUA6NLw09EwE0CqkOc4q9oUmW1yo/edit?usp=sharing"",""พิษณุโลก!L429"")"),0)</f>
        <v>0</v>
      </c>
      <c r="M534" s="169"/>
      <c r="N534" s="171">
        <f ca="1">IFERROR(__xludf.DUMMYFUNCTION("IMPORTRANGE(""https://docs.google.com/spreadsheets/d/11923uPwbBZFjjGgGUA6NLw09EwE0CqkOc4q9oUmW1yo/edit?usp=sharing"",""พิษณุโลก!M429"")"),0)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IFERROR(__xludf.DUMMYFUNCTION("IMPORTRANGE(""https://docs.google.com/spreadsheets/d/11923uPwbBZFjjGgGUA6NLw09EwE0CqkOc4q9oUmW1yo/edit?usp=sharing"",""พิษณุโลก!L430"")"),34340)</f>
        <v>34340</v>
      </c>
      <c r="M535" s="169"/>
      <c r="N535" s="171">
        <f ca="1">IFERROR(__xludf.DUMMYFUNCTION("IMPORTRANGE(""https://docs.google.com/spreadsheets/d/11923uPwbBZFjjGgGUA6NLw09EwE0CqkOc4q9oUmW1yo/edit?usp=sharing"",""พิษณุโลก!M430"")"),21280)</f>
        <v>21280</v>
      </c>
      <c r="O535" s="171">
        <f t="shared" ca="1" si="118"/>
        <v>61.968549796156083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IFERROR(__xludf.DUMMYFUNCTION("IMPORTRANGE(""https://docs.google.com/spreadsheets/d/11923uPwbBZFjjGgGUA6NLw09EwE0CqkOc4q9oUmW1yo/edit?usp=sharing"",""พิษณุโลก!L431"")"),0)</f>
        <v>0</v>
      </c>
      <c r="M536" s="171"/>
      <c r="N536" s="171">
        <f ca="1">IFERROR(__xludf.DUMMYFUNCTION("IMPORTRANGE(""https://docs.google.com/spreadsheets/d/11923uPwbBZFjjGgGUA6NLw09EwE0CqkOc4q9oUmW1yo/edit?usp=sharing"",""พิษณุโลก!M431"")"),0)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IFERROR(__xludf.DUMMYFUNCTION("IMPORTRANGE(""https://docs.google.com/spreadsheets/d/11923uPwbBZFjjGgGUA6NLw09EwE0CqkOc4q9oUmW1yo/edit?usp=sharing"",""พิษณุโลก!L432"")"),34340)</f>
        <v>34340</v>
      </c>
      <c r="M537" s="171"/>
      <c r="N537" s="171">
        <f ca="1">IFERROR(__xludf.DUMMYFUNCTION("IMPORTRANGE(""https://docs.google.com/spreadsheets/d/11923uPwbBZFjjGgGUA6NLw09EwE0CqkOc4q9oUmW1yo/edit?usp=sharing"",""พิษณุโลก!M432"")"),21280)</f>
        <v>21280</v>
      </c>
      <c r="O537" s="171">
        <f t="shared" ca="1" si="118"/>
        <v>61.968549796156083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IFERROR(__xludf.DUMMYFUNCTION("IMPORTRANGE(""https://docs.google.com/spreadsheets/d/11923uPwbBZFjjGgGUA6NLw09EwE0CqkOc4q9oUmW1yo/edit?usp=sharing"",""พิษณุโลก!M433"")"),21280)</f>
        <v>21280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IFERROR(__xludf.DUMMYFUNCTION("IMPORTRANGE(""https://docs.google.com/spreadsheets/d/11923uPwbBZFjjGgGUA6NLw09EwE0CqkOc4q9oUmW1yo/edit?usp=sharing"",""พิษณุโลก!M434"")"),0)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IFERROR(__xludf.DUMMYFUNCTION("IMPORTRANGE(""https://docs.google.com/spreadsheets/d/11923uPwbBZFjjGgGUA6NLw09EwE0CqkOc4q9oUmW1yo/edit?usp=sharing"",""พิษณุโลก!M435"")"),0)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IFERROR(__xludf.DUMMYFUNCTION("IMPORTRANGE(""https://docs.google.com/spreadsheets/d/11923uPwbBZFjjGgGUA6NLw09EwE0CqkOc4q9oUmW1yo/edit?usp=sharing"",""พิษณุโลก!M436"")"),0)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IFERROR(__xludf.DUMMYFUNCTION("IMPORTRANGE(""https://docs.google.com/spreadsheets/d/11923uPwbBZFjjGgGUA6NLw09EwE0CqkOc4q9oUmW1yo/edit?usp=sharing"",""พิษณุโลก!J438"")"),0)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IFERROR(__xludf.DUMMYFUNCTION("IMPORTRANGE(""https://docs.google.com/spreadsheets/d/11923uPwbBZFjjGgGUA6NLw09EwE0CqkOc4q9oUmW1yo/edit?usp=sharing"",""พิษณุโลก!J439"")"),1)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IFERROR(__xludf.DUMMYFUNCTION("IMPORTRANGE(""https://docs.google.com/spreadsheets/d/11923uPwbBZFjjGgGUA6NLw09EwE0CqkOc4q9oUmW1yo/edit?usp=sharing"",""พิษณุโลก!J440"")"),1)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IFERROR(__xludf.DUMMYFUNCTION("IMPORTRANGE(""https://docs.google.com/spreadsheets/d/11923uPwbBZFjjGgGUA6NLw09EwE0CqkOc4q9oUmW1yo/edit?usp=sharing"",""พิษณุโลก!J441"")"),1)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IFERROR(__xludf.DUMMYFUNCTION("IMPORTRANGE(""https://docs.google.com/spreadsheets/d/11923uPwbBZFjjGgGUA6NLw09EwE0CqkOc4q9oUmW1yo/edit?usp=sharing"",""พิษณุโลก!I442"")"),22)</f>
        <v>22</v>
      </c>
      <c r="J547" s="192">
        <f ca="1">IFERROR(__xludf.DUMMYFUNCTION("IMPORTRANGE(""https://docs.google.com/spreadsheets/d/11923uPwbBZFjjGgGUA6NLw09EwE0CqkOc4q9oUmW1yo/edit?usp=sharing"",""พิษณุโลก!J442"")"),22)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IFERROR(__xludf.DUMMYFUNCTION("IMPORTRANGE(""https://docs.google.com/spreadsheets/d/11923uPwbBZFjjGgGUA6NLw09EwE0CqkOc4q9oUmW1yo/edit?usp=sharing"",""พิษณุโลก!J166"")"),0)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IFERROR(__xludf.DUMMYFUNCTION("IMPORTRANGE(""https://docs.google.com/spreadsheets/d/11923uPwbBZFjjGgGUA6NLw09EwE0CqkOc4q9oUmW1yo/edit?usp=sharing"",""พิษณุโลก!J444"")"),0)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IFERROR(__xludf.DUMMYFUNCTION("IMPORTRANGE(""https://docs.google.com/spreadsheets/d/11923uPwbBZFjjGgGUA6NLw09EwE0CqkOc4q9oUmW1yo/edit?usp=sharing"",""พิษณุโลก!J445"")"),0)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IFERROR(__xludf.DUMMYFUNCTION("IMPORTRANGE(""https://docs.google.com/spreadsheets/d/11923uPwbBZFjjGgGUA6NLw09EwE0CqkOc4q9oUmW1yo/edit?usp=sharing"",""พิษณุโลก!I446"")"),9000)</f>
        <v>9000</v>
      </c>
      <c r="J551" s="393">
        <f ca="1">IFERROR(__xludf.DUMMYFUNCTION("IMPORTRANGE(""https://docs.google.com/spreadsheets/d/11923uPwbBZFjjGgGUA6NLw09EwE0CqkOc4q9oUmW1yo/edit?usp=sharing"",""พิษณุโลก!J446"")"),0)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IFERROR(__xludf.DUMMYFUNCTION("IMPORTRANGE(""https://docs.google.com/spreadsheets/d/11923uPwbBZFjjGgGUA6NLw09EwE0CqkOc4q9oUmW1yo/edit?usp=sharing"",""พิษณุโลก!L446"")"),534000)</f>
        <v>534000</v>
      </c>
      <c r="M551" s="395"/>
      <c r="N551" s="395">
        <f ca="1">IFERROR(__xludf.DUMMYFUNCTION("IMPORTRANGE(""https://docs.google.com/spreadsheets/d/11923uPwbBZFjjGgGUA6NLw09EwE0CqkOc4q9oUmW1yo/edit?usp=sharing"",""พิษณุโลก!M446"")"),10740)</f>
        <v>10740</v>
      </c>
      <c r="O551" s="395">
        <f t="shared" ref="O551:O555" ca="1" si="120">+IF(L551&gt;0,N551*100/L551,0)</f>
        <v>2.0112359550561796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IFERROR(__xludf.DUMMYFUNCTION("IMPORTRANGE(""https://docs.google.com/spreadsheets/d/11923uPwbBZFjjGgGUA6NLw09EwE0CqkOc4q9oUmW1yo/edit?usp=sharing"",""พิษณุโลก!L447"")"),0)</f>
        <v>0</v>
      </c>
      <c r="M552" s="169"/>
      <c r="N552" s="171">
        <f ca="1">IFERROR(__xludf.DUMMYFUNCTION("IMPORTRANGE(""https://docs.google.com/spreadsheets/d/11923uPwbBZFjjGgGUA6NLw09EwE0CqkOc4q9oUmW1yo/edit?usp=sharing"",""พิษณุโลก!M447"")"),0)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IFERROR(__xludf.DUMMYFUNCTION("IMPORTRANGE(""https://docs.google.com/spreadsheets/d/11923uPwbBZFjjGgGUA6NLw09EwE0CqkOc4q9oUmW1yo/edit?usp=sharing"",""พิษณุโลก!L448"")"),534000)</f>
        <v>534000</v>
      </c>
      <c r="M553" s="169"/>
      <c r="N553" s="171">
        <f ca="1">IFERROR(__xludf.DUMMYFUNCTION("IMPORTRANGE(""https://docs.google.com/spreadsheets/d/11923uPwbBZFjjGgGUA6NLw09EwE0CqkOc4q9oUmW1yo/edit?usp=sharing"",""พิษณุโลก!M448"")"),10740)</f>
        <v>10740</v>
      </c>
      <c r="O553" s="171">
        <f t="shared" ca="1" si="120"/>
        <v>2.0112359550561796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IFERROR(__xludf.DUMMYFUNCTION("IMPORTRANGE(""https://docs.google.com/spreadsheets/d/11923uPwbBZFjjGgGUA6NLw09EwE0CqkOc4q9oUmW1yo/edit?usp=sharing"",""พิษณุโลก!L449"")"),0)</f>
        <v>0</v>
      </c>
      <c r="M554" s="171"/>
      <c r="N554" s="171">
        <f ca="1">IFERROR(__xludf.DUMMYFUNCTION("IMPORTRANGE(""https://docs.google.com/spreadsheets/d/11923uPwbBZFjjGgGUA6NLw09EwE0CqkOc4q9oUmW1yo/edit?usp=sharing"",""พิษณุโลก!M449"")"),0)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IFERROR(__xludf.DUMMYFUNCTION("IMPORTRANGE(""https://docs.google.com/spreadsheets/d/11923uPwbBZFjjGgGUA6NLw09EwE0CqkOc4q9oUmW1yo/edit?usp=sharing"",""พิษณุโลก!L450"")"),534000)</f>
        <v>534000</v>
      </c>
      <c r="M555" s="171"/>
      <c r="N555" s="171">
        <f ca="1">IFERROR(__xludf.DUMMYFUNCTION("IMPORTRANGE(""https://docs.google.com/spreadsheets/d/11923uPwbBZFjjGgGUA6NLw09EwE0CqkOc4q9oUmW1yo/edit?usp=sharing"",""พิษณุโลก!M450"")"),10740)</f>
        <v>10740</v>
      </c>
      <c r="O555" s="171">
        <f t="shared" ca="1" si="120"/>
        <v>2.0112359550561796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IFERROR(__xludf.DUMMYFUNCTION("IMPORTRANGE(""https://docs.google.com/spreadsheets/d/11923uPwbBZFjjGgGUA6NLw09EwE0CqkOc4q9oUmW1yo/edit?usp=sharing"",""พิษณุโลก!M451"")"),0)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IFERROR(__xludf.DUMMYFUNCTION("IMPORTRANGE(""https://docs.google.com/spreadsheets/d/11923uPwbBZFjjGgGUA6NLw09EwE0CqkOc4q9oUmW1yo/edit?usp=sharing"",""พิษณุโลก!M452"")"),0)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IFERROR(__xludf.DUMMYFUNCTION("IMPORTRANGE(""https://docs.google.com/spreadsheets/d/11923uPwbBZFjjGgGUA6NLw09EwE0CqkOc4q9oUmW1yo/edit?usp=sharing"",""พิษณุโลก!M453"")"),0)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IFERROR(__xludf.DUMMYFUNCTION("IMPORTRANGE(""https://docs.google.com/spreadsheets/d/11923uPwbBZFjjGgGUA6NLw09EwE0CqkOc4q9oUmW1yo/edit?usp=sharing"",""พิษณุโลก!M454"")"),10740)</f>
        <v>10740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IFERROR(__xludf.DUMMYFUNCTION("IMPORTRANGE(""https://docs.google.com/spreadsheets/d/11923uPwbBZFjjGgGUA6NLw09EwE0CqkOc4q9oUmW1yo/edit?usp=sharing"",""พิษณุโลก!I455"")"),9000)</f>
        <v>9000</v>
      </c>
      <c r="J560" s="167">
        <f ca="1">IFERROR(__xludf.DUMMYFUNCTION("IMPORTRANGE(""https://docs.google.com/spreadsheets/d/11923uPwbBZFjjGgGUA6NLw09EwE0CqkOc4q9oUmW1yo/edit?usp=sharing"",""พิษณุโลก!J455"")"),0)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IFERROR(__xludf.DUMMYFUNCTION("IMPORTRANGE(""https://docs.google.com/spreadsheets/d/11923uPwbBZFjjGgGUA6NLw09EwE0CqkOc4q9oUmW1yo/edit?usp=sharing"",""พิษณุโลก!I456"")"),0)</f>
        <v>0</v>
      </c>
      <c r="J561" s="191">
        <f ca="1">IFERROR(__xludf.DUMMYFUNCTION("IMPORTRANGE(""https://docs.google.com/spreadsheets/d/11923uPwbBZFjjGgGUA6NLw09EwE0CqkOc4q9oUmW1yo/edit?usp=sharing"",""พิษณุโลก!J456"")"),0)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IFERROR(__xludf.DUMMYFUNCTION("IMPORTRANGE(""https://docs.google.com/spreadsheets/d/11923uPwbBZFjjGgGUA6NLw09EwE0CqkOc4q9oUmW1yo/edit?usp=sharing"",""พิษณุโลก!I457"")"),"")</f>
        <v/>
      </c>
      <c r="J562" s="191" t="str">
        <f ca="1">IFERROR(__xludf.DUMMYFUNCTION("IMPORTRANGE(""https://docs.google.com/spreadsheets/d/11923uPwbBZFjjGgGUA6NLw09EwE0CqkOc4q9oUmW1yo/edit?usp=sharing"",""พิษณุโลก!J457"")"),"")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IFERROR(__xludf.DUMMYFUNCTION("IMPORTRANGE(""https://docs.google.com/spreadsheets/d/11923uPwbBZFjjGgGUA6NLw09EwE0CqkOc4q9oUmW1yo/edit?usp=sharing"",""พิษณุโลก!I458"")"),"")</f>
        <v/>
      </c>
      <c r="J563" s="191" t="str">
        <f ca="1">IFERROR(__xludf.DUMMYFUNCTION("IMPORTRANGE(""https://docs.google.com/spreadsheets/d/11923uPwbBZFjjGgGUA6NLw09EwE0CqkOc4q9oUmW1yo/edit?usp=sharing"",""พิษณุโลก!J458"")"),"")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IFERROR(__xludf.DUMMYFUNCTION("IMPORTRANGE(""https://docs.google.com/spreadsheets/d/11923uPwbBZFjjGgGUA6NLw09EwE0CqkOc4q9oUmW1yo/edit?usp=sharing"",""พิษณุโลก!I459"")"),1500)</f>
        <v>1500</v>
      </c>
      <c r="J564" s="360">
        <f ca="1">IFERROR(__xludf.DUMMYFUNCTION("IMPORTRANGE(""https://docs.google.com/spreadsheets/d/11923uPwbBZFjjGgGUA6NLw09EwE0CqkOc4q9oUmW1yo/edit?usp=sharing"",""พิษณุโลก!J459"")"),870)</f>
        <v>870</v>
      </c>
      <c r="K564" s="361">
        <f t="shared" ca="1" si="121"/>
        <v>58</v>
      </c>
      <c r="L564" s="362">
        <f ca="1">IFERROR(__xludf.DUMMYFUNCTION("IMPORTRANGE(""https://docs.google.com/spreadsheets/d/11923uPwbBZFjjGgGUA6NLw09EwE0CqkOc4q9oUmW1yo/edit?usp=sharing"",""พิษณุโลก!L459"")"),144240)</f>
        <v>144240</v>
      </c>
      <c r="M564" s="362"/>
      <c r="N564" s="362">
        <f ca="1">IFERROR(__xludf.DUMMYFUNCTION("IMPORTRANGE(""https://docs.google.com/spreadsheets/d/11923uPwbBZFjjGgGUA6NLw09EwE0CqkOc4q9oUmW1yo/edit?usp=sharing"",""พิษณุโลก!M459"")"),0)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IFERROR(__xludf.DUMMYFUNCTION("IMPORTRANGE(""https://docs.google.com/spreadsheets/d/11923uPwbBZFjjGgGUA6NLw09EwE0CqkOc4q9oUmW1yo/edit?usp=sharing"",""พิษณุโลก!L460"")"),0)</f>
        <v>0</v>
      </c>
      <c r="M565" s="169"/>
      <c r="N565" s="171">
        <f ca="1">IFERROR(__xludf.DUMMYFUNCTION("IMPORTRANGE(""https://docs.google.com/spreadsheets/d/11923uPwbBZFjjGgGUA6NLw09EwE0CqkOc4q9oUmW1yo/edit?usp=sharing"",""พิษณุโลก!M460"")"),0)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IFERROR(__xludf.DUMMYFUNCTION("IMPORTRANGE(""https://docs.google.com/spreadsheets/d/11923uPwbBZFjjGgGUA6NLw09EwE0CqkOc4q9oUmW1yo/edit?usp=sharing"",""พิษณุโลก!L461"")"),144240)</f>
        <v>144240</v>
      </c>
      <c r="M566" s="169"/>
      <c r="N566" s="171">
        <f ca="1">IFERROR(__xludf.DUMMYFUNCTION("IMPORTRANGE(""https://docs.google.com/spreadsheets/d/11923uPwbBZFjjGgGUA6NLw09EwE0CqkOc4q9oUmW1yo/edit?usp=sharing"",""พิษณุโลก!M461"")"),0)</f>
        <v>0</v>
      </c>
      <c r="O566" s="171">
        <f t="shared" ca="1" si="122"/>
        <v>0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IFERROR(__xludf.DUMMYFUNCTION("IMPORTRANGE(""https://docs.google.com/spreadsheets/d/11923uPwbBZFjjGgGUA6NLw09EwE0CqkOc4q9oUmW1yo/edit?usp=sharing"",""พิษณุโลก!L462"")"),0)</f>
        <v>0</v>
      </c>
      <c r="M567" s="171"/>
      <c r="N567" s="171">
        <f ca="1">IFERROR(__xludf.DUMMYFUNCTION("IMPORTRANGE(""https://docs.google.com/spreadsheets/d/11923uPwbBZFjjGgGUA6NLw09EwE0CqkOc4q9oUmW1yo/edit?usp=sharing"",""พิษณุโลก!M462"")"),0)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IFERROR(__xludf.DUMMYFUNCTION("IMPORTRANGE(""https://docs.google.com/spreadsheets/d/11923uPwbBZFjjGgGUA6NLw09EwE0CqkOc4q9oUmW1yo/edit?usp=sharing"",""พิษณุโลก!L463"")"),144240)</f>
        <v>144240</v>
      </c>
      <c r="M568" s="171"/>
      <c r="N568" s="171">
        <f ca="1">IFERROR(__xludf.DUMMYFUNCTION("IMPORTRANGE(""https://docs.google.com/spreadsheets/d/11923uPwbBZFjjGgGUA6NLw09EwE0CqkOc4q9oUmW1yo/edit?usp=sharing"",""พิษณุโลก!M463"")"),0)</f>
        <v>0</v>
      </c>
      <c r="O568" s="171">
        <f t="shared" ca="1" si="122"/>
        <v>0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IFERROR(__xludf.DUMMYFUNCTION("IMPORTRANGE(""https://docs.google.com/spreadsheets/d/11923uPwbBZFjjGgGUA6NLw09EwE0CqkOc4q9oUmW1yo/edit?usp=sharing"",""พิษณุโลก!M464"")"),0)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IFERROR(__xludf.DUMMYFUNCTION("IMPORTRANGE(""https://docs.google.com/spreadsheets/d/11923uPwbBZFjjGgGUA6NLw09EwE0CqkOc4q9oUmW1yo/edit?usp=sharing"",""พิษณุโลก!M465"")"),0)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IFERROR(__xludf.DUMMYFUNCTION("IMPORTRANGE(""https://docs.google.com/spreadsheets/d/11923uPwbBZFjjGgGUA6NLw09EwE0CqkOc4q9oUmW1yo/edit?usp=sharing"",""พิษณุโลก!M466"")"),0)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IFERROR(__xludf.DUMMYFUNCTION("IMPORTRANGE(""https://docs.google.com/spreadsheets/d/11923uPwbBZFjjGgGUA6NLw09EwE0CqkOc4q9oUmW1yo/edit?usp=sharing"",""พิษณุโลก!M467"")"),0)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IFERROR(__xludf.DUMMYFUNCTION("IMPORTRANGE(""https://docs.google.com/spreadsheets/d/11923uPwbBZFjjGgGUA6NLw09EwE0CqkOc4q9oUmW1yo/edit?usp=sharing"",""พิษณุโลก!I468"")"),1500)</f>
        <v>1500</v>
      </c>
      <c r="J573" s="401">
        <f ca="1">IFERROR(__xludf.DUMMYFUNCTION("IMPORTRANGE(""https://docs.google.com/spreadsheets/d/11923uPwbBZFjjGgGUA6NLw09EwE0CqkOc4q9oUmW1yo/edit?usp=sharing"",""พิษณุโลก!J468"")"),870)</f>
        <v>870</v>
      </c>
      <c r="K573" s="204">
        <f ca="1">IF(I573&gt;0,J573*100/I573,0)</f>
        <v>58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IFERROR(__xludf.DUMMYFUNCTION("IMPORTRANGE(""https://docs.google.com/spreadsheets/d/11923uPwbBZFjjGgGUA6NLw09EwE0CqkOc4q9oUmW1yo/edit?usp=sharing"",""พิษณุโลก!I470"")"),0)</f>
        <v>0</v>
      </c>
      <c r="J575" s="192">
        <f ca="1">IFERROR(__xludf.DUMMYFUNCTION("IMPORTRANGE(""https://docs.google.com/spreadsheets/d/11923uPwbBZFjjGgGUA6NLw09EwE0CqkOc4q9oUmW1yo/edit?usp=sharing"",""พิษณุโลก!J470"")"),0)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IFERROR(__xludf.DUMMYFUNCTION("IMPORTRANGE(""https://docs.google.com/spreadsheets/d/11923uPwbBZFjjGgGUA6NLw09EwE0CqkOc4q9oUmW1yo/edit?usp=sharing"",""พิษณุโลก!I471"")"),0)</f>
        <v>0</v>
      </c>
      <c r="J576" s="192">
        <f ca="1">IFERROR(__xludf.DUMMYFUNCTION("IMPORTRANGE(""https://docs.google.com/spreadsheets/d/11923uPwbBZFjjGgGUA6NLw09EwE0CqkOc4q9oUmW1yo/edit?usp=sharing"",""พิษณุโลก!J471"")"),0)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IFERROR(__xludf.DUMMYFUNCTION("IMPORTRANGE(""https://docs.google.com/spreadsheets/d/11923uPwbBZFjjGgGUA6NLw09EwE0CqkOc4q9oUmW1yo/edit?usp=sharing"",""พิษณุโลก!I472"")"),0)</f>
        <v>0</v>
      </c>
      <c r="J577" s="192">
        <f ca="1">IFERROR(__xludf.DUMMYFUNCTION("IMPORTRANGE(""https://docs.google.com/spreadsheets/d/11923uPwbBZFjjGgGUA6NLw09EwE0CqkOc4q9oUmW1yo/edit?usp=sharing"",""พิษณุโลก!J472"")"),863)</f>
        <v>863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IFERROR(__xludf.DUMMYFUNCTION("IMPORTRANGE(""https://docs.google.com/spreadsheets/d/11923uPwbBZFjjGgGUA6NLw09EwE0CqkOc4q9oUmW1yo/edit?usp=sharing"",""พิษณุโลก!I473"")"),0)</f>
        <v>0</v>
      </c>
      <c r="J578" s="192">
        <f ca="1">IFERROR(__xludf.DUMMYFUNCTION("IMPORTRANGE(""https://docs.google.com/spreadsheets/d/11923uPwbBZFjjGgGUA6NLw09EwE0CqkOc4q9oUmW1yo/edit?usp=sharing"",""พิษณุโลก!J473"")"),7)</f>
        <v>7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IFERROR(__xludf.DUMMYFUNCTION("IMPORTRANGE(""https://docs.google.com/spreadsheets/d/11923uPwbBZFjjGgGUA6NLw09EwE0CqkOc4q9oUmW1yo/edit?usp=sharing"",""พิษณุโลก!I474"")"),0)</f>
        <v>0</v>
      </c>
      <c r="J579" s="192">
        <f ca="1">IFERROR(__xludf.DUMMYFUNCTION("IMPORTRANGE(""https://docs.google.com/spreadsheets/d/11923uPwbBZFjjGgGUA6NLw09EwE0CqkOc4q9oUmW1yo/edit?usp=sharing"",""พิษณุโลก!J474"")"),0)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IFERROR(__xludf.DUMMYFUNCTION("IMPORTRANGE(""https://docs.google.com/spreadsheets/d/11923uPwbBZFjjGgGUA6NLw09EwE0CqkOc4q9oUmW1yo/edit?usp=sharing"",""พิษณุโลก!I475"")"),24)</f>
        <v>24</v>
      </c>
      <c r="J580" s="360">
        <f ca="1">IFERROR(__xludf.DUMMYFUNCTION("IMPORTRANGE(""https://docs.google.com/spreadsheets/d/11923uPwbBZFjjGgGUA6NLw09EwE0CqkOc4q9oUmW1yo/edit?usp=sharing"",""พิษณุโลก!J475"")"),0)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IFERROR(__xludf.DUMMYFUNCTION("IMPORTRANGE(""https://docs.google.com/spreadsheets/d/11923uPwbBZFjjGgGUA6NLw09EwE0CqkOc4q9oUmW1yo/edit?usp=sharing"",""พิษณุโลก!L475"")"),127824)</f>
        <v>127824</v>
      </c>
      <c r="M580" s="362"/>
      <c r="N580" s="362">
        <f ca="1">IFERROR(__xludf.DUMMYFUNCTION("IMPORTRANGE(""https://docs.google.com/spreadsheets/d/11923uPwbBZFjjGgGUA6NLw09EwE0CqkOc4q9oUmW1yo/edit?usp=sharing"",""พิษณุโลก!M475"")"),240)</f>
        <v>240</v>
      </c>
      <c r="O580" s="362">
        <f t="shared" ref="O580:O584" ca="1" si="124">+IF(L580&gt;0,N580*100/L580,0)</f>
        <v>0.1877581674802854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IFERROR(__xludf.DUMMYFUNCTION("IMPORTRANGE(""https://docs.google.com/spreadsheets/d/11923uPwbBZFjjGgGUA6NLw09EwE0CqkOc4q9oUmW1yo/edit?usp=sharing"",""พิษณุโลก!L476"")"),0)</f>
        <v>0</v>
      </c>
      <c r="M581" s="169"/>
      <c r="N581" s="171">
        <f ca="1">IFERROR(__xludf.DUMMYFUNCTION("IMPORTRANGE(""https://docs.google.com/spreadsheets/d/11923uPwbBZFjjGgGUA6NLw09EwE0CqkOc4q9oUmW1yo/edit?usp=sharing"",""พิษณุโลก!M476"")"),0)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IFERROR(__xludf.DUMMYFUNCTION("IMPORTRANGE(""https://docs.google.com/spreadsheets/d/11923uPwbBZFjjGgGUA6NLw09EwE0CqkOc4q9oUmW1yo/edit?usp=sharing"",""พิษณุโลก!L477"")"),127824)</f>
        <v>127824</v>
      </c>
      <c r="M582" s="169"/>
      <c r="N582" s="171">
        <f ca="1">IFERROR(__xludf.DUMMYFUNCTION("IMPORTRANGE(""https://docs.google.com/spreadsheets/d/11923uPwbBZFjjGgGUA6NLw09EwE0CqkOc4q9oUmW1yo/edit?usp=sharing"",""พิษณุโลก!M477"")"),240)</f>
        <v>240</v>
      </c>
      <c r="O582" s="171">
        <f t="shared" ca="1" si="124"/>
        <v>0.1877581674802854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IFERROR(__xludf.DUMMYFUNCTION("IMPORTRANGE(""https://docs.google.com/spreadsheets/d/11923uPwbBZFjjGgGUA6NLw09EwE0CqkOc4q9oUmW1yo/edit?usp=sharing"",""พิษณุโลก!L478"")"),0)</f>
        <v>0</v>
      </c>
      <c r="M583" s="171"/>
      <c r="N583" s="171">
        <f ca="1">IFERROR(__xludf.DUMMYFUNCTION("IMPORTRANGE(""https://docs.google.com/spreadsheets/d/11923uPwbBZFjjGgGUA6NLw09EwE0CqkOc4q9oUmW1yo/edit?usp=sharing"",""พิษณุโลก!M478"")"),0)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IFERROR(__xludf.DUMMYFUNCTION("IMPORTRANGE(""https://docs.google.com/spreadsheets/d/11923uPwbBZFjjGgGUA6NLw09EwE0CqkOc4q9oUmW1yo/edit?usp=sharing"",""พิษณุโลก!L479"")"),127824)</f>
        <v>127824</v>
      </c>
      <c r="M584" s="171"/>
      <c r="N584" s="171">
        <f ca="1">IFERROR(__xludf.DUMMYFUNCTION("IMPORTRANGE(""https://docs.google.com/spreadsheets/d/11923uPwbBZFjjGgGUA6NLw09EwE0CqkOc4q9oUmW1yo/edit?usp=sharing"",""พิษณุโลก!M479"")"),240)</f>
        <v>240</v>
      </c>
      <c r="O584" s="171">
        <f t="shared" ca="1" si="124"/>
        <v>0.1877581674802854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IFERROR(__xludf.DUMMYFUNCTION("IMPORTRANGE(""https://docs.google.com/spreadsheets/d/11923uPwbBZFjjGgGUA6NLw09EwE0CqkOc4q9oUmW1yo/edit?usp=sharing"",""พิษณุโลก!M480"")"),0)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IFERROR(__xludf.DUMMYFUNCTION("IMPORTRANGE(""https://docs.google.com/spreadsheets/d/11923uPwbBZFjjGgGUA6NLw09EwE0CqkOc4q9oUmW1yo/edit?usp=sharing"",""พิษณุโลก!M481"")"),0)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IFERROR(__xludf.DUMMYFUNCTION("IMPORTRANGE(""https://docs.google.com/spreadsheets/d/11923uPwbBZFjjGgGUA6NLw09EwE0CqkOc4q9oUmW1yo/edit?usp=sharing"",""พิษณุโลก!M482"")"),0)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IFERROR(__xludf.DUMMYFUNCTION("IMPORTRANGE(""https://docs.google.com/spreadsheets/d/11923uPwbBZFjjGgGUA6NLw09EwE0CqkOc4q9oUmW1yo/edit?usp=sharing"",""พิษณุโลก!M483"")"),240)</f>
        <v>240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IFERROR(__xludf.DUMMYFUNCTION("IMPORTRANGE(""https://docs.google.com/spreadsheets/d/11923uPwbBZFjjGgGUA6NLw09EwE0CqkOc4q9oUmW1yo/edit?usp=sharing"",""พิษณุโลก!I484"")"),24)</f>
        <v>24</v>
      </c>
      <c r="J589" s="191">
        <f ca="1">IFERROR(__xludf.DUMMYFUNCTION("IMPORTRANGE(""https://docs.google.com/spreadsheets/d/11923uPwbBZFjjGgGUA6NLw09EwE0CqkOc4q9oUmW1yo/edit?usp=sharing"",""พิษณุโลก!J484"")"),2)</f>
        <v>2</v>
      </c>
      <c r="K589" s="168">
        <f t="shared" ref="K589:K596" ca="1" si="125">IF(I589&gt;0,J589*100/I589,0)</f>
        <v>8.3333333333333339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IFERROR(__xludf.DUMMYFUNCTION("IMPORTRANGE(""https://docs.google.com/spreadsheets/d/11923uPwbBZFjjGgGUA6NLw09EwE0CqkOc4q9oUmW1yo/edit?usp=sharing"",""พิษณุโลก!I485"")"),0)</f>
        <v>0</v>
      </c>
      <c r="J590" s="191">
        <f ca="1">IFERROR(__xludf.DUMMYFUNCTION("IMPORTRANGE(""https://docs.google.com/spreadsheets/d/11923uPwbBZFjjGgGUA6NLw09EwE0CqkOc4q9oUmW1yo/edit?usp=sharing"",""พิษณุโลก!J485"")"),23.57)</f>
        <v>23.57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IFERROR(__xludf.DUMMYFUNCTION("IMPORTRANGE(""https://docs.google.com/spreadsheets/d/11923uPwbBZFjjGgGUA6NLw09EwE0CqkOc4q9oUmW1yo/edit?usp=sharing"",""พิษณุโลก!I486"")"),24)</f>
        <v>24</v>
      </c>
      <c r="J591" s="191">
        <f ca="1">IFERROR(__xludf.DUMMYFUNCTION("IMPORTRANGE(""https://docs.google.com/spreadsheets/d/11923uPwbBZFjjGgGUA6NLw09EwE0CqkOc4q9oUmW1yo/edit?usp=sharing"",""พิษณุโลก!J486"")"),0)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IFERROR(__xludf.DUMMYFUNCTION("IMPORTRANGE(""https://docs.google.com/spreadsheets/d/11923uPwbBZFjjGgGUA6NLw09EwE0CqkOc4q9oUmW1yo/edit?usp=sharing"",""พิษณุโลก!I487"")"),0)</f>
        <v>0</v>
      </c>
      <c r="J592" s="191">
        <f ca="1">IFERROR(__xludf.DUMMYFUNCTION("IMPORTRANGE(""https://docs.google.com/spreadsheets/d/11923uPwbBZFjjGgGUA6NLw09EwE0CqkOc4q9oUmW1yo/edit?usp=sharing"",""พิษณุโลก!J487"")"),0)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IFERROR(__xludf.DUMMYFUNCTION("IMPORTRANGE(""https://docs.google.com/spreadsheets/d/11923uPwbBZFjjGgGUA6NLw09EwE0CqkOc4q9oUmW1yo/edit?usp=sharing"",""พิษณุโลก!I488"")"),24)</f>
        <v>24</v>
      </c>
      <c r="J593" s="191">
        <f ca="1">IFERROR(__xludf.DUMMYFUNCTION("IMPORTRANGE(""https://docs.google.com/spreadsheets/d/11923uPwbBZFjjGgGUA6NLw09EwE0CqkOc4q9oUmW1yo/edit?usp=sharing"",""พิษณุโลก!J488"")"),0)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IFERROR(__xludf.DUMMYFUNCTION("IMPORTRANGE(""https://docs.google.com/spreadsheets/d/11923uPwbBZFjjGgGUA6NLw09EwE0CqkOc4q9oUmW1yo/edit?usp=sharing"",""พิษณุโลก!I489"")"),0)</f>
        <v>0</v>
      </c>
      <c r="J594" s="191">
        <f ca="1">IFERROR(__xludf.DUMMYFUNCTION("IMPORTRANGE(""https://docs.google.com/spreadsheets/d/11923uPwbBZFjjGgGUA6NLw09EwE0CqkOc4q9oUmW1yo/edit?usp=sharing"",""พิษณุโลก!J489"")"),0)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IFERROR(__xludf.DUMMYFUNCTION("IMPORTRANGE(""https://docs.google.com/spreadsheets/d/11923uPwbBZFjjGgGUA6NLw09EwE0CqkOc4q9oUmW1yo/edit?usp=sharing"",""พิษณุโลก!I490"")"),24)</f>
        <v>24</v>
      </c>
      <c r="J595" s="191">
        <f ca="1">IFERROR(__xludf.DUMMYFUNCTION("IMPORTRANGE(""https://docs.google.com/spreadsheets/d/11923uPwbBZFjjGgGUA6NLw09EwE0CqkOc4q9oUmW1yo/edit?usp=sharing"",""พิษณุโลก!J490"")"),0)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IFERROR(__xludf.DUMMYFUNCTION("IMPORTRANGE(""https://docs.google.com/spreadsheets/d/11923uPwbBZFjjGgGUA6NLw09EwE0CqkOc4q9oUmW1yo/edit?usp=sharing"",""พิษณุโลก!I491"")"),0)</f>
        <v>0</v>
      </c>
      <c r="J596" s="238">
        <f ca="1">IFERROR(__xludf.DUMMYFUNCTION("IMPORTRANGE(""https://docs.google.com/spreadsheets/d/11923uPwbBZFjjGgGUA6NLw09EwE0CqkOc4q9oUmW1yo/edit?usp=sharing"",""พิษณุโลก!J491"")"),0)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IFERROR(__xludf.DUMMYFUNCTION("IMPORTRANGE(""https://docs.google.com/spreadsheets/d/11923uPwbBZFjjGgGUA6NLw09EwE0CqkOc4q9oUmW1yo/edit?usp=sharing"",""พิษณุโลก!I492"")"),50)</f>
        <v>50</v>
      </c>
      <c r="J597" s="464">
        <f ca="1">IFERROR(__xludf.DUMMYFUNCTION("IMPORTRANGE(""https://docs.google.com/spreadsheets/d/11923uPwbBZFjjGgGUA6NLw09EwE0CqkOc4q9oUmW1yo/edit?usp=sharing"",""พิษณุโลก!J492"")"),0)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IFERROR(__xludf.DUMMYFUNCTION("IMPORTRANGE(""https://docs.google.com/spreadsheets/d/11923uPwbBZFjjGgGUA6NLw09EwE0CqkOc4q9oUmW1yo/edit?usp=sharing"",""พิษณุโลก!L492"")"),4550)</f>
        <v>4550</v>
      </c>
      <c r="M597" s="395"/>
      <c r="N597" s="395">
        <f ca="1">IFERROR(__xludf.DUMMYFUNCTION("IMPORTRANGE(""https://docs.google.com/spreadsheets/d/11923uPwbBZFjjGgGUA6NLw09EwE0CqkOc4q9oUmW1yo/edit?usp=sharing"",""พิษณุโลก!M492"")"),400)</f>
        <v>400</v>
      </c>
      <c r="O597" s="395">
        <f t="shared" ref="O597:O601" ca="1" si="126">+IF(L597&gt;0,N597*100/L597,0)</f>
        <v>8.791208791208792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IFERROR(__xludf.DUMMYFUNCTION("IMPORTRANGE(""https://docs.google.com/spreadsheets/d/11923uPwbBZFjjGgGUA6NLw09EwE0CqkOc4q9oUmW1yo/edit?usp=sharing"",""พิษณุโลก!L493"")"),0)</f>
        <v>0</v>
      </c>
      <c r="M598" s="169"/>
      <c r="N598" s="171">
        <f ca="1">IFERROR(__xludf.DUMMYFUNCTION("IMPORTRANGE(""https://docs.google.com/spreadsheets/d/11923uPwbBZFjjGgGUA6NLw09EwE0CqkOc4q9oUmW1yo/edit?usp=sharing"",""พิษณุโลก!M493"")"),0)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IFERROR(__xludf.DUMMYFUNCTION("IMPORTRANGE(""https://docs.google.com/spreadsheets/d/11923uPwbBZFjjGgGUA6NLw09EwE0CqkOc4q9oUmW1yo/edit?usp=sharing"",""พิษณุโลก!L494"")"),4550)</f>
        <v>4550</v>
      </c>
      <c r="M599" s="169"/>
      <c r="N599" s="171">
        <f ca="1">IFERROR(__xludf.DUMMYFUNCTION("IMPORTRANGE(""https://docs.google.com/spreadsheets/d/11923uPwbBZFjjGgGUA6NLw09EwE0CqkOc4q9oUmW1yo/edit?usp=sharing"",""พิษณุโลก!M494"")"),400)</f>
        <v>400</v>
      </c>
      <c r="O599" s="171">
        <f t="shared" ca="1" si="126"/>
        <v>8.791208791208792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IFERROR(__xludf.DUMMYFUNCTION("IMPORTRANGE(""https://docs.google.com/spreadsheets/d/11923uPwbBZFjjGgGUA6NLw09EwE0CqkOc4q9oUmW1yo/edit?usp=sharing"",""พิษณุโลก!L495"")"),0)</f>
        <v>0</v>
      </c>
      <c r="M600" s="171"/>
      <c r="N600" s="171">
        <f ca="1">IFERROR(__xludf.DUMMYFUNCTION("IMPORTRANGE(""https://docs.google.com/spreadsheets/d/11923uPwbBZFjjGgGUA6NLw09EwE0CqkOc4q9oUmW1yo/edit?usp=sharing"",""พิษณุโลก!M495"")"),0)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IFERROR(__xludf.DUMMYFUNCTION("IMPORTRANGE(""https://docs.google.com/spreadsheets/d/11923uPwbBZFjjGgGUA6NLw09EwE0CqkOc4q9oUmW1yo/edit?usp=sharing"",""พิษณุโลก!L496"")"),4550)</f>
        <v>4550</v>
      </c>
      <c r="M601" s="171"/>
      <c r="N601" s="171">
        <f ca="1">IFERROR(__xludf.DUMMYFUNCTION("IMPORTRANGE(""https://docs.google.com/spreadsheets/d/11923uPwbBZFjjGgGUA6NLw09EwE0CqkOc4q9oUmW1yo/edit?usp=sharing"",""พิษณุโลก!M496"")"),400)</f>
        <v>400</v>
      </c>
      <c r="O601" s="171">
        <f t="shared" ca="1" si="126"/>
        <v>8.791208791208792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IFERROR(__xludf.DUMMYFUNCTION("IMPORTRANGE(""https://docs.google.com/spreadsheets/d/11923uPwbBZFjjGgGUA6NLw09EwE0CqkOc4q9oUmW1yo/edit?usp=sharing"",""พิษณุโลก!M497"")"),0)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IFERROR(__xludf.DUMMYFUNCTION("IMPORTRANGE(""https://docs.google.com/spreadsheets/d/11923uPwbBZFjjGgGUA6NLw09EwE0CqkOc4q9oUmW1yo/edit?usp=sharing"",""พิษณุโลก!M498"")"),0)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IFERROR(__xludf.DUMMYFUNCTION("IMPORTRANGE(""https://docs.google.com/spreadsheets/d/11923uPwbBZFjjGgGUA6NLw09EwE0CqkOc4q9oUmW1yo/edit?usp=sharing"",""พิษณุโลก!M499"")"),0)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IFERROR(__xludf.DUMMYFUNCTION("IMPORTRANGE(""https://docs.google.com/spreadsheets/d/11923uPwbBZFjjGgGUA6NLw09EwE0CqkOc4q9oUmW1yo/edit?usp=sharing"",""พิษณุโลก!M500"")"),400)</f>
        <v>400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IFERROR(__xludf.DUMMYFUNCTION("IMPORTRANGE(""https://docs.google.com/spreadsheets/d/11923uPwbBZFjjGgGUA6NLw09EwE0CqkOc4q9oUmW1yo/edit?usp=sharing"",""พิษณุโลก!J502"")"),0)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IFERROR(__xludf.DUMMYFUNCTION("IMPORTRANGE(""https://docs.google.com/spreadsheets/d/11923uPwbBZFjjGgGUA6NLw09EwE0CqkOc4q9oUmW1yo/edit?usp=sharing"",""พิษณุโลก!J503"")"),1)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IFERROR(__xludf.DUMMYFUNCTION("IMPORTRANGE(""https://docs.google.com/spreadsheets/d/11923uPwbBZFjjGgGUA6NLw09EwE0CqkOc4q9oUmW1yo/edit?usp=sharing"",""พิษณุโลก!J166"")"),0)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IFERROR(__xludf.DUMMYFUNCTION("IMPORTRANGE(""https://docs.google.com/spreadsheets/d/11923uPwbBZFjjGgGUA6NLw09EwE0CqkOc4q9oUmW1yo/edit?usp=sharing"",""พิษณุโลก!J166"")"),0)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IFERROR(__xludf.DUMMYFUNCTION("IMPORTRANGE(""https://docs.google.com/spreadsheets/d/11923uPwbBZFjjGgGUA6NLw09EwE0CqkOc4q9oUmW1yo/edit?usp=sharing"",""พิษณุโลก!I506"")"),50)</f>
        <v>50</v>
      </c>
      <c r="J611" s="167">
        <f ca="1">IFERROR(__xludf.DUMMYFUNCTION("IMPORTRANGE(""https://docs.google.com/spreadsheets/d/11923uPwbBZFjjGgGUA6NLw09EwE0CqkOc4q9oUmW1yo/edit?usp=sharing"",""พิษณุโลก!J506"")"),0)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IFERROR(__xludf.DUMMYFUNCTION("IMPORTRANGE(""https://docs.google.com/spreadsheets/d/11923uPwbBZFjjGgGUA6NLw09EwE0CqkOc4q9oUmW1yo/edit?usp=sharing"",""พิษณุโลก!I507"")"),0)</f>
        <v>0</v>
      </c>
      <c r="J612" s="192">
        <f ca="1">IFERROR(__xludf.DUMMYFUNCTION("IMPORTRANGE(""https://docs.google.com/spreadsheets/d/11923uPwbBZFjjGgGUA6NLw09EwE0CqkOc4q9oUmW1yo/edit?usp=sharing"",""พิษณุโลก!J507"")"),0)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IFERROR(__xludf.DUMMYFUNCTION("IMPORTRANGE(""https://docs.google.com/spreadsheets/d/11923uPwbBZFjjGgGUA6NLw09EwE0CqkOc4q9oUmW1yo/edit?usp=sharing"",""พิษณุโลก!I508"")"),0)</f>
        <v>0</v>
      </c>
      <c r="J613" s="192">
        <f ca="1">IFERROR(__xludf.DUMMYFUNCTION("IMPORTRANGE(""https://docs.google.com/spreadsheets/d/11923uPwbBZFjjGgGUA6NLw09EwE0CqkOc4q9oUmW1yo/edit?usp=sharing"",""พิษณุโลก!J508"")"),0)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IFERROR(__xludf.DUMMYFUNCTION("IMPORTRANGE(""https://docs.google.com/spreadsheets/d/11923uPwbBZFjjGgGUA6NLw09EwE0CqkOc4q9oUmW1yo/edit?usp=sharing"",""พิษณุโลก!I509"")"),0)</f>
        <v>0</v>
      </c>
      <c r="J614" s="192">
        <f ca="1">IFERROR(__xludf.DUMMYFUNCTION("IMPORTRANGE(""https://docs.google.com/spreadsheets/d/11923uPwbBZFjjGgGUA6NLw09EwE0CqkOc4q9oUmW1yo/edit?usp=sharing"",""พิษณุโลก!J509"")"),0)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IFERROR(__xludf.DUMMYFUNCTION("IMPORTRANGE(""https://docs.google.com/spreadsheets/d/11923uPwbBZFjjGgGUA6NLw09EwE0CqkOc4q9oUmW1yo/edit?usp=sharing"",""พิษณุโลก!I510"")"),0)</f>
        <v>0</v>
      </c>
      <c r="J615" s="192">
        <f ca="1">IFERROR(__xludf.DUMMYFUNCTION("IMPORTRANGE(""https://docs.google.com/spreadsheets/d/11923uPwbBZFjjGgGUA6NLw09EwE0CqkOc4q9oUmW1yo/edit?usp=sharing"",""พิษณุโลก!J510"")"),0)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IFERROR(__xludf.DUMMYFUNCTION("IMPORTRANGE(""https://docs.google.com/spreadsheets/d/11923uPwbBZFjjGgGUA6NLw09EwE0CqkOc4q9oUmW1yo/edit?usp=sharing"",""พิษณุโลก!I511"")"),0)</f>
        <v>0</v>
      </c>
      <c r="J616" s="192">
        <f ca="1">IFERROR(__xludf.DUMMYFUNCTION("IMPORTRANGE(""https://docs.google.com/spreadsheets/d/11923uPwbBZFjjGgGUA6NLw09EwE0CqkOc4q9oUmW1yo/edit?usp=sharing"",""พิษณุโลก!J511"")"),0)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IFERROR(__xludf.DUMMYFUNCTION("IMPORTRANGE(""https://docs.google.com/spreadsheets/d/11923uPwbBZFjjGgGUA6NLw09EwE0CqkOc4q9oUmW1yo/edit?usp=sharing"",""พิษณุโลก!I512"")"),0)</f>
        <v>0</v>
      </c>
      <c r="J617" s="191">
        <f ca="1">IFERROR(__xludf.DUMMYFUNCTION("IMPORTRANGE(""https://docs.google.com/spreadsheets/d/11923uPwbBZFjjGgGUA6NLw09EwE0CqkOc4q9oUmW1yo/edit?usp=sharing"",""พิษณุโลก!J512"")"),0)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IFERROR(__xludf.DUMMYFUNCTION("IMPORTRANGE(""https://docs.google.com/spreadsheets/d/11923uPwbBZFjjGgGUA6NLw09EwE0CqkOc4q9oUmW1yo/edit?usp=sharing"",""พิษณุโลก!I513"")"),0)</f>
        <v>0</v>
      </c>
      <c r="J618" s="192">
        <f ca="1">IFERROR(__xludf.DUMMYFUNCTION("IMPORTRANGE(""https://docs.google.com/spreadsheets/d/11923uPwbBZFjjGgGUA6NLw09EwE0CqkOc4q9oUmW1yo/edit?usp=sharing"",""พิษณุโลก!J513"")"),0)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IFERROR(__xludf.DUMMYFUNCTION("IMPORTRANGE(""https://docs.google.com/spreadsheets/d/11923uPwbBZFjjGgGUA6NLw09EwE0CqkOc4q9oUmW1yo/edit?usp=sharing"",""พิษณุโลก!I514"")"),0)</f>
        <v>0</v>
      </c>
      <c r="J619" s="192">
        <f ca="1">IFERROR(__xludf.DUMMYFUNCTION("IMPORTRANGE(""https://docs.google.com/spreadsheets/d/11923uPwbBZFjjGgGUA6NLw09EwE0CqkOc4q9oUmW1yo/edit?usp=sharing"",""พิษณุโลก!J514"")"),0)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IFERROR(__xludf.DUMMYFUNCTION("IMPORTRANGE(""https://docs.google.com/spreadsheets/d/11923uPwbBZFjjGgGUA6NLw09EwE0CqkOc4q9oUmW1yo/edit?usp=sharing"",""พิษณุโลก!I515"")"),32)</f>
        <v>32</v>
      </c>
      <c r="J620" s="167">
        <f ca="1">IFERROR(__xludf.DUMMYFUNCTION("IMPORTRANGE(""https://docs.google.com/spreadsheets/d/11923uPwbBZFjjGgGUA6NLw09EwE0CqkOc4q9oUmW1yo/edit?usp=sharing"",""พิษณุโลก!J515"")"),0)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IFERROR(__xludf.DUMMYFUNCTION("IMPORTRANGE(""https://docs.google.com/spreadsheets/d/11923uPwbBZFjjGgGUA6NLw09EwE0CqkOc4q9oUmW1yo/edit?usp=sharing"",""พิษณุโลก!I516"")"),0)</f>
        <v>0</v>
      </c>
      <c r="J621" s="167">
        <f ca="1">IFERROR(__xludf.DUMMYFUNCTION("IMPORTRANGE(""https://docs.google.com/spreadsheets/d/11923uPwbBZFjjGgGUA6NLw09EwE0CqkOc4q9oUmW1yo/edit?usp=sharing"",""พิษณุโลก!J516"")"),0)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IFERROR(__xludf.DUMMYFUNCTION("IMPORTRANGE(""https://docs.google.com/spreadsheets/d/11923uPwbBZFjjGgGUA6NLw09EwE0CqkOc4q9oUmW1yo/edit?usp=sharing"",""พิษณุโลก!I517"")"),0)</f>
        <v>0</v>
      </c>
      <c r="J622" s="192">
        <f ca="1">IFERROR(__xludf.DUMMYFUNCTION("IMPORTRANGE(""https://docs.google.com/spreadsheets/d/11923uPwbBZFjjGgGUA6NLw09EwE0CqkOc4q9oUmW1yo/edit?usp=sharing"",""พิษณุโลก!J517"")"),0)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IFERROR(__xludf.DUMMYFUNCTION("IMPORTRANGE(""https://docs.google.com/spreadsheets/d/11923uPwbBZFjjGgGUA6NLw09EwE0CqkOc4q9oUmW1yo/edit?usp=sharing"",""พิษณุโลก!I518"")"),0)</f>
        <v>0</v>
      </c>
      <c r="J623" s="192">
        <f ca="1">IFERROR(__xludf.DUMMYFUNCTION("IMPORTRANGE(""https://docs.google.com/spreadsheets/d/11923uPwbBZFjjGgGUA6NLw09EwE0CqkOc4q9oUmW1yo/edit?usp=sharing"",""พิษณุโลก!J518"")"),0)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IFERROR(__xludf.DUMMYFUNCTION("IMPORTRANGE(""https://docs.google.com/spreadsheets/d/11923uPwbBZFjjGgGUA6NLw09EwE0CqkOc4q9oUmW1yo/edit?usp=sharing"",""พิษณุโลก!I519"")"),0)</f>
        <v>0</v>
      </c>
      <c r="J624" s="191">
        <f ca="1">IFERROR(__xludf.DUMMYFUNCTION("IMPORTRANGE(""https://docs.google.com/spreadsheets/d/11923uPwbBZFjjGgGUA6NLw09EwE0CqkOc4q9oUmW1yo/edit?usp=sharing"",""พิษณุโลก!J519"")"),0)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IFERROR(__xludf.DUMMYFUNCTION("IMPORTRANGE(""https://docs.google.com/spreadsheets/d/11923uPwbBZFjjGgGUA6NLw09EwE0CqkOc4q9oUmW1yo/edit?usp=sharing"",""พิษณุโลก!I520"")"),0)</f>
        <v>0</v>
      </c>
      <c r="J625" s="192">
        <f ca="1">IFERROR(__xludf.DUMMYFUNCTION("IMPORTRANGE(""https://docs.google.com/spreadsheets/d/11923uPwbBZFjjGgGUA6NLw09EwE0CqkOc4q9oUmW1yo/edit?usp=sharing"",""พิษณุโลก!J520"")"),0)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IFERROR(__xludf.DUMMYFUNCTION("IMPORTRANGE(""https://docs.google.com/spreadsheets/d/11923uPwbBZFjjGgGUA6NLw09EwE0CqkOc4q9oUmW1yo/edit?usp=sharing"",""พิษณุโลก!I521"")"),0)</f>
        <v>0</v>
      </c>
      <c r="J626" s="192">
        <f ca="1">IFERROR(__xludf.DUMMYFUNCTION("IMPORTRANGE(""https://docs.google.com/spreadsheets/d/11923uPwbBZFjjGgGUA6NLw09EwE0CqkOc4q9oUmW1yo/edit?usp=sharing"",""พิษณุโลก!J521"")"),0)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32">
        <f ca="1">IFERROR(__xludf.DUMMYFUNCTION("IMPORTRANGE(""https://docs.google.com/spreadsheets/d/11923uPwbBZFjjGgGUA6NLw09EwE0CqkOc4q9oUmW1yo/edit?usp=sharing"",""พิษณุโลก!J523"")"),37815.94)</f>
        <v>37815.94</v>
      </c>
      <c r="K628" s="333">
        <f t="shared" ref="K628:K635" ca="1" si="129">IF(I628&gt;0,J628*100/I628,0)</f>
        <v>0.97208151046982239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IFERROR(__xludf.DUMMYFUNCTION("IMPORTRANGE(""https://docs.google.com/spreadsheets/d/11923uPwbBZFjjGgGUA6NLw09EwE0CqkOc4q9oUmW1yo/edit?usp=sharing"",""พิษณุโลก!I524"")"),290)</f>
        <v>290</v>
      </c>
      <c r="J629" s="332">
        <f ca="1">IFERROR(__xludf.DUMMYFUNCTION("IMPORTRANGE(""https://docs.google.com/spreadsheets/d/11923uPwbBZFjjGgGUA6NLw09EwE0CqkOc4q9oUmW1yo/edit?usp=sharing"",""พิษณุโลก!J524"")"),3)</f>
        <v>3</v>
      </c>
      <c r="K629" s="333">
        <f t="shared" ca="1" si="129"/>
        <v>1.0344827586206897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32">
        <f ca="1">IFERROR(__xludf.DUMMYFUNCTION("IMPORTRANGE(""https://docs.google.com/spreadsheets/d/11923uPwbBZFjjGgGUA6NLw09EwE0CqkOc4q9oUmW1yo/edit?usp=sharing"",""พิษณุโลก!J525"")"),170879.82)</f>
        <v>170879.82</v>
      </c>
      <c r="K630" s="333">
        <f t="shared" ca="1" si="129"/>
        <v>6.6704791649366362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IFERROR(__xludf.DUMMYFUNCTION("IMPORTRANGE(""https://docs.google.com/spreadsheets/d/11923uPwbBZFjjGgGUA6NLw09EwE0CqkOc4q9oUmW1yo/edit?usp=sharing"",""พิษณุโลก!I526"")"),116)</f>
        <v>116</v>
      </c>
      <c r="J631" s="332">
        <f ca="1">IFERROR(__xludf.DUMMYFUNCTION("IMPORTRANGE(""https://docs.google.com/spreadsheets/d/11923uPwbBZFjjGgGUA6NLw09EwE0CqkOc4q9oUmW1yo/edit?usp=sharing"",""พิษณุโลก!J526"")"),61)</f>
        <v>61</v>
      </c>
      <c r="K631" s="333">
        <f t="shared" ca="1" si="129"/>
        <v>52.586206896551722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IFERROR(__xludf.DUMMYFUNCTION("IMPORTRANGE(""https://docs.google.com/spreadsheets/d/11923uPwbBZFjjGgGUA6NLw09EwE0CqkOc4q9oUmW1yo/edit?usp=sharing"",""พิษณุโลก!I527"")"),0)</f>
        <v>0</v>
      </c>
      <c r="J632" s="332">
        <f ca="1">IFERROR(__xludf.DUMMYFUNCTION("IMPORTRANGE(""https://docs.google.com/spreadsheets/d/11923uPwbBZFjjGgGUA6NLw09EwE0CqkOc4q9oUmW1yo/edit?usp=sharing"",""พิษณุโลก!J527"")"),0)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IFERROR(__xludf.DUMMYFUNCTION("IMPORTRANGE(""https://docs.google.com/spreadsheets/d/11923uPwbBZFjjGgGUA6NLw09EwE0CqkOc4q9oUmW1yo/edit?usp=sharing"",""พิษณุโลก!I528"")"),0)</f>
        <v>0</v>
      </c>
      <c r="J633" s="332">
        <f ca="1">IFERROR(__xludf.DUMMYFUNCTION("IMPORTRANGE(""https://docs.google.com/spreadsheets/d/11923uPwbBZFjjGgGUA6NLw09EwE0CqkOc4q9oUmW1yo/edit?usp=sharing"",""พิษณุโลก!J528"")"),0)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IFERROR(__xludf.DUMMYFUNCTION("IMPORTRANGE(""https://docs.google.com/spreadsheets/d/11923uPwbBZFjjGgGUA6NLw09EwE0CqkOc4q9oUmW1yo/edit?usp=sharing"",""พิษณุโลก!I529"")"),4000000)</f>
        <v>4000000</v>
      </c>
      <c r="J634" s="332">
        <f ca="1">IFERROR(__xludf.DUMMYFUNCTION("IMPORTRANGE(""https://docs.google.com/spreadsheets/d/11923uPwbBZFjjGgGUA6NLw09EwE0CqkOc4q9oUmW1yo/edit?usp=sharing"",""พิษณุโลก!J529"")"),0)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IFERROR(__xludf.DUMMYFUNCTION("IMPORTRANGE(""https://docs.google.com/spreadsheets/d/11923uPwbBZFjjGgGUA6NLw09EwE0CqkOc4q9oUmW1yo/edit?usp=sharing"",""พิษณุโลก!I530"")"),100)</f>
        <v>100</v>
      </c>
      <c r="J635" s="462">
        <f ca="1">IFERROR(__xludf.DUMMYFUNCTION("IMPORTRANGE(""https://docs.google.com/spreadsheets/d/11923uPwbBZFjjGgGUA6NLw09EwE0CqkOc4q9oUmW1yo/edit?usp=sharing"",""พิษณุโลก!J530"")"),0)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246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7110761</v>
      </c>
      <c r="M8" s="25">
        <f t="shared" ca="1" si="0"/>
        <v>2048220</v>
      </c>
      <c r="N8" s="25">
        <f t="shared" ca="1" si="0"/>
        <v>1767952.46</v>
      </c>
      <c r="O8" s="24">
        <f t="shared" ref="O8:O16" ca="1" si="1">IF(L8&gt;0,N8*100/L8,0)</f>
        <v>24.863055585752356</v>
      </c>
      <c r="P8" s="24">
        <f t="shared" ref="P8:P16" ca="1" si="2">IF(M8&gt;0,N8*100/M8,0)</f>
        <v>86.316531427288083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7110761</v>
      </c>
      <c r="M10" s="32">
        <f t="shared" ca="1" si="4"/>
        <v>2048220</v>
      </c>
      <c r="N10" s="32">
        <f t="shared" ca="1" si="4"/>
        <v>1767952.46</v>
      </c>
      <c r="O10" s="31">
        <f t="shared" ca="1" si="1"/>
        <v>24.863055585752356</v>
      </c>
      <c r="P10" s="31">
        <f t="shared" ca="1" si="2"/>
        <v>86.316531427288083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6877461</v>
      </c>
      <c r="M12" s="40">
        <f t="shared" ca="1" si="6"/>
        <v>2048220</v>
      </c>
      <c r="N12" s="40">
        <f t="shared" ca="1" si="6"/>
        <v>1534652.46</v>
      </c>
      <c r="O12" s="40">
        <f t="shared" ca="1" si="1"/>
        <v>22.314229917116215</v>
      </c>
      <c r="P12" s="40">
        <f t="shared" ca="1" si="2"/>
        <v>74.926153440548376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1991600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4885861</v>
      </c>
      <c r="M14" s="40">
        <f t="shared" si="8"/>
        <v>0</v>
      </c>
      <c r="N14" s="40">
        <f t="shared" ca="1" si="8"/>
        <v>455593.46</v>
      </c>
      <c r="O14" s="43">
        <f t="shared" ca="1" si="1"/>
        <v>9.3247323245585587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233300</v>
      </c>
      <c r="M16" s="40">
        <f t="shared" si="10"/>
        <v>0</v>
      </c>
      <c r="N16" s="40">
        <f t="shared" ca="1" si="10"/>
        <v>233300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3960805</v>
      </c>
      <c r="M18" s="25">
        <f t="shared" ca="1" si="11"/>
        <v>2048220</v>
      </c>
      <c r="N18" s="25">
        <f t="shared" ca="1" si="11"/>
        <v>1312359</v>
      </c>
      <c r="O18" s="24">
        <f t="shared" ref="O18:O20" ca="1" si="12">IF(L18&gt;0,N18*100/L18,0)</f>
        <v>33.133643287160062</v>
      </c>
      <c r="P18" s="24">
        <f t="shared" ref="P18:P26" ca="1" si="13">IF(M18&gt;0,N18*100/M18,0)</f>
        <v>64.07314643934734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3960805</v>
      </c>
      <c r="M20" s="32">
        <f t="shared" ca="1" si="15"/>
        <v>2048220</v>
      </c>
      <c r="N20" s="32">
        <f t="shared" ca="1" si="15"/>
        <v>1312359</v>
      </c>
      <c r="O20" s="31">
        <f t="shared" ca="1" si="12"/>
        <v>33.133643287160062</v>
      </c>
      <c r="P20" s="31">
        <f t="shared" ca="1" si="13"/>
        <v>64.07314643934734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3727505</v>
      </c>
      <c r="M22" s="44">
        <f t="shared" ca="1" si="18"/>
        <v>2048220</v>
      </c>
      <c r="N22" s="43">
        <f t="shared" ca="1" si="18"/>
        <v>1079059</v>
      </c>
      <c r="O22" s="43">
        <f t="shared" ca="1" si="17"/>
        <v>28.948559425138264</v>
      </c>
      <c r="P22" s="43">
        <f t="shared" ca="1" si="13"/>
        <v>52.682768452607633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1991600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1735905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233300</v>
      </c>
      <c r="M26" s="52">
        <f t="shared" si="22"/>
        <v>0</v>
      </c>
      <c r="N26" s="52">
        <f t="shared" ca="1" si="22"/>
        <v>233300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3149956</v>
      </c>
      <c r="M28" s="25">
        <f t="shared" si="23"/>
        <v>0</v>
      </c>
      <c r="N28" s="25">
        <f t="shared" ca="1" si="23"/>
        <v>455593.46</v>
      </c>
      <c r="O28" s="24">
        <f t="shared" ref="O28:O30" ca="1" si="24">IF(L28&gt;0,N28*100/L28,0)</f>
        <v>14.463486474096781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3149956</v>
      </c>
      <c r="M30" s="32">
        <f t="shared" si="27"/>
        <v>0</v>
      </c>
      <c r="N30" s="32">
        <f t="shared" ca="1" si="27"/>
        <v>455593.46</v>
      </c>
      <c r="O30" s="31">
        <f t="shared" ca="1" si="24"/>
        <v>14.463486474096781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3149956</v>
      </c>
      <c r="M32" s="43">
        <f t="shared" si="30"/>
        <v>0</v>
      </c>
      <c r="N32" s="43">
        <f t="shared" ca="1" si="30"/>
        <v>455593.46</v>
      </c>
      <c r="O32" s="43">
        <f t="shared" ca="1" si="29"/>
        <v>14.463486474096781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3149956</v>
      </c>
      <c r="M34" s="43">
        <f t="shared" si="32"/>
        <v>0</v>
      </c>
      <c r="N34" s="43">
        <f t="shared" ca="1" si="32"/>
        <v>455593.46</v>
      </c>
      <c r="O34" s="43">
        <f t="shared" ca="1" si="29"/>
        <v>14.463486474096781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3960805</v>
      </c>
      <c r="M37" s="55">
        <f t="shared" ca="1" si="33"/>
        <v>2048220</v>
      </c>
      <c r="N37" s="55">
        <f t="shared" ca="1" si="33"/>
        <v>1312359</v>
      </c>
      <c r="O37" s="56">
        <f t="shared" ca="1" si="29"/>
        <v>33.133643287160062</v>
      </c>
      <c r="P37" s="56">
        <f t="shared" ca="1" si="25"/>
        <v>64.07314643934734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405100</v>
      </c>
      <c r="N41" s="79">
        <f t="shared" ca="1" si="34"/>
        <v>404517</v>
      </c>
      <c r="O41" s="78">
        <f t="shared" ref="O41:O43" ca="1" si="35">IF(L41&gt;0,N41*100/L41,0)</f>
        <v>41.336296750459837</v>
      </c>
      <c r="P41" s="78">
        <f t="shared" ref="P41:P43" ca="1" si="36">IF(M41&gt;0,N41*100/M41,0)</f>
        <v>99.856084917304372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405100</v>
      </c>
      <c r="N43" s="79">
        <f t="shared" ca="1" si="38"/>
        <v>404517</v>
      </c>
      <c r="O43" s="78">
        <f t="shared" ca="1" si="35"/>
        <v>41.336296750459837</v>
      </c>
      <c r="P43" s="78">
        <f t="shared" ca="1" si="36"/>
        <v>99.856084917304372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810100</v>
      </c>
      <c r="M45" s="91">
        <f ca="1">IFERROR(__xludf.DUMMYFUNCTION("IMPORTRANGE(""https://docs.google.com/spreadsheets/d/1Yj_ptqi66GCucihVvJfMjLAmec39IyEx_6qawtMGysU/edit?usp=sharing"",""สบก!Q29"")"),405100)</f>
        <v>405100</v>
      </c>
      <c r="N45" s="91">
        <f ca="1">IFERROR(__xludf.DUMMYFUNCTION("IMPORTRANGE(""https://docs.google.com/spreadsheets/d/1Yj_ptqi66GCucihVvJfMjLAmec39IyEx_6qawtMGysU/edit?usp=sharing"",""สบก!R29"")"),236017)</f>
        <v>236017</v>
      </c>
      <c r="O45" s="92">
        <f ca="1">IF(L45&gt;0,N45*100/L45,0)</f>
        <v>29.13430440686335</v>
      </c>
      <c r="P45" s="92">
        <f ca="1">IF(M45&gt;0,N45*100/M45,0)</f>
        <v>58.261416934090349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IFERROR(__xludf.DUMMYFUNCTION("IMPORTRANGE(""https://docs.google.com/spreadsheets/d/1Yj_ptqi66GCucihVvJfMjLAmec39IyEx_6qawtMGysU/edit?usp=sharing"",""สบก!M29"")"),810100)</f>
        <v>810100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IFERROR(__xludf.DUMMYFUNCTION("IMPORTRANGE(""https://docs.google.com/spreadsheets/d/1Yj_ptqi66GCucihVvJfMjLAmec39IyEx_6qawtMGysU/edit?usp=sharing"",""สบก!N29"")"),0)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IFERROR(__xludf.DUMMYFUNCTION("IMPORTRANGE(""https://docs.google.com/spreadsheets/d/1Yj_ptqi66GCucihVvJfMjLAmec39IyEx_6qawtMGysU/edit?usp=sharing"",""สบก!O29"")"),168500)</f>
        <v>168500</v>
      </c>
      <c r="M49" s="101"/>
      <c r="N49" s="91">
        <f ca="1">IFERROR(__xludf.DUMMYFUNCTION("IMPORTRANGE(""https://docs.google.com/spreadsheets/d/1Yj_ptqi66GCucihVvJfMjLAmec39IyEx_6qawtMGysU/edit?usp=sharing"",""สบก!S29"")"),168500)</f>
        <v>168500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564000</v>
      </c>
      <c r="M53" s="125">
        <f t="shared" ca="1" si="39"/>
        <v>299325</v>
      </c>
      <c r="N53" s="125">
        <f t="shared" ca="1" si="39"/>
        <v>131472</v>
      </c>
      <c r="O53" s="124">
        <f t="shared" ref="O53:O55" ca="1" si="40">IF(L53&gt;0,N53*100/L53,0)</f>
        <v>23.310638297872341</v>
      </c>
      <c r="P53" s="124">
        <f t="shared" ref="P53:P55" ca="1" si="41">IF(M53&gt;0,N53*100/M53,0)</f>
        <v>43.922826359308445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564000</v>
      </c>
      <c r="M55" s="125">
        <f t="shared" ca="1" si="43"/>
        <v>299325</v>
      </c>
      <c r="N55" s="125">
        <f t="shared" ca="1" si="43"/>
        <v>131472</v>
      </c>
      <c r="O55" s="124">
        <f t="shared" ca="1" si="40"/>
        <v>23.310638297872341</v>
      </c>
      <c r="P55" s="124">
        <f t="shared" ca="1" si="41"/>
        <v>43.922826359308445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564000</v>
      </c>
      <c r="M57" s="91">
        <f ca="1">IFERROR(__xludf.DUMMYFUNCTION("IMPORTRANGE(""https://docs.google.com/spreadsheets/d/1Yj_ptqi66GCucihVvJfMjLAmec39IyEx_6qawtMGysU/edit?usp=sharing"",""สบก!Z29"")"),299325)</f>
        <v>299325</v>
      </c>
      <c r="N57" s="91">
        <f ca="1">IFERROR(__xludf.DUMMYFUNCTION("IMPORTRANGE(""https://docs.google.com/spreadsheets/d/1Yj_ptqi66GCucihVvJfMjLAmec39IyEx_6qawtMGysU/edit?usp=sharing"",""สบก!AA29"")"),131472)</f>
        <v>131472</v>
      </c>
      <c r="O57" s="92">
        <f ca="1">IF(L57&gt;0,N57*100/L57,0)</f>
        <v>23.310638297872341</v>
      </c>
      <c r="P57" s="92">
        <f ca="1">IF(M57&gt;0,N57*100/M57,0)</f>
        <v>43.922826359308445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IFERROR(__xludf.DUMMYFUNCTION("IMPORTRANGE(""https://docs.google.com/spreadsheets/d/1Yj_ptqi66GCucihVvJfMjLAmec39IyEx_6qawtMGysU/edit?usp=sharing"",""สบก!V29"")"),564000)</f>
        <v>564000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IFERROR(__xludf.DUMMYFUNCTION("IMPORTRANGE(""https://docs.google.com/spreadsheets/d/1Yj_ptqi66GCucihVvJfMjLAmec39IyEx_6qawtMGysU/edit?usp=sharing"",""สบก!W29"")"),0)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IFERROR(__xludf.DUMMYFUNCTION("IMPORTRANGE(""https://docs.google.com/spreadsheets/d/1Yj_ptqi66GCucihVvJfMjLAmec39IyEx_6qawtMGysU/edit?usp=sharing"",""สบก!X29"")"),0)</f>
        <v>0</v>
      </c>
      <c r="M61" s="101"/>
      <c r="N61" s="91">
        <f ca="1">IFERROR(__xludf.DUMMYFUNCTION("IMPORTRANGE(""https://docs.google.com/spreadsheets/d/1Yj_ptqi66GCucihVvJfMjLAmec39IyEx_6qawtMGysU/edit?usp=sharing"",""สบก!AB29"")"),0)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IFERROR(__xludf.DUMMYFUNCTION("IMPORTRANGE(""https://docs.google.com/spreadsheets/d/11923uPwbBZFjjGgGUA6NLw09EwE0CqkOc4q9oUmW1yo/edit?usp=sharing"",""เพชรบูรณ์!I9"")"),1)</f>
        <v>1</v>
      </c>
      <c r="J64" s="146">
        <f ca="1">IFERROR(__xludf.DUMMYFUNCTION("IMPORTRANGE(""https://docs.google.com/spreadsheets/d/11923uPwbBZFjjGgGUA6NLw09EwE0CqkOc4q9oUmW1yo/edit?usp=sharing"",""เพชรบูรณ์!J9"")"),1)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IFERROR(__xludf.DUMMYFUNCTION("IMPORTRANGE(""https://docs.google.com/spreadsheets/d/11923uPwbBZFjjGgGUA6NLw09EwE0CqkOc4q9oUmW1yo/edit?usp=sharing"",""เพชรบูรณ์!I10"")"),35)</f>
        <v>35</v>
      </c>
      <c r="J65" s="146">
        <f ca="1">IFERROR(__xludf.DUMMYFUNCTION("IMPORTRANGE(""https://docs.google.com/spreadsheets/d/11923uPwbBZFjjGgGUA6NLw09EwE0CqkOc4q9oUmW1yo/edit?usp=sharing"",""เพชรบูรณ์!J10"")"),35)</f>
        <v>35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577500</v>
      </c>
      <c r="M66" s="155">
        <f t="shared" ca="1" si="45"/>
        <v>325420</v>
      </c>
      <c r="N66" s="155">
        <f t="shared" ca="1" si="45"/>
        <v>182087</v>
      </c>
      <c r="O66" s="154">
        <f t="shared" ref="O66:O68" ca="1" si="46">IF(L66&gt;0,N66*100/L66,0)</f>
        <v>31.53021645021645</v>
      </c>
      <c r="P66" s="154">
        <f t="shared" ref="P66:P68" ca="1" si="47">IF(M66&gt;0,N66*100/M66,0)</f>
        <v>55.954458853174359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577500</v>
      </c>
      <c r="M68" s="160">
        <f t="shared" ca="1" si="49"/>
        <v>325420</v>
      </c>
      <c r="N68" s="160">
        <f t="shared" ca="1" si="49"/>
        <v>182087</v>
      </c>
      <c r="O68" s="159">
        <f t="shared" ca="1" si="46"/>
        <v>31.53021645021645</v>
      </c>
      <c r="P68" s="159">
        <f t="shared" ca="1" si="47"/>
        <v>55.954458853174359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577500</v>
      </c>
      <c r="M70" s="172">
        <f ca="1">IFERROR(__xludf.DUMMYFUNCTION("IMPORTRANGE(""https://docs.google.com/spreadsheets/d/1Yj_ptqi66GCucihVvJfMjLAmec39IyEx_6qawtMGysU/edit?usp=sharing"",""สบก!AI29"")"),325420)</f>
        <v>325420</v>
      </c>
      <c r="N70" s="172">
        <f ca="1">IFERROR(__xludf.DUMMYFUNCTION("IMPORTRANGE(""https://docs.google.com/spreadsheets/d/1Yj_ptqi66GCucihVvJfMjLAmec39IyEx_6qawtMGysU/edit?usp=sharing"",""สบก!AJ29"")"),182087)</f>
        <v>182087</v>
      </c>
      <c r="O70" s="171">
        <f ca="1">IF(L70&gt;0,N70*100/L70,0)</f>
        <v>31.53021645021645</v>
      </c>
      <c r="P70" s="171">
        <f ca="1">IF(M70&gt;0,N70*100/M70,0)</f>
        <v>55.954458853174359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IFERROR(__xludf.DUMMYFUNCTION("IMPORTRANGE(""https://docs.google.com/spreadsheets/d/1Yj_ptqi66GCucihVvJfMjLAmec39IyEx_6qawtMGysU/edit?usp=sharing"",""สบก!AE29"")"),179500)</f>
        <v>179500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IFERROR(__xludf.DUMMYFUNCTION("IMPORTRANGE(""https://docs.google.com/spreadsheets/d/1Yj_ptqi66GCucihVvJfMjLAmec39IyEx_6qawtMGysU/edit?usp=sharing"",""สบก!AF29"")"),398000)</f>
        <v>398000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IFERROR(__xludf.DUMMYFUNCTION("IMPORTRANGE(""https://docs.google.com/spreadsheets/d/1Yj_ptqi66GCucihVvJfMjLAmec39IyEx_6qawtMGysU/edit?usp=sharing"",""สบก!AG29"")"),0)</f>
        <v>0</v>
      </c>
      <c r="M74" s="101"/>
      <c r="N74" s="91">
        <f ca="1">IFERROR(__xludf.DUMMYFUNCTION("IMPORTRANGE(""https://docs.google.com/spreadsheets/d/1Yj_ptqi66GCucihVvJfMjLAmec39IyEx_6qawtMGysU/edit?usp=sharing"",""สบก!AK29"")"),0)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IFERROR(__xludf.DUMMYFUNCTION("IMPORTRANGE(""https://docs.google.com/spreadsheets/d/11923uPwbBZFjjGgGUA6NLw09EwE0CqkOc4q9oUmW1yo/edit?usp=sharing"",""เพชรบูรณ์!J16"")"),0)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IFERROR(__xludf.DUMMYFUNCTION("IMPORTRANGE(""https://docs.google.com/spreadsheets/d/11923uPwbBZFjjGgGUA6NLw09EwE0CqkOc4q9oUmW1yo/edit?usp=sharing"",""เพชรบูรณ์!J17"")"),1)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IFERROR(__xludf.DUMMYFUNCTION("IMPORTRANGE(""https://docs.google.com/spreadsheets/d/11923uPwbBZFjjGgGUA6NLw09EwE0CqkOc4q9oUmW1yo/edit?usp=sharing"",""เพชรบูรณ์!J18"")"),1)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IFERROR(__xludf.DUMMYFUNCTION("IMPORTRANGE(""https://docs.google.com/spreadsheets/d/11923uPwbBZFjjGgGUA6NLw09EwE0CqkOc4q9oUmW1yo/edit?usp=sharing"",""เพชรบูรณ์!J19"")"),1)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IFERROR(__xludf.DUMMYFUNCTION("IMPORTRANGE(""https://docs.google.com/spreadsheets/d/11923uPwbBZFjjGgGUA6NLw09EwE0CqkOc4q9oUmW1yo/edit?usp=sharing"",""เพชรบูรณ์!I20"")"),1)</f>
        <v>1</v>
      </c>
      <c r="J80" s="203">
        <f ca="1">IFERROR(__xludf.DUMMYFUNCTION("IMPORTRANGE(""https://docs.google.com/spreadsheets/d/11923uPwbBZFjjGgGUA6NLw09EwE0CqkOc4q9oUmW1yo/edit?usp=sharing"",""เพชรบูรณ์!J20"")"),1)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IFERROR(__xludf.DUMMYFUNCTION("IMPORTRANGE(""https://docs.google.com/spreadsheets/d/11923uPwbBZFjjGgGUA6NLw09EwE0CqkOc4q9oUmW1yo/edit?usp=sharing"",""เพชรบูรณ์!I21"")"),35)</f>
        <v>35</v>
      </c>
      <c r="J81" s="203">
        <f ca="1">IFERROR(__xludf.DUMMYFUNCTION("IMPORTRANGE(""https://docs.google.com/spreadsheets/d/11923uPwbBZFjjGgGUA6NLw09EwE0CqkOc4q9oUmW1yo/edit?usp=sharing"",""เพชรบูรณ์!J21"")"),35)</f>
        <v>35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IFERROR(__xludf.DUMMYFUNCTION("IMPORTRANGE(""https://docs.google.com/spreadsheets/d/11923uPwbBZFjjGgGUA6NLw09EwE0CqkOc4q9oUmW1yo/edit?usp=sharing"",""เพชรบูรณ์!I22"")"),0)</f>
        <v>0</v>
      </c>
      <c r="J82" s="191">
        <f ca="1">IFERROR(__xludf.DUMMYFUNCTION("IMPORTRANGE(""https://docs.google.com/spreadsheets/d/11923uPwbBZFjjGgGUA6NLw09EwE0CqkOc4q9oUmW1yo/edit?usp=sharing"",""เพชรบูรณ์!J22"")"),0)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IFERROR(__xludf.DUMMYFUNCTION("IMPORTRANGE(""https://docs.google.com/spreadsheets/d/11923uPwbBZFjjGgGUA6NLw09EwE0CqkOc4q9oUmW1yo/edit?usp=sharing"",""เพชรบูรณ์!I23"")"),0)</f>
        <v>0</v>
      </c>
      <c r="J83" s="191">
        <f ca="1">IFERROR(__xludf.DUMMYFUNCTION("IMPORTRANGE(""https://docs.google.com/spreadsheets/d/11923uPwbBZFjjGgGUA6NLw09EwE0CqkOc4q9oUmW1yo/edit?usp=sharing"",""เพชรบูรณ์!J23"")"),0)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IFERROR(__xludf.DUMMYFUNCTION("IMPORTRANGE(""https://docs.google.com/spreadsheets/d/11923uPwbBZFjjGgGUA6NLw09EwE0CqkOc4q9oUmW1yo/edit?usp=sharing"",""เพชรบูรณ์!I24"")"),1)</f>
        <v>1</v>
      </c>
      <c r="J84" s="192">
        <f ca="1">IFERROR(__xludf.DUMMYFUNCTION("IMPORTRANGE(""https://docs.google.com/spreadsheets/d/11923uPwbBZFjjGgGUA6NLw09EwE0CqkOc4q9oUmW1yo/edit?usp=sharing"",""เพชรบูรณ์!J24"")"),1)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IFERROR(__xludf.DUMMYFUNCTION("IMPORTRANGE(""https://docs.google.com/spreadsheets/d/11923uPwbBZFjjGgGUA6NLw09EwE0CqkOc4q9oUmW1yo/edit?usp=sharing"",""เพชรบูรณ์!I25"")"),35)</f>
        <v>35</v>
      </c>
      <c r="J85" s="192">
        <f ca="1">IFERROR(__xludf.DUMMYFUNCTION("IMPORTRANGE(""https://docs.google.com/spreadsheets/d/11923uPwbBZFjjGgGUA6NLw09EwE0CqkOc4q9oUmW1yo/edit?usp=sharing"",""เพชรบูรณ์!J25"")"),35)</f>
        <v>35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IFERROR(__xludf.DUMMYFUNCTION("IMPORTRANGE(""https://docs.google.com/spreadsheets/d/11923uPwbBZFjjGgGUA6NLw09EwE0CqkOc4q9oUmW1yo/edit?usp=sharing"",""เพชรบูรณ์!I26"")"),0)</f>
        <v>0</v>
      </c>
      <c r="J86" s="191">
        <f ca="1">IFERROR(__xludf.DUMMYFUNCTION("IMPORTRANGE(""https://docs.google.com/spreadsheets/d/11923uPwbBZFjjGgGUA6NLw09EwE0CqkOc4q9oUmW1yo/edit?usp=sharing"",""เพชรบูรณ์!J26"")"),0)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IFERROR(__xludf.DUMMYFUNCTION("IMPORTRANGE(""https://docs.google.com/spreadsheets/d/11923uPwbBZFjjGgGUA6NLw09EwE0CqkOc4q9oUmW1yo/edit?usp=sharing"",""เพชรบูรณ์!I27"")"),0)</f>
        <v>0</v>
      </c>
      <c r="J87" s="191">
        <f ca="1">IFERROR(__xludf.DUMMYFUNCTION("IMPORTRANGE(""https://docs.google.com/spreadsheets/d/11923uPwbBZFjjGgGUA6NLw09EwE0CqkOc4q9oUmW1yo/edit?usp=sharing"",""เพชรบูรณ์!J27"")"),0)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IFERROR(__xludf.DUMMYFUNCTION("IMPORTRANGE(""https://docs.google.com/spreadsheets/d/11923uPwbBZFjjGgGUA6NLw09EwE0CqkOc4q9oUmW1yo/edit?usp=sharing"",""เพชรบูรณ์!I28"")"),0)</f>
        <v>0</v>
      </c>
      <c r="J88" s="191">
        <f ca="1">IFERROR(__xludf.DUMMYFUNCTION("IMPORTRANGE(""https://docs.google.com/spreadsheets/d/11923uPwbBZFjjGgGUA6NLw09EwE0CqkOc4q9oUmW1yo/edit?usp=sharing"",""เพชรบูรณ์!J28"")"),0)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IFERROR(__xludf.DUMMYFUNCTION("IMPORTRANGE(""https://docs.google.com/spreadsheets/d/11923uPwbBZFjjGgGUA6NLw09EwE0CqkOc4q9oUmW1yo/edit?usp=sharing"",""เพชรบูรณ์!J29"")"),0)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IFERROR(__xludf.DUMMYFUNCTION("IMPORTRANGE(""https://docs.google.com/spreadsheets/d/11923uPwbBZFjjGgGUA6NLw09EwE0CqkOc4q9oUmW1yo/edit?usp=sharing"",""เพชรบูรณ์!I32"")"),0)</f>
        <v>0</v>
      </c>
      <c r="J92" s="146">
        <f ca="1">IFERROR(__xludf.DUMMYFUNCTION("IMPORTRANGE(""https://docs.google.com/spreadsheets/d/11923uPwbBZFjjGgGUA6NLw09EwE0CqkOc4q9oUmW1yo/edit?usp=sharing"",""เพชรบูรณ์!J32"")"),0)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IFERROR(__xludf.DUMMYFUNCTION("IMPORTRANGE(""https://docs.google.com/spreadsheets/d/11923uPwbBZFjjGgGUA6NLw09EwE0CqkOc4q9oUmW1yo/edit?usp=sharing"",""เพชรบูรณ์!I33"")"),0)</f>
        <v>0</v>
      </c>
      <c r="J93" s="146">
        <f ca="1">IFERROR(__xludf.DUMMYFUNCTION("IMPORTRANGE(""https://docs.google.com/spreadsheets/d/11923uPwbBZFjjGgGUA6NLw09EwE0CqkOc4q9oUmW1yo/edit?usp=sharing"",""เพชรบูรณ์!J33"")"),0)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IFERROR(__xludf.DUMMYFUNCTION("IMPORTRANGE(""https://docs.google.com/spreadsheets/d/1Yj_ptqi66GCucihVvJfMjLAmec39IyEx_6qawtMGysU/edit?usp=sharing"",""สบก!AR29"")"),0)</f>
        <v>0</v>
      </c>
      <c r="N98" s="172">
        <f ca="1">IFERROR(__xludf.DUMMYFUNCTION("IMPORTRANGE(""https://docs.google.com/spreadsheets/d/1Yj_ptqi66GCucihVvJfMjLAmec39IyEx_6qawtMGysU/edit?usp=sharing"",""สบก!AS29"")"),0)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IFERROR(__xludf.DUMMYFUNCTION("IMPORTRANGE(""https://docs.google.com/spreadsheets/d/1Yj_ptqi66GCucihVvJfMjLAmec39IyEx_6qawtMGysU/edit?usp=sharing"",""สบก!AN29"")"),0)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IFERROR(__xludf.DUMMYFUNCTION("IMPORTRANGE(""https://docs.google.com/spreadsheets/d/1Yj_ptqi66GCucihVvJfMjLAmec39IyEx_6qawtMGysU/edit?usp=sharing"",""สบก!AO29"")"),0)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IFERROR(__xludf.DUMMYFUNCTION("IMPORTRANGE(""https://docs.google.com/spreadsheets/d/1Yj_ptqi66GCucihVvJfMjLAmec39IyEx_6qawtMGysU/edit?usp=sharing"",""สบก!AP29"")"),0)</f>
        <v>0</v>
      </c>
      <c r="M102" s="101"/>
      <c r="N102" s="91">
        <f ca="1">IFERROR(__xludf.DUMMYFUNCTION("IMPORTRANGE(""https://docs.google.com/spreadsheets/d/1Yj_ptqi66GCucihVvJfMjLAmec39IyEx_6qawtMGysU/edit?usp=sharing"",""สบก!AT29"")"),0)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IFERROR(__xludf.DUMMYFUNCTION("IMPORTRANGE(""https://docs.google.com/spreadsheets/d/11923uPwbBZFjjGgGUA6NLw09EwE0CqkOc4q9oUmW1yo/edit?usp=sharing"",""เพชรบูรณ์!J39"")"),0)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IFERROR(__xludf.DUMMYFUNCTION("IMPORTRANGE(""https://docs.google.com/spreadsheets/d/11923uPwbBZFjjGgGUA6NLw09EwE0CqkOc4q9oUmW1yo/edit?usp=sharing"",""เพชรบูรณ์!J40"")"),0)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IFERROR(__xludf.DUMMYFUNCTION("IMPORTRANGE(""https://docs.google.com/spreadsheets/d/11923uPwbBZFjjGgGUA6NLw09EwE0CqkOc4q9oUmW1yo/edit?usp=sharing"",""เพชรบูรณ์!J41"")"),0)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IFERROR(__xludf.DUMMYFUNCTION("IMPORTRANGE(""https://docs.google.com/spreadsheets/d/11923uPwbBZFjjGgGUA6NLw09EwE0CqkOc4q9oUmW1yo/edit?usp=sharing"",""เพชรบูรณ์!J42"")"),0)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IFERROR(__xludf.DUMMYFUNCTION("IMPORTRANGE(""https://docs.google.com/spreadsheets/d/11923uPwbBZFjjGgGUA6NLw09EwE0CqkOc4q9oUmW1yo/edit?usp=sharing"",""เพชรบูรณ์!I43"")"),0)</f>
        <v>0</v>
      </c>
      <c r="J108" s="191">
        <f ca="1">IFERROR(__xludf.DUMMYFUNCTION("IMPORTRANGE(""https://docs.google.com/spreadsheets/d/11923uPwbBZFjjGgGUA6NLw09EwE0CqkOc4q9oUmW1yo/edit?usp=sharing"",""เพชรบูรณ์!J43"")"),0)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IFERROR(__xludf.DUMMYFUNCTION("IMPORTRANGE(""https://docs.google.com/spreadsheets/d/11923uPwbBZFjjGgGUA6NLw09EwE0CqkOc4q9oUmW1yo/edit?usp=sharing"",""เพชรบูรณ์!I44"")"),0)</f>
        <v>0</v>
      </c>
      <c r="J109" s="191">
        <f ca="1">IFERROR(__xludf.DUMMYFUNCTION("IMPORTRANGE(""https://docs.google.com/spreadsheets/d/11923uPwbBZFjjGgGUA6NLw09EwE0CqkOc4q9oUmW1yo/edit?usp=sharing"",""เพชรบูรณ์!J44"")"),0)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IFERROR(__xludf.DUMMYFUNCTION("IMPORTRANGE(""https://docs.google.com/spreadsheets/d/11923uPwbBZFjjGgGUA6NLw09EwE0CqkOc4q9oUmW1yo/edit?usp=sharing"",""เพชรบูรณ์!I45"")"),0)</f>
        <v>0</v>
      </c>
      <c r="J110" s="191">
        <f ca="1">IFERROR(__xludf.DUMMYFUNCTION("IMPORTRANGE(""https://docs.google.com/spreadsheets/d/11923uPwbBZFjjGgGUA6NLw09EwE0CqkOc4q9oUmW1yo/edit?usp=sharing"",""เพชรบูรณ์!J45"")"),0)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IFERROR(__xludf.DUMMYFUNCTION("IMPORTRANGE(""https://docs.google.com/spreadsheets/d/11923uPwbBZFjjGgGUA6NLw09EwE0CqkOc4q9oUmW1yo/edit?usp=sharing"",""เพชรบูรณ์!I46"")"),0)</f>
        <v>0</v>
      </c>
      <c r="J111" s="191">
        <f ca="1">IFERROR(__xludf.DUMMYFUNCTION("IMPORTRANGE(""https://docs.google.com/spreadsheets/d/11923uPwbBZFjjGgGUA6NLw09EwE0CqkOc4q9oUmW1yo/edit?usp=sharing"",""เพชรบูรณ์!J46"")"),0)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IFERROR(__xludf.DUMMYFUNCTION("IMPORTRANGE(""https://docs.google.com/spreadsheets/d/11923uPwbBZFjjGgGUA6NLw09EwE0CqkOc4q9oUmW1yo/edit?usp=sharing"",""เพชรบูรณ์!I47"")"),0)</f>
        <v>0</v>
      </c>
      <c r="J112" s="191">
        <f ca="1">IFERROR(__xludf.DUMMYFUNCTION("IMPORTRANGE(""https://docs.google.com/spreadsheets/d/11923uPwbBZFjjGgGUA6NLw09EwE0CqkOc4q9oUmW1yo/edit?usp=sharing"",""เพชรบูรณ์!J47"")"),0)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IFERROR(__xludf.DUMMYFUNCTION("IMPORTRANGE(""https://docs.google.com/spreadsheets/d/11923uPwbBZFjjGgGUA6NLw09EwE0CqkOc4q9oUmW1yo/edit?usp=sharing"",""เพชรบูรณ์!I48"")"),0)</f>
        <v>0</v>
      </c>
      <c r="J113" s="191">
        <f ca="1">IFERROR(__xludf.DUMMYFUNCTION("IMPORTRANGE(""https://docs.google.com/spreadsheets/d/11923uPwbBZFjjGgGUA6NLw09EwE0CqkOc4q9oUmW1yo/edit?usp=sharing"",""เพชรบูรณ์!J48"")"),0)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IFERROR(__xludf.DUMMYFUNCTION("IMPORTRANGE(""https://docs.google.com/spreadsheets/d/11923uPwbBZFjjGgGUA6NLw09EwE0CqkOc4q9oUmW1yo/edit?usp=sharing"",""เพชรบูรณ์!J49"")"),0)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IFERROR(__xludf.DUMMYFUNCTION("IMPORTRANGE(""https://docs.google.com/spreadsheets/d/11923uPwbBZFjjGgGUA6NLw09EwE0CqkOc4q9oUmW1yo/edit?usp=sharing"",""เพชรบูรณ์!J50"")"),0)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IFERROR(__xludf.DUMMYFUNCTION("IMPORTRANGE(""https://docs.google.com/spreadsheets/d/11923uPwbBZFjjGgGUA6NLw09EwE0CqkOc4q9oUmW1yo/edit?usp=sharing"",""เพชรบูรณ์!I52"")"),20)</f>
        <v>20</v>
      </c>
      <c r="J117" s="146">
        <f ca="1">IFERROR(__xludf.DUMMYFUNCTION("IMPORTRANGE(""https://docs.google.com/spreadsheets/d/11923uPwbBZFjjGgGUA6NLw09EwE0CqkOc4q9oUmW1yo/edit?usp=sharing"",""เพชรบูรณ์!J52"")"),20)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53950</v>
      </c>
      <c r="O118" s="154">
        <f t="shared" ref="O118:O120" ca="1" si="59">IF(L118&gt;0,N118*100/L118,0)</f>
        <v>65.441533236293068</v>
      </c>
      <c r="P118" s="154">
        <f t="shared" ref="P118:P120" ca="1" si="60">IF(M118&gt;0,N118*100/M118,0)</f>
        <v>81.20108368452739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53950</v>
      </c>
      <c r="O120" s="159">
        <f t="shared" ca="1" si="59"/>
        <v>65.441533236293068</v>
      </c>
      <c r="P120" s="159">
        <f t="shared" ca="1" si="60"/>
        <v>81.20108368452739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IFERROR(__xludf.DUMMYFUNCTION("IMPORTRANGE(""https://docs.google.com/spreadsheets/d/1Yj_ptqi66GCucihVvJfMjLAmec39IyEx_6qawtMGysU/edit?usp=sharing"",""สบก!BA29"")"),66440)</f>
        <v>66440</v>
      </c>
      <c r="N122" s="172">
        <f ca="1">IFERROR(__xludf.DUMMYFUNCTION("IMPORTRANGE(""https://docs.google.com/spreadsheets/d/1Yj_ptqi66GCucihVvJfMjLAmec39IyEx_6qawtMGysU/edit?usp=sharing"",""สบก!BB29"")"),53950)</f>
        <v>53950</v>
      </c>
      <c r="O122" s="171">
        <f ca="1">IF(L122&gt;0,N122*100/L122,0)</f>
        <v>65.441533236293068</v>
      </c>
      <c r="P122" s="171">
        <f ca="1">IF(M122&gt;0,N122*100/M122,0)</f>
        <v>81.20108368452739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IFERROR(__xludf.DUMMYFUNCTION("IMPORTRANGE(""https://docs.google.com/spreadsheets/d/1Yj_ptqi66GCucihVvJfMjLAmec39IyEx_6qawtMGysU/edit?usp=sharing"",""สบก!AW29"")"),0)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IFERROR(__xludf.DUMMYFUNCTION("IMPORTRANGE(""https://docs.google.com/spreadsheets/d/1Yj_ptqi66GCucihVvJfMjLAmec39IyEx_6qawtMGysU/edit?usp=sharing"",""สบก!AX29"")"),82440)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IFERROR(__xludf.DUMMYFUNCTION("IMPORTRANGE(""https://docs.google.com/spreadsheets/d/1Yj_ptqi66GCucihVvJfMjLAmec39IyEx_6qawtMGysU/edit?usp=sharing"",""สบก!AY29"")"),0)</f>
        <v>0</v>
      </c>
      <c r="M126" s="101"/>
      <c r="N126" s="91">
        <f ca="1">IFERROR(__xludf.DUMMYFUNCTION("IMPORTRANGE(""https://docs.google.com/spreadsheets/d/1Yj_ptqi66GCucihVvJfMjLAmec39IyEx_6qawtMGysU/edit?usp=sharing"",""สบก!BC29"")"),0)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IFERROR(__xludf.DUMMYFUNCTION("IMPORTRANGE(""https://docs.google.com/spreadsheets/d/11923uPwbBZFjjGgGUA6NLw09EwE0CqkOc4q9oUmW1yo/edit?usp=sharing"",""เพชรบูรณ์!J58"")"),0)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IFERROR(__xludf.DUMMYFUNCTION("IMPORTRANGE(""https://docs.google.com/spreadsheets/d/11923uPwbBZFjjGgGUA6NLw09EwE0CqkOc4q9oUmW1yo/edit?usp=sharing"",""เพชรบูรณ์!J59"")"),1)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IFERROR(__xludf.DUMMYFUNCTION("IMPORTRANGE(""https://docs.google.com/spreadsheets/d/11923uPwbBZFjjGgGUA6NLw09EwE0CqkOc4q9oUmW1yo/edit?usp=sharing"",""เพชรบูรณ์!J60"")"),1)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IFERROR(__xludf.DUMMYFUNCTION("IMPORTRANGE(""https://docs.google.com/spreadsheets/d/11923uPwbBZFjjGgGUA6NLw09EwE0CqkOc4q9oUmW1yo/edit?usp=sharing"",""เพชรบูรณ์!J61"")"),0)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IFERROR(__xludf.DUMMYFUNCTION("IMPORTRANGE(""https://docs.google.com/spreadsheets/d/11923uPwbBZFjjGgGUA6NLw09EwE0CqkOc4q9oUmW1yo/edit?usp=sharing"",""เพชรบูรณ์!I62"")"),20)</f>
        <v>20</v>
      </c>
      <c r="J132" s="191">
        <f ca="1">IFERROR(__xludf.DUMMYFUNCTION("IMPORTRANGE(""https://docs.google.com/spreadsheets/d/11923uPwbBZFjjGgGUA6NLw09EwE0CqkOc4q9oUmW1yo/edit?usp=sharing"",""เพชรบูรณ์!J62"")"),20)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IFERROR(__xludf.DUMMYFUNCTION("IMPORTRANGE(""https://docs.google.com/spreadsheets/d/11923uPwbBZFjjGgGUA6NLw09EwE0CqkOc4q9oUmW1yo/edit?usp=sharing"",""เพชรบูรณ์!I63"")"),20)</f>
        <v>20</v>
      </c>
      <c r="J133" s="191">
        <f ca="1">IFERROR(__xludf.DUMMYFUNCTION("IMPORTRANGE(""https://docs.google.com/spreadsheets/d/11923uPwbBZFjjGgGUA6NLw09EwE0CqkOc4q9oUmW1yo/edit?usp=sharing"",""เพชรบูรณ์!J63"")"),20)</f>
        <v>20</v>
      </c>
      <c r="K133" s="222">
        <f t="shared" ca="1" si="63"/>
        <v>100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IFERROR(__xludf.DUMMYFUNCTION("IMPORTRANGE(""https://docs.google.com/spreadsheets/d/11923uPwbBZFjjGgGUA6NLw09EwE0CqkOc4q9oUmW1yo/edit?usp=sharing"",""เพชรบูรณ์!J64"")"),0)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IFERROR(__xludf.DUMMYFUNCTION("IMPORTRANGE(""https://docs.google.com/spreadsheets/d/11923uPwbBZFjjGgGUA6NLw09EwE0CqkOc4q9oUmW1yo/edit?usp=sharing"",""เพชรบูรณ์!J65"")"),0)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IFERROR(__xludf.DUMMYFUNCTION("IMPORTRANGE(""https://docs.google.com/spreadsheets/d/11923uPwbBZFjjGgGUA6NLw09EwE0CqkOc4q9oUmW1yo/edit?usp=sharing"",""เพชรบูรณ์!I68"")"),15)</f>
        <v>15</v>
      </c>
      <c r="J138" s="264">
        <f ca="1">IFERROR(__xludf.DUMMYFUNCTION("IMPORTRANGE(""https://docs.google.com/spreadsheets/d/11923uPwbBZFjjGgGUA6NLw09EwE0CqkOc4q9oUmW1yo/edit?usp=sharing"",""เพชรบูรณ์!J68"")"),15)</f>
        <v>15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254700</v>
      </c>
      <c r="M140" s="155">
        <f t="shared" ca="1" si="64"/>
        <v>132750</v>
      </c>
      <c r="N140" s="155">
        <f t="shared" ca="1" si="64"/>
        <v>65070</v>
      </c>
      <c r="O140" s="154">
        <f t="shared" ref="O140:O142" ca="1" si="65">IF(L140&gt;0,N140*100/L140,0)</f>
        <v>25.547703180212014</v>
      </c>
      <c r="P140" s="154">
        <f t="shared" ref="P140:P142" ca="1" si="66">IF(M140&gt;0,N140*100/M140,0)</f>
        <v>49.016949152542374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254700</v>
      </c>
      <c r="M142" s="160">
        <f t="shared" ca="1" si="68"/>
        <v>132750</v>
      </c>
      <c r="N142" s="160">
        <f t="shared" ca="1" si="68"/>
        <v>65070</v>
      </c>
      <c r="O142" s="159">
        <f t="shared" ca="1" si="65"/>
        <v>25.547703180212014</v>
      </c>
      <c r="P142" s="159">
        <f t="shared" ca="1" si="66"/>
        <v>49.016949152542374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254700</v>
      </c>
      <c r="M144" s="172">
        <f ca="1">IFERROR(__xludf.DUMMYFUNCTION("IMPORTRANGE(""https://docs.google.com/spreadsheets/d/1Yj_ptqi66GCucihVvJfMjLAmec39IyEx_6qawtMGysU/edit?usp=sharing"",""สบก!BJ29"")"),132750)</f>
        <v>132750</v>
      </c>
      <c r="N144" s="172">
        <f ca="1">IFERROR(__xludf.DUMMYFUNCTION("IMPORTRANGE(""https://docs.google.com/spreadsheets/d/1Yj_ptqi66GCucihVvJfMjLAmec39IyEx_6qawtMGysU/edit?usp=sharing"",""สบก!BK29"")"),65070)</f>
        <v>65070</v>
      </c>
      <c r="O144" s="171">
        <f ca="1">IF(L144&gt;0,N144*100/L144,0)</f>
        <v>25.547703180212014</v>
      </c>
      <c r="P144" s="171">
        <f ca="1">IF(M144&gt;0,N144*100/M144,0)</f>
        <v>49.016949152542374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IFERROR(__xludf.DUMMYFUNCTION("IMPORTRANGE(""https://docs.google.com/spreadsheets/d/1Yj_ptqi66GCucihVvJfMjLAmec39IyEx_6qawtMGysU/edit?usp=sharing"",""สบก!BF29"")"),132000)</f>
        <v>132000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IFERROR(__xludf.DUMMYFUNCTION("IMPORTRANGE(""https://docs.google.com/spreadsheets/d/1Yj_ptqi66GCucihVvJfMjLAmec39IyEx_6qawtMGysU/edit?usp=sharing"",""สบก!BG29"")"),122700)</f>
        <v>122700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IFERROR(__xludf.DUMMYFUNCTION("IMPORTRANGE(""https://docs.google.com/spreadsheets/d/1Yj_ptqi66GCucihVvJfMjLAmec39IyEx_6qawtMGysU/edit?usp=sharing"",""สบก!BH29"")"),0)</f>
        <v>0</v>
      </c>
      <c r="M148" s="101"/>
      <c r="N148" s="91">
        <f ca="1">IFERROR(__xludf.DUMMYFUNCTION("IMPORTRANGE(""https://docs.google.com/spreadsheets/d/1Yj_ptqi66GCucihVvJfMjLAmec39IyEx_6qawtMGysU/edit?usp=sharing"",""สบก!BL29"")"),0)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IFERROR(__xludf.DUMMYFUNCTION("IMPORTRANGE(""https://docs.google.com/spreadsheets/d/11923uPwbBZFjjGgGUA6NLw09EwE0CqkOc4q9oUmW1yo/edit?usp=sharing"",""เพชรบูรณ์!I74"")"),4)</f>
        <v>4</v>
      </c>
      <c r="J149" s="272">
        <f ca="1">IFERROR(__xludf.DUMMYFUNCTION("IMPORTRANGE(""https://docs.google.com/spreadsheets/d/11923uPwbBZFjjGgGUA6NLw09EwE0CqkOc4q9oUmW1yo/edit?usp=sharing"",""เพชรบูรณ์!J74"")"),1)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IFERROR(__xludf.DUMMYFUNCTION("IMPORTRANGE(""https://docs.google.com/spreadsheets/d/11923uPwbBZFjjGgGUA6NLw09EwE0CqkOc4q9oUmW1yo/edit?usp=sharing"",""เพชรบูรณ์!J79"")"),0)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IFERROR(__xludf.DUMMYFUNCTION("IMPORTRANGE(""https://docs.google.com/spreadsheets/d/11923uPwbBZFjjGgGUA6NLw09EwE0CqkOc4q9oUmW1yo/edit?usp=sharing"",""เพชรบูรณ์!J80"")"),1)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IFERROR(__xludf.DUMMYFUNCTION("IMPORTRANGE(""https://docs.google.com/spreadsheets/d/11923uPwbBZFjjGgGUA6NLw09EwE0CqkOc4q9oUmW1yo/edit?usp=sharing"",""เพชรบูรณ์!J81"")"),1)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IFERROR(__xludf.DUMMYFUNCTION("IMPORTRANGE(""https://docs.google.com/spreadsheets/d/11923uPwbBZFjjGgGUA6NLw09EwE0CqkOc4q9oUmW1yo/edit?usp=sharing"",""เพชรบูรณ์!J82"")"),1)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IFERROR(__xludf.DUMMYFUNCTION("IMPORTRANGE(""https://docs.google.com/spreadsheets/d/11923uPwbBZFjjGgGUA6NLw09EwE0CqkOc4q9oUmW1yo/edit?usp=sharing"",""เพชรบูรณ์!I83"")"),4)</f>
        <v>4</v>
      </c>
      <c r="J158" s="192">
        <f ca="1">IFERROR(__xludf.DUMMYFUNCTION("IMPORTRANGE(""https://docs.google.com/spreadsheets/d/11923uPwbBZFjjGgGUA6NLw09EwE0CqkOc4q9oUmW1yo/edit?usp=sharing"",""เพชรบูรณ์!J83"")"),1)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IFERROR(__xludf.DUMMYFUNCTION("IMPORTRANGE(""https://docs.google.com/spreadsheets/d/11923uPwbBZFjjGgGUA6NLw09EwE0CqkOc4q9oUmW1yo/edit?usp=sharing"",""เพชรบูรณ์!J84"")"),68)</f>
        <v>68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IFERROR(__xludf.DUMMYFUNCTION("IMPORTRANGE(""https://docs.google.com/spreadsheets/d/11923uPwbBZFjjGgGUA6NLw09EwE0CqkOc4q9oUmW1yo/edit?usp=sharing"",""เพชรบูรณ์!J85"")"),68)</f>
        <v>68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IFERROR(__xludf.DUMMYFUNCTION("IMPORTRANGE(""https://docs.google.com/spreadsheets/d/11923uPwbBZFjjGgGUA6NLw09EwE0CqkOc4q9oUmW1yo/edit?usp=sharing"",""เพชรบูรณ์!J86"")"),0)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IFERROR(__xludf.DUMMYFUNCTION("IMPORTRANGE(""https://docs.google.com/spreadsheets/d/11923uPwbBZFjjGgGUA6NLw09EwE0CqkOc4q9oUmW1yo/edit?usp=sharing"",""เพชรบูรณ์!J87"")"),0)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IFERROR(__xludf.DUMMYFUNCTION("IMPORTRANGE(""https://docs.google.com/spreadsheets/d/11923uPwbBZFjjGgGUA6NLw09EwE0CqkOc4q9oUmW1yo/edit?usp=sharing"",""เพชรบูรณ์!I89"")"),2)</f>
        <v>2</v>
      </c>
      <c r="J164" s="277">
        <f ca="1">IFERROR(__xludf.DUMMYFUNCTION("IMPORTRANGE(""https://docs.google.com/spreadsheets/d/11923uPwbBZFjjGgGUA6NLw09EwE0CqkOc4q9oUmW1yo/edit?usp=sharing"",""เพชรบูรณ์!J89"")"),1)</f>
        <v>1</v>
      </c>
      <c r="K164" s="278">
        <f ca="1">IF(I164&gt;0,J164*100/I164,0)</f>
        <v>50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IFERROR(__xludf.DUMMYFUNCTION("IMPORTRANGE(""https://docs.google.com/spreadsheets/d/11923uPwbBZFjjGgGUA6NLw09EwE0CqkOc4q9oUmW1yo/edit?usp=sharing"",""เพชรบูรณ์!J94"")"),0)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IFERROR(__xludf.DUMMYFUNCTION("IMPORTRANGE(""https://docs.google.com/spreadsheets/d/11923uPwbBZFjjGgGUA6NLw09EwE0CqkOc4q9oUmW1yo/edit?usp=sharing"",""เพชรบูรณ์!J95"")"),1)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IFERROR(__xludf.DUMMYFUNCTION("IMPORTRANGE(""https://docs.google.com/spreadsheets/d/11923uPwbBZFjjGgGUA6NLw09EwE0CqkOc4q9oUmW1yo/edit?usp=sharing"",""เพชรบูรณ์!J96"")"),0)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IFERROR(__xludf.DUMMYFUNCTION("IMPORTRANGE(""https://docs.google.com/spreadsheets/d/11923uPwbBZFjjGgGUA6NLw09EwE0CqkOc4q9oUmW1yo/edit?usp=sharing"",""เพชรบูรณ์!J97"")"),0)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IFERROR(__xludf.DUMMYFUNCTION("IMPORTRANGE(""https://docs.google.com/spreadsheets/d/11923uPwbBZFjjGgGUA6NLw09EwE0CqkOc4q9oUmW1yo/edit?usp=sharing"",""เพชรบูรณ์!I98"")"),2)</f>
        <v>2</v>
      </c>
      <c r="J173" s="192">
        <f ca="1">IFERROR(__xludf.DUMMYFUNCTION("IMPORTRANGE(""https://docs.google.com/spreadsheets/d/11923uPwbBZFjjGgGUA6NLw09EwE0CqkOc4q9oUmW1yo/edit?usp=sharing"",""เพชรบูรณ์!J98"")"),1)</f>
        <v>1</v>
      </c>
      <c r="K173" s="168">
        <f ca="1">IF(I173&gt;0,J173*100/I173,0)</f>
        <v>50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IFERROR(__xludf.DUMMYFUNCTION("IMPORTRANGE(""https://docs.google.com/spreadsheets/d/11923uPwbBZFjjGgGUA6NLw09EwE0CqkOc4q9oUmW1yo/edit?usp=sharing"",""เพชรบูรณ์!J99"")"),0)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IFERROR(__xludf.DUMMYFUNCTION("IMPORTRANGE(""https://docs.google.com/spreadsheets/d/11923uPwbBZFjjGgGUA6NLw09EwE0CqkOc4q9oUmW1yo/edit?usp=sharing"",""เพชรบูรณ์!J100"")"),0)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IFERROR(__xludf.DUMMYFUNCTION("IMPORTRANGE(""https://docs.google.com/spreadsheets/d/11923uPwbBZFjjGgGUA6NLw09EwE0CqkOc4q9oUmW1yo/edit?usp=sharing"",""เพชรบูรณ์!I101"")"),2)</f>
        <v>2</v>
      </c>
      <c r="J176" s="277">
        <f ca="1">IFERROR(__xludf.DUMMYFUNCTION("IMPORTRANGE(""https://docs.google.com/spreadsheets/d/11923uPwbBZFjjGgGUA6NLw09EwE0CqkOc4q9oUmW1yo/edit?usp=sharing"",""เพชรบูรณ์!J101"")"),0)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IFERROR(__xludf.DUMMYFUNCTION("IMPORTRANGE(""https://docs.google.com/spreadsheets/d/11923uPwbBZFjjGgGUA6NLw09EwE0CqkOc4q9oUmW1yo/edit?usp=sharing"",""เพชรบูรณ์!J106"")"),0)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IFERROR(__xludf.DUMMYFUNCTION("IMPORTRANGE(""https://docs.google.com/spreadsheets/d/11923uPwbBZFjjGgGUA6NLw09EwE0CqkOc4q9oUmW1yo/edit?usp=sharing"",""เพชรบูรณ์!J107"")"),1)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IFERROR(__xludf.DUMMYFUNCTION("IMPORTRANGE(""https://docs.google.com/spreadsheets/d/11923uPwbBZFjjGgGUA6NLw09EwE0CqkOc4q9oUmW1yo/edit?usp=sharing"",""เพชรบูรณ์!J108"")"),0)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IFERROR(__xludf.DUMMYFUNCTION("IMPORTRANGE(""https://docs.google.com/spreadsheets/d/11923uPwbBZFjjGgGUA6NLw09EwE0CqkOc4q9oUmW1yo/edit?usp=sharing"",""เพชรบูรณ์!J109"")"),0)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IFERROR(__xludf.DUMMYFUNCTION("IMPORTRANGE(""https://docs.google.com/spreadsheets/d/11923uPwbBZFjjGgGUA6NLw09EwE0CqkOc4q9oUmW1yo/edit?usp=sharing"",""เพชรบูรณ์!I110"")"),2)</f>
        <v>2</v>
      </c>
      <c r="J185" s="191">
        <f ca="1">IFERROR(__xludf.DUMMYFUNCTION("IMPORTRANGE(""https://docs.google.com/spreadsheets/d/11923uPwbBZFjjGgGUA6NLw09EwE0CqkOc4q9oUmW1yo/edit?usp=sharing"",""เพชรบูรณ์!J110"")"),1)</f>
        <v>1</v>
      </c>
      <c r="K185" s="222">
        <f t="shared" ref="K185:K186" ca="1" si="69">IF(I185&gt;0,J185*100/I185,0)</f>
        <v>50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IFERROR(__xludf.DUMMYFUNCTION("IMPORTRANGE(""https://docs.google.com/spreadsheets/d/11923uPwbBZFjjGgGUA6NLw09EwE0CqkOc4q9oUmW1yo/edit?usp=sharing"",""เพชรบูรณ์!I111"")"),2)</f>
        <v>2</v>
      </c>
      <c r="J186" s="191">
        <f ca="1">IFERROR(__xludf.DUMMYFUNCTION("IMPORTRANGE(""https://docs.google.com/spreadsheets/d/11923uPwbBZFjjGgGUA6NLw09EwE0CqkOc4q9oUmW1yo/edit?usp=sharing"",""เพชรบูรณ์!J111"")"),0)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IFERROR(__xludf.DUMMYFUNCTION("IMPORTRANGE(""https://docs.google.com/spreadsheets/d/11923uPwbBZFjjGgGUA6NLw09EwE0CqkOc4q9oUmW1yo/edit?usp=sharing"",""เพชรบูรณ์!J112"")"),0)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IFERROR(__xludf.DUMMYFUNCTION("IMPORTRANGE(""https://docs.google.com/spreadsheets/d/11923uPwbBZFjjGgGUA6NLw09EwE0CqkOc4q9oUmW1yo/edit?usp=sharing"",""เพชรบูรณ์!J113"")"),0)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IFERROR(__xludf.DUMMYFUNCTION("IMPORTRANGE(""https://docs.google.com/spreadsheets/d/11923uPwbBZFjjGgGUA6NLw09EwE0CqkOc4q9oUmW1yo/edit?usp=sharing"",""เพชรบูรณ์!I114"")"),128000)</f>
        <v>128000</v>
      </c>
      <c r="J189" s="277">
        <f ca="1">IFERROR(__xludf.DUMMYFUNCTION("IMPORTRANGE(""https://docs.google.com/spreadsheets/d/11923uPwbBZFjjGgGUA6NLw09EwE0CqkOc4q9oUmW1yo/edit?usp=sharing"",""เพชรบูรณ์!J114"")"),0)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IFERROR(__xludf.DUMMYFUNCTION("IMPORTRANGE(""https://docs.google.com/spreadsheets/d/11923uPwbBZFjjGgGUA6NLw09EwE0CqkOc4q9oUmW1yo/edit?usp=sharing"",""เพชรบูรณ์!J119"")"),0)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IFERROR(__xludf.DUMMYFUNCTION("IMPORTRANGE(""https://docs.google.com/spreadsheets/d/11923uPwbBZFjjGgGUA6NLw09EwE0CqkOc4q9oUmW1yo/edit?usp=sharing"",""เพชรบูรณ์!J120"")"),1)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IFERROR(__xludf.DUMMYFUNCTION("IMPORTRANGE(""https://docs.google.com/spreadsheets/d/11923uPwbBZFjjGgGUA6NLw09EwE0CqkOc4q9oUmW1yo/edit?usp=sharing"",""เพชรบูรณ์!J121"")"),1)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IFERROR(__xludf.DUMMYFUNCTION("IMPORTRANGE(""https://docs.google.com/spreadsheets/d/11923uPwbBZFjjGgGUA6NLw09EwE0CqkOc4q9oUmW1yo/edit?usp=sharing"",""เพชรบูรณ์!J122"")"),1)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IFERROR(__xludf.DUMMYFUNCTION("IMPORTRANGE(""https://docs.google.com/spreadsheets/d/11923uPwbBZFjjGgGUA6NLw09EwE0CqkOc4q9oUmW1yo/edit?usp=sharing"",""เพชรบูรณ์!I124"")"),128000)</f>
        <v>128000</v>
      </c>
      <c r="J199" s="192">
        <f ca="1">IFERROR(__xludf.DUMMYFUNCTION("IMPORTRANGE(""https://docs.google.com/spreadsheets/d/11923uPwbBZFjjGgGUA6NLw09EwE0CqkOc4q9oUmW1yo/edit?usp=sharing"",""เพชรบูรณ์!J124"")"),128000)</f>
        <v>128000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IFERROR(__xludf.DUMMYFUNCTION("IMPORTRANGE(""https://docs.google.com/spreadsheets/d/11923uPwbBZFjjGgGUA6NLw09EwE0CqkOc4q9oUmW1yo/edit?usp=sharing"",""เพชรบูรณ์!I125"")"),128000)</f>
        <v>128000</v>
      </c>
      <c r="J200" s="192">
        <f ca="1">IFERROR(__xludf.DUMMYFUNCTION("IMPORTRANGE(""https://docs.google.com/spreadsheets/d/11923uPwbBZFjjGgGUA6NLw09EwE0CqkOc4q9oUmW1yo/edit?usp=sharing"",""เพชรบูรณ์!J125"")"),0)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IFERROR(__xludf.DUMMYFUNCTION("IMPORTRANGE(""https://docs.google.com/spreadsheets/d/11923uPwbBZFjjGgGUA6NLw09EwE0CqkOc4q9oUmW1yo/edit?usp=sharing"",""เพชรบูรณ์!I126"")"),15)</f>
        <v>15</v>
      </c>
      <c r="J201" s="192">
        <f ca="1">IFERROR(__xludf.DUMMYFUNCTION("IMPORTRANGE(""https://docs.google.com/spreadsheets/d/11923uPwbBZFjjGgGUA6NLw09EwE0CqkOc4q9oUmW1yo/edit?usp=sharing"",""เพชรบูรณ์!J126"")"),15)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IFERROR(__xludf.DUMMYFUNCTION("IMPORTRANGE(""https://docs.google.com/spreadsheets/d/11923uPwbBZFjjGgGUA6NLw09EwE0CqkOc4q9oUmW1yo/edit?usp=sharing"",""เพชรบูรณ์!J127"")"),0)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IFERROR(__xludf.DUMMYFUNCTION("IMPORTRANGE(""https://docs.google.com/spreadsheets/d/11923uPwbBZFjjGgGUA6NLw09EwE0CqkOc4q9oUmW1yo/edit?usp=sharing"",""เพชรบูรณ์!J128"")"),0)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IFERROR(__xludf.DUMMYFUNCTION("IMPORTRANGE(""https://docs.google.com/spreadsheets/d/11923uPwbBZFjjGgGUA6NLw09EwE0CqkOc4q9oUmW1yo/edit?usp=sharing"",""เพชรบูรณ์!I129"")"),0)</f>
        <v>0</v>
      </c>
      <c r="J204" s="277">
        <f ca="1">IFERROR(__xludf.DUMMYFUNCTION("IMPORTRANGE(""https://docs.google.com/spreadsheets/d/11923uPwbBZFjjGgGUA6NLw09EwE0CqkOc4q9oUmW1yo/edit?usp=sharing"",""เพชรบูรณ์!J129"")"),0)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IFERROR(__xludf.DUMMYFUNCTION("IMPORTRANGE(""https://docs.google.com/spreadsheets/d/11923uPwbBZFjjGgGUA6NLw09EwE0CqkOc4q9oUmW1yo/edit?usp=sharing"",""เพชรบูรณ์!J134"")"),0)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IFERROR(__xludf.DUMMYFUNCTION("IMPORTRANGE(""https://docs.google.com/spreadsheets/d/11923uPwbBZFjjGgGUA6NLw09EwE0CqkOc4q9oUmW1yo/edit?usp=sharing"",""เพชรบูรณ์!J135"")"),0)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IFERROR(__xludf.DUMMYFUNCTION("IMPORTRANGE(""https://docs.google.com/spreadsheets/d/11923uPwbBZFjjGgGUA6NLw09EwE0CqkOc4q9oUmW1yo/edit?usp=sharing"",""เพชรบูรณ์!J136"")"),0)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IFERROR(__xludf.DUMMYFUNCTION("IMPORTRANGE(""https://docs.google.com/spreadsheets/d/11923uPwbBZFjjGgGUA6NLw09EwE0CqkOc4q9oUmW1yo/edit?usp=sharing"",""เพชรบูรณ์!J137"")"),0)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IFERROR(__xludf.DUMMYFUNCTION("IMPORTRANGE(""https://docs.google.com/spreadsheets/d/11923uPwbBZFjjGgGUA6NLw09EwE0CqkOc4q9oUmW1yo/edit?usp=sharing"",""เพชรบูรณ์!I138"")"),0)</f>
        <v>0</v>
      </c>
      <c r="J213" s="191">
        <f ca="1">IFERROR(__xludf.DUMMYFUNCTION("IMPORTRANGE(""https://docs.google.com/spreadsheets/d/11923uPwbBZFjjGgGUA6NLw09EwE0CqkOc4q9oUmW1yo/edit?usp=sharing"",""เพชรบูรณ์!J138"")"),0)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IFERROR(__xludf.DUMMYFUNCTION("IMPORTRANGE(""https://docs.google.com/spreadsheets/d/11923uPwbBZFjjGgGUA6NLw09EwE0CqkOc4q9oUmW1yo/edit?usp=sharing"",""เพชรบูรณ์!I140"")"),0)</f>
        <v>0</v>
      </c>
      <c r="J215" s="191">
        <f ca="1">IFERROR(__xludf.DUMMYFUNCTION("IMPORTRANGE(""https://docs.google.com/spreadsheets/d/11923uPwbBZFjjGgGUA6NLw09EwE0CqkOc4q9oUmW1yo/edit?usp=sharing"",""เพชรบูรณ์!J140"")"),0)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IFERROR(__xludf.DUMMYFUNCTION("IMPORTRANGE(""https://docs.google.com/spreadsheets/d/11923uPwbBZFjjGgGUA6NLw09EwE0CqkOc4q9oUmW1yo/edit?usp=sharing"",""เพชรบูรณ์!I141"")"),0)</f>
        <v>0</v>
      </c>
      <c r="J216" s="191">
        <f ca="1">IFERROR(__xludf.DUMMYFUNCTION("IMPORTRANGE(""https://docs.google.com/spreadsheets/d/11923uPwbBZFjjGgGUA6NLw09EwE0CqkOc4q9oUmW1yo/edit?usp=sharing"",""เพชรบูรณ์!J141"")"),0)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IFERROR(__xludf.DUMMYFUNCTION("IMPORTRANGE(""https://docs.google.com/spreadsheets/d/11923uPwbBZFjjGgGUA6NLw09EwE0CqkOc4q9oUmW1yo/edit?usp=sharing"",""เพชรบูรณ์!J142"")"),0)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IFERROR(__xludf.DUMMYFUNCTION("IMPORTRANGE(""https://docs.google.com/spreadsheets/d/11923uPwbBZFjjGgGUA6NLw09EwE0CqkOc4q9oUmW1yo/edit?usp=sharing"",""เพชรบูรณ์!J143"")"),0)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IFERROR(__xludf.DUMMYFUNCTION("IMPORTRANGE(""https://docs.google.com/spreadsheets/d/11923uPwbBZFjjGgGUA6NLw09EwE0CqkOc4q9oUmW1yo/edit?usp=sharing"",""เพชรบูรณ์!I144"")"),15)</f>
        <v>15</v>
      </c>
      <c r="J219" s="264">
        <f ca="1">IFERROR(__xludf.DUMMYFUNCTION("IMPORTRANGE(""https://docs.google.com/spreadsheets/d/11923uPwbBZFjjGgGUA6NLw09EwE0CqkOc4q9oUmW1yo/edit?usp=sharing"",""เพชรบูรณ์!J144"")"),0)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IFERROR(__xludf.DUMMYFUNCTION("IMPORTRANGE(""https://docs.google.com/spreadsheets/d/1Yj_ptqi66GCucihVvJfMjLAmec39IyEx_6qawtMGysU/edit?usp=sharing"",""สบก!BS29"")"),21125)</f>
        <v>21125</v>
      </c>
      <c r="N224" s="172">
        <f ca="1">IFERROR(__xludf.DUMMYFUNCTION("IMPORTRANGE(""https://docs.google.com/spreadsheets/d/1Yj_ptqi66GCucihVvJfMjLAmec39IyEx_6qawtMGysU/edit?usp=sharing"",""สบก!BT29"")"),21125)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IFERROR(__xludf.DUMMYFUNCTION("IMPORTRANGE(""https://docs.google.com/spreadsheets/d/1Yj_ptqi66GCucihVvJfMjLAmec39IyEx_6qawtMGysU/edit?usp=sharing"",""สบก!BO29"")"),0)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IFERROR(__xludf.DUMMYFUNCTION("IMPORTRANGE(""https://docs.google.com/spreadsheets/d/1Yj_ptqi66GCucihVvJfMjLAmec39IyEx_6qawtMGysU/edit?usp=sharing"",""สบก!BP29"")"),21125)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IFERROR(__xludf.DUMMYFUNCTION("IMPORTRANGE(""https://docs.google.com/spreadsheets/d/1Yj_ptqi66GCucihVvJfMjLAmec39IyEx_6qawtMGysU/edit?usp=sharing"",""สบก!BQ29"")"),0)</f>
        <v>0</v>
      </c>
      <c r="M228" s="101"/>
      <c r="N228" s="91">
        <f ca="1">IFERROR(__xludf.DUMMYFUNCTION("IMPORTRANGE(""https://docs.google.com/spreadsheets/d/1Yj_ptqi66GCucihVvJfMjLAmec39IyEx_6qawtMGysU/edit?usp=sharing"",""สบก!BU29"")"),0)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IFERROR(__xludf.DUMMYFUNCTION("IMPORTRANGE(""https://docs.google.com/spreadsheets/d/11923uPwbBZFjjGgGUA6NLw09EwE0CqkOc4q9oUmW1yo/edit?usp=sharing"",""เพชรบูรณ์!I149"")"),15)</f>
        <v>15</v>
      </c>
      <c r="J229" s="264">
        <f ca="1">IFERROR(__xludf.DUMMYFUNCTION("IMPORTRANGE(""https://docs.google.com/spreadsheets/d/11923uPwbBZFjjGgGUA6NLw09EwE0CqkOc4q9oUmW1yo/edit?usp=sharing"",""เพชรบูรณ์!J149"")"),0)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IFERROR(__xludf.DUMMYFUNCTION("IMPORTRANGE(""https://docs.google.com/spreadsheets/d/11923uPwbBZFjjGgGUA6NLw09EwE0CqkOc4q9oUmW1yo/edit?usp=sharing"",""เพชรบูรณ์!J151"")"),0)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IFERROR(__xludf.DUMMYFUNCTION("IMPORTRANGE(""https://docs.google.com/spreadsheets/d/11923uPwbBZFjjGgGUA6NLw09EwE0CqkOc4q9oUmW1yo/edit?usp=sharing"",""เพชรบูรณ์!J152"")"),1)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IFERROR(__xludf.DUMMYFUNCTION("IMPORTRANGE(""https://docs.google.com/spreadsheets/d/11923uPwbBZFjjGgGUA6NLw09EwE0CqkOc4q9oUmW1yo/edit?usp=sharing"",""เพชรบูรณ์!J153"")"),1)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IFERROR(__xludf.DUMMYFUNCTION("IMPORTRANGE(""https://docs.google.com/spreadsheets/d/11923uPwbBZFjjGgGUA6NLw09EwE0CqkOc4q9oUmW1yo/edit?usp=sharing"",""เพชรบูรณ์!J154"")"),1)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IFERROR(__xludf.DUMMYFUNCTION("IMPORTRANGE(""https://docs.google.com/spreadsheets/d/11923uPwbBZFjjGgGUA6NLw09EwE0CqkOc4q9oUmW1yo/edit?usp=sharing"",""เพชรบูรณ์!I155"")"),15)</f>
        <v>15</v>
      </c>
      <c r="J235" s="192">
        <f ca="1">IFERROR(__xludf.DUMMYFUNCTION("IMPORTRANGE(""https://docs.google.com/spreadsheets/d/11923uPwbBZFjjGgGUA6NLw09EwE0CqkOc4q9oUmW1yo/edit?usp=sharing"",""เพชรบูรณ์!J155"")"),0)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IFERROR(__xludf.DUMMYFUNCTION("IMPORTRANGE(""https://docs.google.com/spreadsheets/d/11923uPwbBZFjjGgGUA6NLw09EwE0CqkOc4q9oUmW1yo/edit?usp=sharing"",""เพชรบูรณ์!J156"")"),0)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IFERROR(__xludf.DUMMYFUNCTION("IMPORTRANGE(""https://docs.google.com/spreadsheets/d/11923uPwbBZFjjGgGUA6NLw09EwE0CqkOc4q9oUmW1yo/edit?usp=sharing"",""เพชรบูรณ์!J157"")"),0)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IFERROR(__xludf.DUMMYFUNCTION("IMPORTRANGE(""https://docs.google.com/spreadsheets/d/11923uPwbBZFjjGgGUA6NLw09EwE0CqkOc4q9oUmW1yo/edit?usp=sharing"",""เพชรบูรณ์!I158"")"),0)</f>
        <v>0</v>
      </c>
      <c r="J238" s="264">
        <f ca="1">IFERROR(__xludf.DUMMYFUNCTION("IMPORTRANGE(""https://docs.google.com/spreadsheets/d/11923uPwbBZFjjGgGUA6NLw09EwE0CqkOc4q9oUmW1yo/edit?usp=sharing"",""เพชรบูรณ์!J158"")"),0)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IFERROR(__xludf.DUMMYFUNCTION("IMPORTRANGE(""https://docs.google.com/spreadsheets/d/11923uPwbBZFjjGgGUA6NLw09EwE0CqkOc4q9oUmW1yo/edit?usp=sharing"",""เพชรบูรณ์!J159"")"),"")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IFERROR(__xludf.DUMMYFUNCTION("IMPORTRANGE(""https://docs.google.com/spreadsheets/d/11923uPwbBZFjjGgGUA6NLw09EwE0CqkOc4q9oUmW1yo/edit?usp=sharing"",""เพชรบูรณ์!J161"")"),0)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IFERROR(__xludf.DUMMYFUNCTION("IMPORTRANGE(""https://docs.google.com/spreadsheets/d/11923uPwbBZFjjGgGUA6NLw09EwE0CqkOc4q9oUmW1yo/edit?usp=sharing"",""เพชรบูรณ์!J162"")"),0)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IFERROR(__xludf.DUMMYFUNCTION("IMPORTRANGE(""https://docs.google.com/spreadsheets/d/11923uPwbBZFjjGgGUA6NLw09EwE0CqkOc4q9oUmW1yo/edit?usp=sharing"",""เพชรบูรณ์!J163"")"),0)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IFERROR(__xludf.DUMMYFUNCTION("IMPORTRANGE(""https://docs.google.com/spreadsheets/d/11923uPwbBZFjjGgGUA6NLw09EwE0CqkOc4q9oUmW1yo/edit?usp=sharing"",""เพชรบูรณ์!I164"")"),0)</f>
        <v>0</v>
      </c>
      <c r="J244" s="191">
        <f ca="1">IFERROR(__xludf.DUMMYFUNCTION("IMPORTRANGE(""https://docs.google.com/spreadsheets/d/11923uPwbBZFjjGgGUA6NLw09EwE0CqkOc4q9oUmW1yo/edit?usp=sharing"",""เพชรบูรณ์!J164"")"),0)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IFERROR(__xludf.DUMMYFUNCTION("IMPORTRANGE(""https://docs.google.com/spreadsheets/d/11923uPwbBZFjjGgGUA6NLw09EwE0CqkOc4q9oUmW1yo/edit?usp=sharing"",""เพชรบูรณ์!J165"")"),0)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IFERROR(__xludf.DUMMYFUNCTION("IMPORTRANGE(""https://docs.google.com/spreadsheets/d/11923uPwbBZFjjGgGUA6NLw09EwE0CqkOc4q9oUmW1yo/edit?usp=sharing"",""เพชรบูรณ์!J166"")"),0)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IFERROR(__xludf.DUMMYFUNCTION("IMPORTRANGE(""https://docs.google.com/spreadsheets/d/11923uPwbBZFjjGgGUA6NLw09EwE0CqkOc4q9oUmW1yo/edit?usp=sharing"",""เพชรบูรณ์!I169"")"),25)</f>
        <v>25</v>
      </c>
      <c r="J249" s="308">
        <f ca="1">IFERROR(__xludf.DUMMYFUNCTION("IMPORTRANGE(""https://docs.google.com/spreadsheets/d/11923uPwbBZFjjGgGUA6NLw09EwE0CqkOc4q9oUmW1yo/edit?usp=sharing"",""เพชรบูรณ์!J169"")"),0)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199000</v>
      </c>
      <c r="M250" s="155">
        <f t="shared" ca="1" si="77"/>
        <v>97500</v>
      </c>
      <c r="N250" s="155">
        <f t="shared" ca="1" si="77"/>
        <v>34464</v>
      </c>
      <c r="O250" s="154">
        <f t="shared" ref="O250:O252" ca="1" si="78">IF(L250&gt;0,N250*100/L250,0)</f>
        <v>17.31859296482412</v>
      </c>
      <c r="P250" s="154">
        <f t="shared" ref="P250:P252" ca="1" si="79">IF(M250&gt;0,N250*100/M250,0)</f>
        <v>35.347692307692306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199000</v>
      </c>
      <c r="M252" s="160">
        <f t="shared" ca="1" si="81"/>
        <v>97500</v>
      </c>
      <c r="N252" s="160">
        <f t="shared" ca="1" si="81"/>
        <v>34464</v>
      </c>
      <c r="O252" s="159">
        <f t="shared" ca="1" si="78"/>
        <v>17.31859296482412</v>
      </c>
      <c r="P252" s="159">
        <f t="shared" ca="1" si="79"/>
        <v>35.347692307692306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199000</v>
      </c>
      <c r="M254" s="172">
        <f ca="1">IFERROR(__xludf.DUMMYFUNCTION("IMPORTRANGE(""https://docs.google.com/spreadsheets/d/1Yj_ptqi66GCucihVvJfMjLAmec39IyEx_6qawtMGysU/edit?usp=sharing"",""สบก!CB29"")"),97500)</f>
        <v>97500</v>
      </c>
      <c r="N254" s="172">
        <f ca="1">IFERROR(__xludf.DUMMYFUNCTION("IMPORTRANGE(""https://docs.google.com/spreadsheets/d/1Yj_ptqi66GCucihVvJfMjLAmec39IyEx_6qawtMGysU/edit?usp=sharing"",""สบก!CC29"")"),34464)</f>
        <v>34464</v>
      </c>
      <c r="O254" s="171">
        <f ca="1">IF(L254&gt;0,N254*100/L254,0)</f>
        <v>17.31859296482412</v>
      </c>
      <c r="P254" s="171">
        <f ca="1">IF(M254&gt;0,N254*100/M254,0)</f>
        <v>35.347692307692306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IFERROR(__xludf.DUMMYFUNCTION("IMPORTRANGE(""https://docs.google.com/spreadsheets/d/1Yj_ptqi66GCucihVvJfMjLAmec39IyEx_6qawtMGysU/edit?usp=sharing"",""สบก!BX29"")"),0)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IFERROR(__xludf.DUMMYFUNCTION("IMPORTRANGE(""https://docs.google.com/spreadsheets/d/1Yj_ptqi66GCucihVvJfMjLAmec39IyEx_6qawtMGysU/edit?usp=sharing"",""สบก!BY29"")"),199000)</f>
        <v>199000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IFERROR(__xludf.DUMMYFUNCTION("IMPORTRANGE(""https://docs.google.com/spreadsheets/d/1Yj_ptqi66GCucihVvJfMjLAmec39IyEx_6qawtMGysU/edit?usp=sharing"",""สบก!BZ29"")"),0)</f>
        <v>0</v>
      </c>
      <c r="M258" s="101"/>
      <c r="N258" s="91">
        <f ca="1">IFERROR(__xludf.DUMMYFUNCTION("IMPORTRANGE(""https://docs.google.com/spreadsheets/d/1Yj_ptqi66GCucihVvJfMjLAmec39IyEx_6qawtMGysU/edit?usp=sharing"",""สบก!CD29"")"),0)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IFERROR(__xludf.DUMMYFUNCTION("IMPORTRANGE(""https://docs.google.com/spreadsheets/d/11923uPwbBZFjjGgGUA6NLw09EwE0CqkOc4q9oUmW1yo/edit?usp=sharing"",""เพชรบูรณ์!J175"")"),0)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IFERROR(__xludf.DUMMYFUNCTION("IMPORTRANGE(""https://docs.google.com/spreadsheets/d/11923uPwbBZFjjGgGUA6NLw09EwE0CqkOc4q9oUmW1yo/edit?usp=sharing"",""เพชรบูรณ์!J176"")"),1)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IFERROR(__xludf.DUMMYFUNCTION("IMPORTRANGE(""https://docs.google.com/spreadsheets/d/11923uPwbBZFjjGgGUA6NLw09EwE0CqkOc4q9oUmW1yo/edit?usp=sharing"",""เพชรบูรณ์!J177"")"),1)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IFERROR(__xludf.DUMMYFUNCTION("IMPORTRANGE(""https://docs.google.com/spreadsheets/d/11923uPwbBZFjjGgGUA6NLw09EwE0CqkOc4q9oUmW1yo/edit?usp=sharing"",""เพชรบูรณ์!J178"")"),1)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IFERROR(__xludf.DUMMYFUNCTION("IMPORTRANGE(""https://docs.google.com/spreadsheets/d/11923uPwbBZFjjGgGUA6NLw09EwE0CqkOc4q9oUmW1yo/edit?usp=sharing"",""เพชรบูรณ์!I179"")"),1)</f>
        <v>1</v>
      </c>
      <c r="J264" s="192">
        <f ca="1">IFERROR(__xludf.DUMMYFUNCTION("IMPORTRANGE(""https://docs.google.com/spreadsheets/d/11923uPwbBZFjjGgGUA6NLw09EwE0CqkOc4q9oUmW1yo/edit?usp=sharing"",""เพชรบูรณ์!J179"")"),1)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IFERROR(__xludf.DUMMYFUNCTION("IMPORTRANGE(""https://docs.google.com/spreadsheets/d/11923uPwbBZFjjGgGUA6NLw09EwE0CqkOc4q9oUmW1yo/edit?usp=sharing"",""เพชรบูรณ์!I180"")"),25)</f>
        <v>25</v>
      </c>
      <c r="J265" s="192">
        <f ca="1">IFERROR(__xludf.DUMMYFUNCTION("IMPORTRANGE(""https://docs.google.com/spreadsheets/d/11923uPwbBZFjjGgGUA6NLw09EwE0CqkOc4q9oUmW1yo/edit?usp=sharing"",""เพชรบูรณ์!J180"")"),0)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IFERROR(__xludf.DUMMYFUNCTION("IMPORTRANGE(""https://docs.google.com/spreadsheets/d/11923uPwbBZFjjGgGUA6NLw09EwE0CqkOc4q9oUmW1yo/edit?usp=sharing"",""เพชรบูรณ์!I181"")"),25)</f>
        <v>25</v>
      </c>
      <c r="J266" s="192">
        <f ca="1">IFERROR(__xludf.DUMMYFUNCTION("IMPORTRANGE(""https://docs.google.com/spreadsheets/d/11923uPwbBZFjjGgGUA6NLw09EwE0CqkOc4q9oUmW1yo/edit?usp=sharing"",""เพชรบูรณ์!J181"")"),0)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IFERROR(__xludf.DUMMYFUNCTION("IMPORTRANGE(""https://docs.google.com/spreadsheets/d/11923uPwbBZFjjGgGUA6NLw09EwE0CqkOc4q9oUmW1yo/edit?usp=sharing"",""เพชรบูรณ์!I182"")"),1)</f>
        <v>1</v>
      </c>
      <c r="J267" s="192">
        <f ca="1">IFERROR(__xludf.DUMMYFUNCTION("IMPORTRANGE(""https://docs.google.com/spreadsheets/d/11923uPwbBZFjjGgGUA6NLw09EwE0CqkOc4q9oUmW1yo/edit?usp=sharing"",""เพชรบูรณ์!J182"")"),0)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IFERROR(__xludf.DUMMYFUNCTION("IMPORTRANGE(""https://docs.google.com/spreadsheets/d/11923uPwbBZFjjGgGUA6NLw09EwE0CqkOc4q9oUmW1yo/edit?usp=sharing"",""เพชรบูรณ์!J183"")"),0)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IFERROR(__xludf.DUMMYFUNCTION("IMPORTRANGE(""https://docs.google.com/spreadsheets/d/11923uPwbBZFjjGgGUA6NLw09EwE0CqkOc4q9oUmW1yo/edit?usp=sharing"",""เพชรบูรณ์!J184"")"),0)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IFERROR(__xludf.DUMMYFUNCTION("IMPORTRANGE(""https://docs.google.com/spreadsheets/d/11923uPwbBZFjjGgGUA6NLw09EwE0CqkOc4q9oUmW1yo/edit?usp=sharing"",""เพชรบูรณ์!I185"")"),20)</f>
        <v>20</v>
      </c>
      <c r="J270" s="308">
        <f ca="1">IFERROR(__xludf.DUMMYFUNCTION("IMPORTRANGE(""https://docs.google.com/spreadsheets/d/11923uPwbBZFjjGgGUA6NLw09EwE0CqkOc4q9oUmW1yo/edit?usp=sharing"",""เพชรบูรณ์!J185"")"),20)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73700</v>
      </c>
      <c r="M271" s="155">
        <f t="shared" ca="1" si="83"/>
        <v>33000</v>
      </c>
      <c r="N271" s="155">
        <f t="shared" ca="1" si="83"/>
        <v>33000</v>
      </c>
      <c r="O271" s="154">
        <f t="shared" ref="O271:O273" ca="1" si="84">IF(L271&gt;0,N271*100/L271,0)</f>
        <v>44.776119402985074</v>
      </c>
      <c r="P271" s="154">
        <f t="shared" ref="P271:P273" ca="1" si="85">IF(M271&gt;0,N271*100/M271,0)</f>
        <v>100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73700</v>
      </c>
      <c r="M273" s="160">
        <f t="shared" ca="1" si="87"/>
        <v>33000</v>
      </c>
      <c r="N273" s="160">
        <f t="shared" ca="1" si="87"/>
        <v>33000</v>
      </c>
      <c r="O273" s="159">
        <f t="shared" ca="1" si="84"/>
        <v>44.776119402985074</v>
      </c>
      <c r="P273" s="159">
        <f t="shared" ca="1" si="85"/>
        <v>100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73700</v>
      </c>
      <c r="M275" s="172">
        <f ca="1">IFERROR(__xludf.DUMMYFUNCTION("IMPORTRANGE(""https://docs.google.com/spreadsheets/d/1Yj_ptqi66GCucihVvJfMjLAmec39IyEx_6qawtMGysU/edit?usp=sharing"",""สบก!CK29"")"),33000)</f>
        <v>33000</v>
      </c>
      <c r="N275" s="172">
        <f ca="1">IFERROR(__xludf.DUMMYFUNCTION("IMPORTRANGE(""https://docs.google.com/spreadsheets/d/1Yj_ptqi66GCucihVvJfMjLAmec39IyEx_6qawtMGysU/edit?usp=sharing"",""สบก!CL29"")"),33000)</f>
        <v>33000</v>
      </c>
      <c r="O275" s="171">
        <f ca="1">IF(L275&gt;0,N275*100/L275,0)</f>
        <v>44.776119402985074</v>
      </c>
      <c r="P275" s="171">
        <f ca="1">IF(M275&gt;0,N275*100/M275,0)</f>
        <v>100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IFERROR(__xludf.DUMMYFUNCTION("IMPORTRANGE(""https://docs.google.com/spreadsheets/d/1Yj_ptqi66GCucihVvJfMjLAmec39IyEx_6qawtMGysU/edit?usp=sharing"",""สบก!CG29"")"),0)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IFERROR(__xludf.DUMMYFUNCTION("IMPORTRANGE(""https://docs.google.com/spreadsheets/d/1Yj_ptqi66GCucihVvJfMjLAmec39IyEx_6qawtMGysU/edit?usp=sharing"",""สบก!CH29"")"),73700)</f>
        <v>73700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IFERROR(__xludf.DUMMYFUNCTION("IMPORTRANGE(""https://docs.google.com/spreadsheets/d/1Yj_ptqi66GCucihVvJfMjLAmec39IyEx_6qawtMGysU/edit?usp=sharing"",""สบก!CI29"")"),0)</f>
        <v>0</v>
      </c>
      <c r="M279" s="101"/>
      <c r="N279" s="91">
        <f ca="1">IFERROR(__xludf.DUMMYFUNCTION("IMPORTRANGE(""https://docs.google.com/spreadsheets/d/1Yj_ptqi66GCucihVvJfMjLAmec39IyEx_6qawtMGysU/edit?usp=sharing"",""สบก!CM29"")"),0)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IFERROR(__xludf.DUMMYFUNCTION("IMPORTRANGE(""https://docs.google.com/spreadsheets/d/11923uPwbBZFjjGgGUA6NLw09EwE0CqkOc4q9oUmW1yo/edit?usp=sharing"",""เพชรบูรณ์!J191"")"),0)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IFERROR(__xludf.DUMMYFUNCTION("IMPORTRANGE(""https://docs.google.com/spreadsheets/d/11923uPwbBZFjjGgGUA6NLw09EwE0CqkOc4q9oUmW1yo/edit?usp=sharing"",""เพชรบูรณ์!J192"")"),1)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IFERROR(__xludf.DUMMYFUNCTION("IMPORTRANGE(""https://docs.google.com/spreadsheets/d/11923uPwbBZFjjGgGUA6NLw09EwE0CqkOc4q9oUmW1yo/edit?usp=sharing"",""เพชรบูรณ์!J193"")"),1)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IFERROR(__xludf.DUMMYFUNCTION("IMPORTRANGE(""https://docs.google.com/spreadsheets/d/11923uPwbBZFjjGgGUA6NLw09EwE0CqkOc4q9oUmW1yo/edit?usp=sharing"",""เพชรบูรณ์!J194"")"),1)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IFERROR(__xludf.DUMMYFUNCTION("IMPORTRANGE(""https://docs.google.com/spreadsheets/d/11923uPwbBZFjjGgGUA6NLw09EwE0CqkOc4q9oUmW1yo/edit?usp=sharing"",""เพชรบูรณ์!I195"")"),20)</f>
        <v>20</v>
      </c>
      <c r="J285" s="192">
        <f ca="1">IFERROR(__xludf.DUMMYFUNCTION("IMPORTRANGE(""https://docs.google.com/spreadsheets/d/11923uPwbBZFjjGgGUA6NLw09EwE0CqkOc4q9oUmW1yo/edit?usp=sharing"",""เพชรบูรณ์!J195"")"),20)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IFERROR(__xludf.DUMMYFUNCTION("IMPORTRANGE(""https://docs.google.com/spreadsheets/d/11923uPwbBZFjjGgGUA6NLw09EwE0CqkOc4q9oUmW1yo/edit?usp=sharing"",""เพชรบูรณ์!J196"")"),0)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IFERROR(__xludf.DUMMYFUNCTION("IMPORTRANGE(""https://docs.google.com/spreadsheets/d/11923uPwbBZFjjGgGUA6NLw09EwE0CqkOc4q9oUmW1yo/edit?usp=sharing"",""เพชรบูรณ์!I199"")"),0)</f>
        <v>0</v>
      </c>
      <c r="J289" s="308">
        <f ca="1">IFERROR(__xludf.DUMMYFUNCTION("IMPORTRANGE(""https://docs.google.com/spreadsheets/d/11923uPwbBZFjjGgGUA6NLw09EwE0CqkOc4q9oUmW1yo/edit?usp=sharing"",""เพชรบูรณ์!J199"")"),0)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IFERROR(__xludf.DUMMYFUNCTION("IMPORTRANGE(""https://docs.google.com/spreadsheets/d/1Yj_ptqi66GCucihVvJfMjLAmec39IyEx_6qawtMGysU/edit?usp=sharing"",""สบก!CT29"")"),0)</f>
        <v>0</v>
      </c>
      <c r="N294" s="172">
        <f ca="1">IFERROR(__xludf.DUMMYFUNCTION("IMPORTRANGE(""https://docs.google.com/spreadsheets/d/1Yj_ptqi66GCucihVvJfMjLAmec39IyEx_6qawtMGysU/edit?usp=sharing"",""สบก!CU29"")"),0)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IFERROR(__xludf.DUMMYFUNCTION("IMPORTRANGE(""https://docs.google.com/spreadsheets/d/1Yj_ptqi66GCucihVvJfMjLAmec39IyEx_6qawtMGysU/edit?usp=sharing"",""สบก!CP29"")"),0)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IFERROR(__xludf.DUMMYFUNCTION("IMPORTRANGE(""https://docs.google.com/spreadsheets/d/1Yj_ptqi66GCucihVvJfMjLAmec39IyEx_6qawtMGysU/edit?usp=sharing"",""สบก!CQ29"")"),0)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IFERROR(__xludf.DUMMYFUNCTION("IMPORTRANGE(""https://docs.google.com/spreadsheets/d/1Yj_ptqi66GCucihVvJfMjLAmec39IyEx_6qawtMGysU/edit?usp=sharing"",""สบก!CR29"")"),0)</f>
        <v>0</v>
      </c>
      <c r="M298" s="101"/>
      <c r="N298" s="91">
        <f ca="1">IFERROR(__xludf.DUMMYFUNCTION("IMPORTRANGE(""https://docs.google.com/spreadsheets/d/1Yj_ptqi66GCucihVvJfMjLAmec39IyEx_6qawtMGysU/edit?usp=sharing"",""สบก!CV29"")"),0)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IFERROR(__xludf.DUMMYFUNCTION("IMPORTRANGE(""https://docs.google.com/spreadsheets/d/11923uPwbBZFjjGgGUA6NLw09EwE0CqkOc4q9oUmW1yo/edit?usp=sharing"",""เพชรบูรณ์!J205"")"),0)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IFERROR(__xludf.DUMMYFUNCTION("IMPORTRANGE(""https://docs.google.com/spreadsheets/d/11923uPwbBZFjjGgGUA6NLw09EwE0CqkOc4q9oUmW1yo/edit?usp=sharing"",""เพชรบูรณ์!J206"")"),0)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IFERROR(__xludf.DUMMYFUNCTION("IMPORTRANGE(""https://docs.google.com/spreadsheets/d/11923uPwbBZFjjGgGUA6NLw09EwE0CqkOc4q9oUmW1yo/edit?usp=sharing"",""เพชรบูรณ์!J207"")"),0)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IFERROR(__xludf.DUMMYFUNCTION("IMPORTRANGE(""https://docs.google.com/spreadsheets/d/11923uPwbBZFjjGgGUA6NLw09EwE0CqkOc4q9oUmW1yo/edit?usp=sharing"",""เพชรบูรณ์!J208"")"),0)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IFERROR(__xludf.DUMMYFUNCTION("IMPORTRANGE(""https://docs.google.com/spreadsheets/d/11923uPwbBZFjjGgGUA6NLw09EwE0CqkOc4q9oUmW1yo/edit?usp=sharing"",""เพชรบูรณ์!I209"")"),0)</f>
        <v>0</v>
      </c>
      <c r="J304" s="191">
        <f ca="1">IFERROR(__xludf.DUMMYFUNCTION("IMPORTRANGE(""https://docs.google.com/spreadsheets/d/11923uPwbBZFjjGgGUA6NLw09EwE0CqkOc4q9oUmW1yo/edit?usp=sharing"",""เพชรบูรณ์!J209"")"),0)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IFERROR(__xludf.DUMMYFUNCTION("IMPORTRANGE(""https://docs.google.com/spreadsheets/d/11923uPwbBZFjjGgGUA6NLw09EwE0CqkOc4q9oUmW1yo/edit?usp=sharing"",""เพชรบูรณ์!I211"")"),0)</f>
        <v>0</v>
      </c>
      <c r="J306" s="191">
        <f ca="1">IFERROR(__xludf.DUMMYFUNCTION("IMPORTRANGE(""https://docs.google.com/spreadsheets/d/11923uPwbBZFjjGgGUA6NLw09EwE0CqkOc4q9oUmW1yo/edit?usp=sharing"",""เพชรบูรณ์!J211"")"),0)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IFERROR(__xludf.DUMMYFUNCTION("IMPORTRANGE(""https://docs.google.com/spreadsheets/d/11923uPwbBZFjjGgGUA6NLw09EwE0CqkOc4q9oUmW1yo/edit?usp=sharing"",""เพชรบูรณ์!J212"")"),0)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IFERROR(__xludf.DUMMYFUNCTION("IMPORTRANGE(""https://docs.google.com/spreadsheets/d/11923uPwbBZFjjGgGUA6NLw09EwE0CqkOc4q9oUmW1yo/edit?usp=sharing"",""เพชรบูรณ์!J213"")"),0)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IFERROR(__xludf.DUMMYFUNCTION("IMPORTRANGE(""https://docs.google.com/spreadsheets/d/11923uPwbBZFjjGgGUA6NLw09EwE0CqkOc4q9oUmW1yo/edit?usp=sharing"",""เพชรบูรณ์!I214"")"),0)</f>
        <v>0</v>
      </c>
      <c r="J309" s="325">
        <f ca="1">IFERROR(__xludf.DUMMYFUNCTION("IMPORTRANGE(""https://docs.google.com/spreadsheets/d/11923uPwbBZFjjGgGUA6NLw09EwE0CqkOc4q9oUmW1yo/edit?usp=sharing"",""เพชรบูรณ์!J214"")"),0)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IFERROR(__xludf.DUMMYFUNCTION("IMPORTRANGE(""https://docs.google.com/spreadsheets/d/1Yj_ptqi66GCucihVvJfMjLAmec39IyEx_6qawtMGysU/edit?usp=sharing"",""สบก!DC29"")"),0)</f>
        <v>0</v>
      </c>
      <c r="N314" s="172">
        <f ca="1">IFERROR(__xludf.DUMMYFUNCTION("IMPORTRANGE(""https://docs.google.com/spreadsheets/d/1Yj_ptqi66GCucihVvJfMjLAmec39IyEx_6qawtMGysU/edit?usp=sharing"",""สบก!DD29"")"),0)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IFERROR(__xludf.DUMMYFUNCTION("IMPORTRANGE(""https://docs.google.com/spreadsheets/d/1Yj_ptqi66GCucihVvJfMjLAmec39IyEx_6qawtMGysU/edit?usp=sharing"",""สบก!CY29"")"),0)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IFERROR(__xludf.DUMMYFUNCTION("IMPORTRANGE(""https://docs.google.com/spreadsheets/d/1Yj_ptqi66GCucihVvJfMjLAmec39IyEx_6qawtMGysU/edit?usp=sharing"",""สบก!CZ29"")"),0)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IFERROR(__xludf.DUMMYFUNCTION("IMPORTRANGE(""https://docs.google.com/spreadsheets/d/1Yj_ptqi66GCucihVvJfMjLAmec39IyEx_6qawtMGysU/edit?usp=sharing"",""สบก!DA29"")"),0)</f>
        <v>0</v>
      </c>
      <c r="M318" s="101"/>
      <c r="N318" s="91">
        <f ca="1">IFERROR(__xludf.DUMMYFUNCTION("IMPORTRANGE(""https://docs.google.com/spreadsheets/d/1Yj_ptqi66GCucihVvJfMjLAmec39IyEx_6qawtMGysU/edit?usp=sharing"",""สบก!DE29"")"),0)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IFERROR(__xludf.DUMMYFUNCTION("IMPORTRANGE(""https://docs.google.com/spreadsheets/d/11923uPwbBZFjjGgGUA6NLw09EwE0CqkOc4q9oUmW1yo/edit?usp=sharing"",""เพชรบูรณ์!J220"")"),0)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IFERROR(__xludf.DUMMYFUNCTION("IMPORTRANGE(""https://docs.google.com/spreadsheets/d/11923uPwbBZFjjGgGUA6NLw09EwE0CqkOc4q9oUmW1yo/edit?usp=sharing"",""เพชรบูรณ์!J221"")"),0)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IFERROR(__xludf.DUMMYFUNCTION("IMPORTRANGE(""https://docs.google.com/spreadsheets/d/11923uPwbBZFjjGgGUA6NLw09EwE0CqkOc4q9oUmW1yo/edit?usp=sharing"",""เพชรบูรณ์!J222"")"),0)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IFERROR(__xludf.DUMMYFUNCTION("IMPORTRANGE(""https://docs.google.com/spreadsheets/d/11923uPwbBZFjjGgGUA6NLw09EwE0CqkOc4q9oUmW1yo/edit?usp=sharing"",""เพชรบูรณ์!J223"")"),0)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IFERROR(__xludf.DUMMYFUNCTION("IMPORTRANGE(""https://docs.google.com/spreadsheets/d/11923uPwbBZFjjGgGUA6NLw09EwE0CqkOc4q9oUmW1yo/edit?usp=sharing"",""เพชรบูรณ์!I224"")"),0)</f>
        <v>0</v>
      </c>
      <c r="J324" s="191">
        <f ca="1">IFERROR(__xludf.DUMMYFUNCTION("IMPORTRANGE(""https://docs.google.com/spreadsheets/d/11923uPwbBZFjjGgGUA6NLw09EwE0CqkOc4q9oUmW1yo/edit?usp=sharing"",""เพชรบูรณ์!J224"")"),0)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IFERROR(__xludf.DUMMYFUNCTION("IMPORTRANGE(""https://docs.google.com/spreadsheets/d/11923uPwbBZFjjGgGUA6NLw09EwE0CqkOc4q9oUmW1yo/edit?usp=sharing"",""เพชรบูรณ์!J225"")"),0)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IFERROR(__xludf.DUMMYFUNCTION("IMPORTRANGE(""https://docs.google.com/spreadsheets/d/11923uPwbBZFjjGgGUA6NLw09EwE0CqkOc4q9oUmW1yo/edit?usp=sharing"",""เพชรบูรณ์!J226"")"),0)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IFERROR(__xludf.DUMMYFUNCTION("IMPORTRANGE(""https://docs.google.com/spreadsheets/d/11923uPwbBZFjjGgGUA6NLw09EwE0CqkOc4q9oUmW1yo/edit?usp=sharing"",""เพชรบูรณ์!I228"")"),610)</f>
        <v>610</v>
      </c>
      <c r="J328" s="330">
        <f ca="1">IFERROR(__xludf.DUMMYFUNCTION("IMPORTRANGE(""https://docs.google.com/spreadsheets/d/11923uPwbBZFjjGgGUA6NLw09EwE0CqkOc4q9oUmW1yo/edit?usp=sharing"",""เพชรบูรณ์!J228"")"),1)</f>
        <v>1</v>
      </c>
      <c r="K328" s="309">
        <f ca="1">IF(I328&gt;0,J328*100/I328,0)</f>
        <v>0.16393442622950818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1209740</v>
      </c>
      <c r="M329" s="155">
        <f t="shared" ca="1" si="98"/>
        <v>667560</v>
      </c>
      <c r="N329" s="155">
        <f t="shared" ca="1" si="98"/>
        <v>386674</v>
      </c>
      <c r="O329" s="154">
        <f t="shared" ref="O329:O331" ca="1" si="99">IF(L329&gt;0,N329*100/L329,0)</f>
        <v>31.963397093590359</v>
      </c>
      <c r="P329" s="154">
        <f t="shared" ref="P329:P331" ca="1" si="100">IF(M329&gt;0,N329*100/M329,0)</f>
        <v>57.923482533405235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1209740</v>
      </c>
      <c r="M331" s="160">
        <f t="shared" ca="1" si="102"/>
        <v>667560</v>
      </c>
      <c r="N331" s="160">
        <f t="shared" ca="1" si="102"/>
        <v>386674</v>
      </c>
      <c r="O331" s="159">
        <f t="shared" ca="1" si="99"/>
        <v>31.963397093590359</v>
      </c>
      <c r="P331" s="159">
        <f t="shared" ca="1" si="100"/>
        <v>57.923482533405235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1144940</v>
      </c>
      <c r="M333" s="172">
        <f ca="1">IFERROR(__xludf.DUMMYFUNCTION("IMPORTRANGE(""https://docs.google.com/spreadsheets/d/1Yj_ptqi66GCucihVvJfMjLAmec39IyEx_6qawtMGysU/edit?usp=sharing"",""สบก!DL29"")"),667560)</f>
        <v>667560</v>
      </c>
      <c r="N333" s="172">
        <f ca="1">IFERROR(__xludf.DUMMYFUNCTION("IMPORTRANGE(""https://docs.google.com/spreadsheets/d/1Yj_ptqi66GCucihVvJfMjLAmec39IyEx_6qawtMGysU/edit?usp=sharing"",""สบก!DM29"")"),321874)</f>
        <v>321874</v>
      </c>
      <c r="O333" s="171">
        <f ca="1">IF(L333&gt;0,N333*100/L333,0)</f>
        <v>28.112739532202561</v>
      </c>
      <c r="P333" s="171">
        <f ca="1">IF(M333&gt;0,N333*100/M333,0)</f>
        <v>48.216489903529272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IFERROR(__xludf.DUMMYFUNCTION("IMPORTRANGE(""https://docs.google.com/spreadsheets/d/1Yj_ptqi66GCucihVvJfMjLAmec39IyEx_6qawtMGysU/edit?usp=sharing"",""สบก!DH29"")"),306000)</f>
        <v>306000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IFERROR(__xludf.DUMMYFUNCTION("IMPORTRANGE(""https://docs.google.com/spreadsheets/d/1Yj_ptqi66GCucihVvJfMjLAmec39IyEx_6qawtMGysU/edit?usp=sharing"",""สบก!DI29"")"),838940)</f>
        <v>838940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IFERROR(__xludf.DUMMYFUNCTION("IMPORTRANGE(""https://docs.google.com/spreadsheets/d/1Yj_ptqi66GCucihVvJfMjLAmec39IyEx_6qawtMGysU/edit?usp=sharing"",""สบก!DJ29"")"),64800)</f>
        <v>64800</v>
      </c>
      <c r="M337" s="101"/>
      <c r="N337" s="91">
        <f ca="1">IFERROR(__xludf.DUMMYFUNCTION("IMPORTRANGE(""https://docs.google.com/spreadsheets/d/1Yj_ptqi66GCucihVvJfMjLAmec39IyEx_6qawtMGysU/edit?usp=sharing"",""สบก!DN29"")"),64800)</f>
        <v>64800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IFERROR(__xludf.DUMMYFUNCTION("IMPORTRANGE(""https://docs.google.com/spreadsheets/d/11923uPwbBZFjjGgGUA6NLw09EwE0CqkOc4q9oUmW1yo/edit?usp=sharing"",""เพชรบูรณ์!I234"")"),0)</f>
        <v>0</v>
      </c>
      <c r="J339" s="191">
        <f ca="1">IFERROR(__xludf.DUMMYFUNCTION("IMPORTRANGE(""https://docs.google.com/spreadsheets/d/11923uPwbBZFjjGgGUA6NLw09EwE0CqkOc4q9oUmW1yo/edit?usp=sharing"",""เพชรบูรณ์!J234"")"),74)</f>
        <v>74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IFERROR(__xludf.DUMMYFUNCTION("IMPORTRANGE(""https://docs.google.com/spreadsheets/d/11923uPwbBZFjjGgGUA6NLw09EwE0CqkOc4q9oUmW1yo/edit?usp=sharing"",""เพชรบูรณ์!I235"")"),5920)</f>
        <v>5920</v>
      </c>
      <c r="J340" s="191">
        <f ca="1">IFERROR(__xludf.DUMMYFUNCTION("IMPORTRANGE(""https://docs.google.com/spreadsheets/d/11923uPwbBZFjjGgGUA6NLw09EwE0CqkOc4q9oUmW1yo/edit?usp=sharing"",""เพชรบูรณ์!J235"")"),823.05)</f>
        <v>823.05</v>
      </c>
      <c r="K340" s="333">
        <f t="shared" ca="1" si="103"/>
        <v>13.902871621621621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IFERROR(__xludf.DUMMYFUNCTION("IMPORTRANGE(""https://docs.google.com/spreadsheets/d/11923uPwbBZFjjGgGUA6NLw09EwE0CqkOc4q9oUmW1yo/edit?usp=sharing"",""เพชรบูรณ์!I236"")"),610)</f>
        <v>610</v>
      </c>
      <c r="J341" s="191">
        <f ca="1">IFERROR(__xludf.DUMMYFUNCTION("IMPORTRANGE(""https://docs.google.com/spreadsheets/d/11923uPwbBZFjjGgGUA6NLw09EwE0CqkOc4q9oUmW1yo/edit?usp=sharing"",""เพชรบูรณ์!J236"")"),68)</f>
        <v>68</v>
      </c>
      <c r="K341" s="333">
        <f t="shared" ca="1" si="103"/>
        <v>11.147540983606557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IFERROR(__xludf.DUMMYFUNCTION("IMPORTRANGE(""https://docs.google.com/spreadsheets/d/11923uPwbBZFjjGgGUA6NLw09EwE0CqkOc4q9oUmW1yo/edit?usp=sharing"",""เพชรบูรณ์!I237"")"),0)</f>
        <v>0</v>
      </c>
      <c r="J342" s="191">
        <f ca="1">IFERROR(__xludf.DUMMYFUNCTION("IMPORTRANGE(""https://docs.google.com/spreadsheets/d/11923uPwbBZFjjGgGUA6NLw09EwE0CqkOc4q9oUmW1yo/edit?usp=sharing"",""เพชรบูรณ์!J237"")"),732.22)</f>
        <v>732.22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IFERROR(__xludf.DUMMYFUNCTION("IMPORTRANGE(""https://docs.google.com/spreadsheets/d/11923uPwbBZFjjGgGUA6NLw09EwE0CqkOc4q9oUmW1yo/edit?usp=sharing"",""เพชรบูรณ์!I238"")"),610)</f>
        <v>610</v>
      </c>
      <c r="J343" s="191">
        <f ca="1">IFERROR(__xludf.DUMMYFUNCTION("IMPORTRANGE(""https://docs.google.com/spreadsheets/d/11923uPwbBZFjjGgGUA6NLw09EwE0CqkOc4q9oUmW1yo/edit?usp=sharing"",""เพชรบูรณ์!J238"")"),0)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IFERROR(__xludf.DUMMYFUNCTION("IMPORTRANGE(""https://docs.google.com/spreadsheets/d/11923uPwbBZFjjGgGUA6NLw09EwE0CqkOc4q9oUmW1yo/edit?usp=sharing"",""เพชรบูรณ์!I239"")"),0)</f>
        <v>0</v>
      </c>
      <c r="J344" s="191">
        <f ca="1">IFERROR(__xludf.DUMMYFUNCTION("IMPORTRANGE(""https://docs.google.com/spreadsheets/d/11923uPwbBZFjjGgGUA6NLw09EwE0CqkOc4q9oUmW1yo/edit?usp=sharing"",""เพชรบูรณ์!J239"")"),0)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IFERROR(__xludf.DUMMYFUNCTION("IMPORTRANGE(""https://docs.google.com/spreadsheets/d/11923uPwbBZFjjGgGUA6NLw09EwE0CqkOc4q9oUmW1yo/edit?usp=sharing"",""เพชรบูรณ์!I240"")"),610)</f>
        <v>610</v>
      </c>
      <c r="J345" s="191">
        <f ca="1">IFERROR(__xludf.DUMMYFUNCTION("IMPORTRANGE(""https://docs.google.com/spreadsheets/d/11923uPwbBZFjjGgGUA6NLw09EwE0CqkOc4q9oUmW1yo/edit?usp=sharing"",""เพชรบูรณ์!J240"")"),1)</f>
        <v>1</v>
      </c>
      <c r="K345" s="333">
        <f t="shared" ca="1" si="103"/>
        <v>0.16393442622950818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IFERROR(__xludf.DUMMYFUNCTION("IMPORTRANGE(""https://docs.google.com/spreadsheets/d/11923uPwbBZFjjGgGUA6NLw09EwE0CqkOc4q9oUmW1yo/edit?usp=sharing"",""เพชรบูรณ์!I241"")"),0)</f>
        <v>0</v>
      </c>
      <c r="J346" s="191">
        <f ca="1">IFERROR(__xludf.DUMMYFUNCTION("IMPORTRANGE(""https://docs.google.com/spreadsheets/d/11923uPwbBZFjjGgGUA6NLw09EwE0CqkOc4q9oUmW1yo/edit?usp=sharing"",""เพชรบูรณ์!J241"")"),16.82)</f>
        <v>16.82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IFERROR(__xludf.DUMMYFUNCTION("IMPORTRANGE(""https://docs.google.com/spreadsheets/d/11923uPwbBZFjjGgGUA6NLw09EwE0CqkOc4q9oUmW1yo/edit?usp=sharing"",""เพชรบูรณ์!L242"")"),3149956)</f>
        <v>3149956</v>
      </c>
      <c r="M347" s="347"/>
      <c r="N347" s="347">
        <f ca="1">IFERROR(__xludf.DUMMYFUNCTION("IMPORTRANGE(""https://docs.google.com/spreadsheets/d/11923uPwbBZFjjGgGUA6NLw09EwE0CqkOc4q9oUmW1yo/edit?usp=sharing"",""เพชรบูรณ์!M242"")"),455593.46)</f>
        <v>455593.46</v>
      </c>
      <c r="O347" s="347">
        <f ca="1">+IF(L347&gt;0,N347*100/L347,0)</f>
        <v>14.463486474096781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IFERROR(__xludf.DUMMYFUNCTION("IMPORTRANGE(""https://docs.google.com/spreadsheets/d/11923uPwbBZFjjGgGUA6NLw09EwE0CqkOc4q9oUmW1yo/edit?usp=sharing"",""เพชรบูรณ์!I244"")"),425)</f>
        <v>425</v>
      </c>
      <c r="J349" s="360">
        <f ca="1">IFERROR(__xludf.DUMMYFUNCTION("IMPORTRANGE(""https://docs.google.com/spreadsheets/d/11923uPwbBZFjjGgGUA6NLw09EwE0CqkOc4q9oUmW1yo/edit?usp=sharing"",""เพชรบูรณ์!J244"")"),0)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IFERROR(__xludf.DUMMYFUNCTION("IMPORTRANGE(""https://docs.google.com/spreadsheets/d/11923uPwbBZFjjGgGUA6NLw09EwE0CqkOc4q9oUmW1yo/edit?usp=sharing"",""เพชรบูรณ์!L244"")"),664130)</f>
        <v>664130</v>
      </c>
      <c r="M349" s="362"/>
      <c r="N349" s="362">
        <f ca="1">IFERROR(__xludf.DUMMYFUNCTION("IMPORTRANGE(""https://docs.google.com/spreadsheets/d/11923uPwbBZFjjGgGUA6NLw09EwE0CqkOc4q9oUmW1yo/edit?usp=sharing"",""เพชรบูรณ์!M244"")"),171204)</f>
        <v>171204</v>
      </c>
      <c r="O349" s="362">
        <f ca="1">+IF(L349&gt;0,N349*100/L349,0)</f>
        <v>25.778687907487992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IFERROR(__xludf.DUMMYFUNCTION("IMPORTRANGE(""https://docs.google.com/spreadsheets/d/11923uPwbBZFjjGgGUA6NLw09EwE0CqkOc4q9oUmW1yo/edit?usp=sharing"",""เพชรบูรณ์!I245"")"),95)</f>
        <v>95</v>
      </c>
      <c r="J350" s="360">
        <f ca="1">IFERROR(__xludf.DUMMYFUNCTION("IMPORTRANGE(""https://docs.google.com/spreadsheets/d/11923uPwbBZFjjGgGUA6NLw09EwE0CqkOc4q9oUmW1yo/edit?usp=sharing"",""เพชรบูรณ์!J245"")"),0)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IFERROR(__xludf.DUMMYFUNCTION("IMPORTRANGE(""https://docs.google.com/spreadsheets/d/11923uPwbBZFjjGgGUA6NLw09EwE0CqkOc4q9oUmW1yo/edit?usp=sharing"",""เพชรบูรณ์!L246"")"),0)</f>
        <v>0</v>
      </c>
      <c r="M351" s="169"/>
      <c r="N351" s="169">
        <f ca="1">IFERROR(__xludf.DUMMYFUNCTION("IMPORTRANGE(""https://docs.google.com/spreadsheets/d/11923uPwbBZFjjGgGUA6NLw09EwE0CqkOc4q9oUmW1yo/edit?usp=sharing"",""เพชรบูรณ์!M246"")"),0)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IFERROR(__xludf.DUMMYFUNCTION("IMPORTRANGE(""https://docs.google.com/spreadsheets/d/11923uPwbBZFjjGgGUA6NLw09EwE0CqkOc4q9oUmW1yo/edit?usp=sharing"",""เพชรบูรณ์!L247"")"),664130)</f>
        <v>664130</v>
      </c>
      <c r="M352" s="169"/>
      <c r="N352" s="169">
        <f ca="1">IFERROR(__xludf.DUMMYFUNCTION("IMPORTRANGE(""https://docs.google.com/spreadsheets/d/11923uPwbBZFjjGgGUA6NLw09EwE0CqkOc4q9oUmW1yo/edit?usp=sharing"",""เพชรบูรณ์!M247"")"),171204)</f>
        <v>171204</v>
      </c>
      <c r="O352" s="169">
        <f t="shared" ca="1" si="105"/>
        <v>25.778687907487992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IFERROR(__xludf.DUMMYFUNCTION("IMPORTRANGE(""https://docs.google.com/spreadsheets/d/11923uPwbBZFjjGgGUA6NLw09EwE0CqkOc4q9oUmW1yo/edit?usp=sharing"",""เพชรบูรณ์!L248"")"),0)</f>
        <v>0</v>
      </c>
      <c r="M353" s="171"/>
      <c r="N353" s="171">
        <f ca="1">IFERROR(__xludf.DUMMYFUNCTION("IMPORTRANGE(""https://docs.google.com/spreadsheets/d/11923uPwbBZFjjGgGUA6NLw09EwE0CqkOc4q9oUmW1yo/edit?usp=sharing"",""เพชรบูรณ์!M248"")"),0)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IFERROR(__xludf.DUMMYFUNCTION("IMPORTRANGE(""https://docs.google.com/spreadsheets/d/11923uPwbBZFjjGgGUA6NLw09EwE0CqkOc4q9oUmW1yo/edit?usp=sharing"",""เพชรบูรณ์!L249"")"),664130)</f>
        <v>664130</v>
      </c>
      <c r="M354" s="171"/>
      <c r="N354" s="171">
        <f ca="1">IFERROR(__xludf.DUMMYFUNCTION("IMPORTRANGE(""https://docs.google.com/spreadsheets/d/11923uPwbBZFjjGgGUA6NLw09EwE0CqkOc4q9oUmW1yo/edit?usp=sharing"",""เพชรบูรณ์!M249"")"),171204)</f>
        <v>171204</v>
      </c>
      <c r="O354" s="171">
        <f t="shared" ca="1" si="105"/>
        <v>25.778687907487992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IFERROR(__xludf.DUMMYFUNCTION("IMPORTRANGE(""https://docs.google.com/spreadsheets/d/11923uPwbBZFjjGgGUA6NLw09EwE0CqkOc4q9oUmW1yo/edit?usp=sharing"",""เพชรบูรณ์!M250"")"),112334)</f>
        <v>112334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IFERROR(__xludf.DUMMYFUNCTION("IMPORTRANGE(""https://docs.google.com/spreadsheets/d/11923uPwbBZFjjGgGUA6NLw09EwE0CqkOc4q9oUmW1yo/edit?usp=sharing"",""เพชรบูรณ์!M251"")"),0)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IFERROR(__xludf.DUMMYFUNCTION("IMPORTRANGE(""https://docs.google.com/spreadsheets/d/11923uPwbBZFjjGgGUA6NLw09EwE0CqkOc4q9oUmW1yo/edit?usp=sharing"",""เพชรบูรณ์!M252"")"),32248)</f>
        <v>32248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IFERROR(__xludf.DUMMYFUNCTION("IMPORTRANGE(""https://docs.google.com/spreadsheets/d/11923uPwbBZFjjGgGUA6NLw09EwE0CqkOc4q9oUmW1yo/edit?usp=sharing"",""เพชรบูรณ์!M253"")"),26622)</f>
        <v>26622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IFERROR(__xludf.DUMMYFUNCTION("IMPORTRANGE(""https://docs.google.com/spreadsheets/d/11923uPwbBZFjjGgGUA6NLw09EwE0CqkOc4q9oUmW1yo/edit?usp=sharing"",""เพชรบูรณ์!J255"")"),0)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IFERROR(__xludf.DUMMYFUNCTION("IMPORTRANGE(""https://docs.google.com/spreadsheets/d/11923uPwbBZFjjGgGUA6NLw09EwE0CqkOc4q9oUmW1yo/edit?usp=sharing"",""เพชรบูรณ์!J256"")"),1)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IFERROR(__xludf.DUMMYFUNCTION("IMPORTRANGE(""https://docs.google.com/spreadsheets/d/11923uPwbBZFjjGgGUA6NLw09EwE0CqkOc4q9oUmW1yo/edit?usp=sharing"",""เพชรบูรณ์!J257"")"),1)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IFERROR(__xludf.DUMMYFUNCTION("IMPORTRANGE(""https://docs.google.com/spreadsheets/d/11923uPwbBZFjjGgGUA6NLw09EwE0CqkOc4q9oUmW1yo/edit?usp=sharing"",""เพชรบูรณ์!J258"")"),1)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IFERROR(__xludf.DUMMYFUNCTION("IMPORTRANGE(""https://docs.google.com/spreadsheets/d/11923uPwbBZFjjGgGUA6NLw09EwE0CqkOc4q9oUmW1yo/edit?usp=sharing"",""เพชรบูรณ์!J166"")"),0)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IFERROR(__xludf.DUMMYFUNCTION("IMPORTRANGE(""https://docs.google.com/spreadsheets/d/11923uPwbBZFjjGgGUA6NLw09EwE0CqkOc4q9oUmW1yo/edit?usp=sharing"",""เพชรบูรณ์!J166"")"),0)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IFERROR(__xludf.DUMMYFUNCTION("IMPORTRANGE(""https://docs.google.com/spreadsheets/d/11923uPwbBZFjjGgGUA6NLw09EwE0CqkOc4q9oUmW1yo/edit?usp=sharing"",""เพชรบูรณ์!J166"")"),0)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IFERROR(__xludf.DUMMYFUNCTION("IMPORTRANGE(""https://docs.google.com/spreadsheets/d/11923uPwbBZFjjGgGUA6NLw09EwE0CqkOc4q9oUmW1yo/edit?usp=sharing"",""เพชรบูรณ์!J166"")"),0)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IFERROR(__xludf.DUMMYFUNCTION("IMPORTRANGE(""https://docs.google.com/spreadsheets/d/11923uPwbBZFjjGgGUA6NLw09EwE0CqkOc4q9oUmW1yo/edit?usp=sharing"",""เพชรบูรณ์!I263"")"),95)</f>
        <v>95</v>
      </c>
      <c r="J368" s="191">
        <f ca="1">IFERROR(__xludf.DUMMYFUNCTION("IMPORTRANGE(""https://docs.google.com/spreadsheets/d/11923uPwbBZFjjGgGUA6NLw09EwE0CqkOc4q9oUmW1yo/edit?usp=sharing"",""เพชรบูรณ์!J263"")"),0)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IFERROR(__xludf.DUMMYFUNCTION("IMPORTRANGE(""https://docs.google.com/spreadsheets/d/11923uPwbBZFjjGgGUA6NLw09EwE0CqkOc4q9oUmW1yo/edit?usp=sharing"",""เพชรบูรณ์!I164"")"),0)</f>
        <v>0</v>
      </c>
      <c r="J369" s="191">
        <f ca="1">IFERROR(__xludf.DUMMYFUNCTION("IMPORTRANGE(""https://docs.google.com/spreadsheets/d/11923uPwbBZFjjGgGUA6NLw09EwE0CqkOc4q9oUmW1yo/edit?usp=sharing"",""เพชรบูรณ์!J164"")"),0)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IFERROR(__xludf.DUMMYFUNCTION("IMPORTRANGE(""https://docs.google.com/spreadsheets/d/11923uPwbBZFjjGgGUA6NLw09EwE0CqkOc4q9oUmW1yo/edit?usp=sharing"",""เพชรบูรณ์!I265"")"),95)</f>
        <v>95</v>
      </c>
      <c r="J370" s="191">
        <f ca="1">IFERROR(__xludf.DUMMYFUNCTION("IMPORTRANGE(""https://docs.google.com/spreadsheets/d/11923uPwbBZFjjGgGUA6NLw09EwE0CqkOc4q9oUmW1yo/edit?usp=sharing"",""เพชรบูรณ์!J265"")"),95)</f>
        <v>95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IFERROR(__xludf.DUMMYFUNCTION("IMPORTRANGE(""https://docs.google.com/spreadsheets/d/11923uPwbBZFjjGgGUA6NLw09EwE0CqkOc4q9oUmW1yo/edit?usp=sharing"",""เพชรบูรณ์!I164"")"),0)</f>
        <v>0</v>
      </c>
      <c r="J371" s="192">
        <f ca="1">IFERROR(__xludf.DUMMYFUNCTION("IMPORTRANGE(""https://docs.google.com/spreadsheets/d/11923uPwbBZFjjGgGUA6NLw09EwE0CqkOc4q9oUmW1yo/edit?usp=sharing"",""เพชรบูรณ์!J164"")"),0)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IFERROR(__xludf.DUMMYFUNCTION("IMPORTRANGE(""https://docs.google.com/spreadsheets/d/11923uPwbBZFjjGgGUA6NLw09EwE0CqkOc4q9oUmW1yo/edit?usp=sharing"",""เพชรบูรณ์!I267"")"),95)</f>
        <v>95</v>
      </c>
      <c r="J372" s="192">
        <f ca="1">IFERROR(__xludf.DUMMYFUNCTION("IMPORTRANGE(""https://docs.google.com/spreadsheets/d/11923uPwbBZFjjGgGUA6NLw09EwE0CqkOc4q9oUmW1yo/edit?usp=sharing"",""เพชรบูรณ์!J267"")"),0)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IFERROR(__xludf.DUMMYFUNCTION("IMPORTRANGE(""https://docs.google.com/spreadsheets/d/11923uPwbBZFjjGgGUA6NLw09EwE0CqkOc4q9oUmW1yo/edit?usp=sharing"",""เพชรบูรณ์!I164"")"),0)</f>
        <v>0</v>
      </c>
      <c r="J373" s="191">
        <f ca="1">IFERROR(__xludf.DUMMYFUNCTION("IMPORTRANGE(""https://docs.google.com/spreadsheets/d/11923uPwbBZFjjGgGUA6NLw09EwE0CqkOc4q9oUmW1yo/edit?usp=sharing"",""เพชรบูรณ์!J164"")"),0)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IFERROR(__xludf.DUMMYFUNCTION("IMPORTRANGE(""https://docs.google.com/spreadsheets/d/11923uPwbBZFjjGgGUA6NLw09EwE0CqkOc4q9oUmW1yo/edit?usp=sharing"",""เพชรบูรณ์!I164"")"),0)</f>
        <v>0</v>
      </c>
      <c r="J374" s="191">
        <f ca="1">IFERROR(__xludf.DUMMYFUNCTION("IMPORTRANGE(""https://docs.google.com/spreadsheets/d/11923uPwbBZFjjGgGUA6NLw09EwE0CqkOc4q9oUmW1yo/edit?usp=sharing"",""เพชรบูรณ์!J164"")"),0)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IFERROR(__xludf.DUMMYFUNCTION("IMPORTRANGE(""https://docs.google.com/spreadsheets/d/11923uPwbBZFjjGgGUA6NLw09EwE0CqkOc4q9oUmW1yo/edit?usp=sharing"",""เพชรบูรณ์!I270"")"),425)</f>
        <v>425</v>
      </c>
      <c r="J375" s="191">
        <f ca="1">IFERROR(__xludf.DUMMYFUNCTION("IMPORTRANGE(""https://docs.google.com/spreadsheets/d/11923uPwbBZFjjGgGUA6NLw09EwE0CqkOc4q9oUmW1yo/edit?usp=sharing"",""เพชรบูรณ์!J270"")"),0)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IFERROR(__xludf.DUMMYFUNCTION("IMPORTRANGE(""https://docs.google.com/spreadsheets/d/11923uPwbBZFjjGgGUA6NLw09EwE0CqkOc4q9oUmW1yo/edit?usp=sharing"",""เพชรบูรณ์!I271"")"),150)</f>
        <v>150</v>
      </c>
      <c r="J376" s="192">
        <f ca="1">IFERROR(__xludf.DUMMYFUNCTION("IMPORTRANGE(""https://docs.google.com/spreadsheets/d/11923uPwbBZFjjGgGUA6NLw09EwE0CqkOc4q9oUmW1yo/edit?usp=sharing"",""เพชรบูรณ์!J271"")"),0)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IFERROR(__xludf.DUMMYFUNCTION("IMPORTRANGE(""https://docs.google.com/spreadsheets/d/11923uPwbBZFjjGgGUA6NLw09EwE0CqkOc4q9oUmW1yo/edit?usp=sharing"",""เพชรบูรณ์!I272"")"),275)</f>
        <v>275</v>
      </c>
      <c r="J377" s="191">
        <f ca="1">IFERROR(__xludf.DUMMYFUNCTION("IMPORTRANGE(""https://docs.google.com/spreadsheets/d/11923uPwbBZFjjGgGUA6NLw09EwE0CqkOc4q9oUmW1yo/edit?usp=sharing"",""เพชรบูรณ์!J272"")"),0)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IFERROR(__xludf.DUMMYFUNCTION("IMPORTRANGE(""https://docs.google.com/spreadsheets/d/11923uPwbBZFjjGgGUA6NLw09EwE0CqkOc4q9oUmW1yo/edit?usp=sharing"",""เพชรบูรณ์!J273"")"),0)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IFERROR(__xludf.DUMMYFUNCTION("IMPORTRANGE(""https://docs.google.com/spreadsheets/d/11923uPwbBZFjjGgGUA6NLw09EwE0CqkOc4q9oUmW1yo/edit?usp=sharing"",""เพชรบูรณ์!I275"")"),1000)</f>
        <v>1000</v>
      </c>
      <c r="J380" s="360">
        <f ca="1">IFERROR(__xludf.DUMMYFUNCTION("IMPORTRANGE(""https://docs.google.com/spreadsheets/d/11923uPwbBZFjjGgGUA6NLw09EwE0CqkOc4q9oUmW1yo/edit?usp=sharing"",""เพชรบูรณ์!J275"")"),0)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IFERROR(__xludf.DUMMYFUNCTION("IMPORTRANGE(""https://docs.google.com/spreadsheets/d/11923uPwbBZFjjGgGUA6NLw09EwE0CqkOc4q9oUmW1yo/edit?usp=sharing"",""เพชรบูรณ์!L275"")"),1028520)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IFERROR(__xludf.DUMMYFUNCTION("IMPORTRANGE(""https://docs.google.com/spreadsheets/d/11923uPwbBZFjjGgGUA6NLw09EwE0CqkOc4q9oUmW1yo/edit?usp=sharing"",""เพชรบูรณ์!M275"")"),74601)</f>
        <v>74601</v>
      </c>
      <c r="O380" s="362">
        <f ca="1">+IF(L380&gt;0,N380*100/L380,0)</f>
        <v>7.2532376618830945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IFERROR(__xludf.DUMMYFUNCTION("IMPORTRANGE(""https://docs.google.com/spreadsheets/d/11923uPwbBZFjjGgGUA6NLw09EwE0CqkOc4q9oUmW1yo/edit?usp=sharing"",""เพชรบูรณ์!I276"")"),100)</f>
        <v>100</v>
      </c>
      <c r="J381" s="360">
        <f ca="1">IFERROR(__xludf.DUMMYFUNCTION("IMPORTRANGE(""https://docs.google.com/spreadsheets/d/11923uPwbBZFjjGgGUA6NLw09EwE0CqkOc4q9oUmW1yo/edit?usp=sharing"",""เพชรบูรณ์!J276"")"),0)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IFERROR(__xludf.DUMMYFUNCTION("IMPORTRANGE(""https://docs.google.com/spreadsheets/d/11923uPwbBZFjjGgGUA6NLw09EwE0CqkOc4q9oUmW1yo/edit?usp=sharing"",""เพชรบูรณ์!L277"")"),0)</f>
        <v>0</v>
      </c>
      <c r="M382" s="169"/>
      <c r="N382" s="169">
        <f ca="1">IFERROR(__xludf.DUMMYFUNCTION("IMPORTRANGE(""https://docs.google.com/spreadsheets/d/11923uPwbBZFjjGgGUA6NLw09EwE0CqkOc4q9oUmW1yo/edit?usp=sharing"",""เพชรบูรณ์!M277"")"),0)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IFERROR(__xludf.DUMMYFUNCTION("IMPORTRANGE(""https://docs.google.com/spreadsheets/d/11923uPwbBZFjjGgGUA6NLw09EwE0CqkOc4q9oUmW1yo/edit?usp=sharing"",""เพชรบูรณ์!L278"")"),1028520)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IFERROR(__xludf.DUMMYFUNCTION("IMPORTRANGE(""https://docs.google.com/spreadsheets/d/11923uPwbBZFjjGgGUA6NLw09EwE0CqkOc4q9oUmW1yo/edit?usp=sharing"",""เพชรบูรณ์!M278"")"),74601)</f>
        <v>74601</v>
      </c>
      <c r="O383" s="169">
        <f t="shared" ca="1" si="109"/>
        <v>7.2532376618830945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IFERROR(__xludf.DUMMYFUNCTION("IMPORTRANGE(""https://docs.google.com/spreadsheets/d/11923uPwbBZFjjGgGUA6NLw09EwE0CqkOc4q9oUmW1yo/edit?usp=sharing"",""เพชรบูรณ์!L279"")"),0)</f>
        <v>0</v>
      </c>
      <c r="M384" s="171"/>
      <c r="N384" s="171">
        <f ca="1">IFERROR(__xludf.DUMMYFUNCTION("IMPORTRANGE(""https://docs.google.com/spreadsheets/d/11923uPwbBZFjjGgGUA6NLw09EwE0CqkOc4q9oUmW1yo/edit?usp=sharing"",""เพชรบูรณ์!M279"")"),0)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IFERROR(__xludf.DUMMYFUNCTION("IMPORTRANGE(""https://docs.google.com/spreadsheets/d/11923uPwbBZFjjGgGUA6NLw09EwE0CqkOc4q9oUmW1yo/edit?usp=sharing"",""เพชรบูรณ์!L280"")"),1028520)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IFERROR(__xludf.DUMMYFUNCTION("IMPORTRANGE(""https://docs.google.com/spreadsheets/d/11923uPwbBZFjjGgGUA6NLw09EwE0CqkOc4q9oUmW1yo/edit?usp=sharing"",""เพชรบูรณ์!M280"")"),74601)</f>
        <v>74601</v>
      </c>
      <c r="O385" s="171">
        <f t="shared" ca="1" si="109"/>
        <v>7.2532376618830945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IFERROR(__xludf.DUMMYFUNCTION("IMPORTRANGE(""https://docs.google.com/spreadsheets/d/11923uPwbBZFjjGgGUA6NLw09EwE0CqkOc4q9oUmW1yo/edit?usp=sharing"",""เพชรบูรณ์!M281"")"),23708)</f>
        <v>23708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IFERROR(__xludf.DUMMYFUNCTION("IMPORTRANGE(""https://docs.google.com/spreadsheets/d/11923uPwbBZFjjGgGUA6NLw09EwE0CqkOc4q9oUmW1yo/edit?usp=sharing"",""เพชรบูรณ์!M282"")"),0)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IFERROR(__xludf.DUMMYFUNCTION("IMPORTRANGE(""https://docs.google.com/spreadsheets/d/11923uPwbBZFjjGgGUA6NLw09EwE0CqkOc4q9oUmW1yo/edit?usp=sharing"",""เพชรบูรณ์!M283"")"),32248)</f>
        <v>32248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IFERROR(__xludf.DUMMYFUNCTION("IMPORTRANGE(""https://docs.google.com/spreadsheets/d/11923uPwbBZFjjGgGUA6NLw09EwE0CqkOc4q9oUmW1yo/edit?usp=sharing"",""เพชรบูรณ์!M284"")"),18645)</f>
        <v>18645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IFERROR(__xludf.DUMMYFUNCTION("IMPORTRANGE(""https://docs.google.com/spreadsheets/d/11923uPwbBZFjjGgGUA6NLw09EwE0CqkOc4q9oUmW1yo/edit?usp=sharing"",""เพชรบูรณ์!J286"")"),0)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IFERROR(__xludf.DUMMYFUNCTION("IMPORTRANGE(""https://docs.google.com/spreadsheets/d/11923uPwbBZFjjGgGUA6NLw09EwE0CqkOc4q9oUmW1yo/edit?usp=sharing"",""เพชรบูรณ์!J287"")"),1)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IFERROR(__xludf.DUMMYFUNCTION("IMPORTRANGE(""https://docs.google.com/spreadsheets/d/11923uPwbBZFjjGgGUA6NLw09EwE0CqkOc4q9oUmW1yo/edit?usp=sharing"",""เพชรบูรณ์!J288"")"),1)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IFERROR(__xludf.DUMMYFUNCTION("IMPORTRANGE(""https://docs.google.com/spreadsheets/d/11923uPwbBZFjjGgGUA6NLw09EwE0CqkOc4q9oUmW1yo/edit?usp=sharing"",""เพชรบูรณ์!J289"")"),1)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IFERROR(__xludf.DUMMYFUNCTION("IMPORTRANGE(""https://docs.google.com/spreadsheets/d/11923uPwbBZFjjGgGUA6NLw09EwE0CqkOc4q9oUmW1yo/edit?usp=sharing"",""เพชรบูรณ์!I291"")"),100)</f>
        <v>100</v>
      </c>
      <c r="J396" s="192">
        <f ca="1">IFERROR(__xludf.DUMMYFUNCTION("IMPORTRANGE(""https://docs.google.com/spreadsheets/d/11923uPwbBZFjjGgGUA6NLw09EwE0CqkOc4q9oUmW1yo/edit?usp=sharing"",""เพชรบูรณ์!J291"")"),0)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IFERROR(__xludf.DUMMYFUNCTION("IMPORTRANGE(""https://docs.google.com/spreadsheets/d/11923uPwbBZFjjGgGUA6NLw09EwE0CqkOc4q9oUmW1yo/edit?usp=sharing"",""เพชรบูรณ์!I292"")"),1000)</f>
        <v>1000</v>
      </c>
      <c r="J397" s="192">
        <f ca="1">IFERROR(__xludf.DUMMYFUNCTION("IMPORTRANGE(""https://docs.google.com/spreadsheets/d/11923uPwbBZFjjGgGUA6NLw09EwE0CqkOc4q9oUmW1yo/edit?usp=sharing"",""เพชรบูรณ์!J292"")"),0)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IFERROR(__xludf.DUMMYFUNCTION("IMPORTRANGE(""https://docs.google.com/spreadsheets/d/11923uPwbBZFjjGgGUA6NLw09EwE0CqkOc4q9oUmW1yo/edit?usp=sharing"",""เพชรบูรณ์!I293"")"),100)</f>
        <v>100</v>
      </c>
      <c r="J398" s="192">
        <f ca="1">IFERROR(__xludf.DUMMYFUNCTION("IMPORTRANGE(""https://docs.google.com/spreadsheets/d/11923uPwbBZFjjGgGUA6NLw09EwE0CqkOc4q9oUmW1yo/edit?usp=sharing"",""เพชรบูรณ์!J293"")"),0)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IFERROR(__xludf.DUMMYFUNCTION("IMPORTRANGE(""https://docs.google.com/spreadsheets/d/11923uPwbBZFjjGgGUA6NLw09EwE0CqkOc4q9oUmW1yo/edit?usp=sharing"",""เพชรบูรณ์!J294"")"),0)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IFERROR(__xludf.DUMMYFUNCTION("IMPORTRANGE(""https://docs.google.com/spreadsheets/d/11923uPwbBZFjjGgGUA6NLw09EwE0CqkOc4q9oUmW1yo/edit?usp=sharing"",""เพชรบูรณ์!I296"")"),219)</f>
        <v>219</v>
      </c>
      <c r="J401" s="360">
        <f ca="1">IFERROR(__xludf.DUMMYFUNCTION("IMPORTRANGE(""https://docs.google.com/spreadsheets/d/11923uPwbBZFjjGgGUA6NLw09EwE0CqkOc4q9oUmW1yo/edit?usp=sharing"",""เพชรบูรณ์!J296"")"),0)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IFERROR(__xludf.DUMMYFUNCTION("IMPORTRANGE(""https://docs.google.com/spreadsheets/d/11923uPwbBZFjjGgGUA6NLw09EwE0CqkOc4q9oUmW1yo/edit?usp=sharing"",""เพชรบูรณ์!L296"")"),244540)</f>
        <v>244540</v>
      </c>
      <c r="M401" s="362"/>
      <c r="N401" s="362">
        <f ca="1">IFERROR(__xludf.DUMMYFUNCTION("IMPORTRANGE(""https://docs.google.com/spreadsheets/d/11923uPwbBZFjjGgGUA6NLw09EwE0CqkOc4q9oUmW1yo/edit?usp=sharing"",""เพชรบูรณ์!M296"")"),0)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IFERROR(__xludf.DUMMYFUNCTION("IMPORTRANGE(""https://docs.google.com/spreadsheets/d/11923uPwbBZFjjGgGUA6NLw09EwE0CqkOc4q9oUmW1yo/edit?usp=sharing"",""เพชรบูรณ์!I297"")"),73)</f>
        <v>73</v>
      </c>
      <c r="J402" s="360">
        <f ca="1">IFERROR(__xludf.DUMMYFUNCTION("IMPORTRANGE(""https://docs.google.com/spreadsheets/d/11923uPwbBZFjjGgGUA6NLw09EwE0CqkOc4q9oUmW1yo/edit?usp=sharing"",""เพชรบูรณ์!J297"")"),0)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IFERROR(__xludf.DUMMYFUNCTION("IMPORTRANGE(""https://docs.google.com/spreadsheets/d/11923uPwbBZFjjGgGUA6NLw09EwE0CqkOc4q9oUmW1yo/edit?usp=sharing"",""เพชรบูรณ์!L298"")"),0)</f>
        <v>0</v>
      </c>
      <c r="M403" s="169"/>
      <c r="N403" s="171">
        <f ca="1">IFERROR(__xludf.DUMMYFUNCTION("IMPORTRANGE(""https://docs.google.com/spreadsheets/d/11923uPwbBZFjjGgGUA6NLw09EwE0CqkOc4q9oUmW1yo/edit?usp=sharing"",""เพชรบูรณ์!M298"")"),0)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IFERROR(__xludf.DUMMYFUNCTION("IMPORTRANGE(""https://docs.google.com/spreadsheets/d/11923uPwbBZFjjGgGUA6NLw09EwE0CqkOc4q9oUmW1yo/edit?usp=sharing"",""เพชรบูรณ์!L299"")"),244540)</f>
        <v>244540</v>
      </c>
      <c r="M404" s="169"/>
      <c r="N404" s="171">
        <f ca="1">IFERROR(__xludf.DUMMYFUNCTION("IMPORTRANGE(""https://docs.google.com/spreadsheets/d/11923uPwbBZFjjGgGUA6NLw09EwE0CqkOc4q9oUmW1yo/edit?usp=sharing"",""เพชรบูรณ์!M299"")"),0)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IFERROR(__xludf.DUMMYFUNCTION("IMPORTRANGE(""https://docs.google.com/spreadsheets/d/11923uPwbBZFjjGgGUA6NLw09EwE0CqkOc4q9oUmW1yo/edit?usp=sharing"",""เพชรบูรณ์!L300"")"),0)</f>
        <v>0</v>
      </c>
      <c r="M405" s="171"/>
      <c r="N405" s="171">
        <f ca="1">IFERROR(__xludf.DUMMYFUNCTION("IMPORTRANGE(""https://docs.google.com/spreadsheets/d/11923uPwbBZFjjGgGUA6NLw09EwE0CqkOc4q9oUmW1yo/edit?usp=sharing"",""เพชรบูรณ์!M300"")"),0)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IFERROR(__xludf.DUMMYFUNCTION("IMPORTRANGE(""https://docs.google.com/spreadsheets/d/11923uPwbBZFjjGgGUA6NLw09EwE0CqkOc4q9oUmW1yo/edit?usp=sharing"",""เพชรบูรณ์!L301"")"),244540)</f>
        <v>244540</v>
      </c>
      <c r="M406" s="171"/>
      <c r="N406" s="171">
        <f ca="1">IFERROR(__xludf.DUMMYFUNCTION("IMPORTRANGE(""https://docs.google.com/spreadsheets/d/11923uPwbBZFjjGgGUA6NLw09EwE0CqkOc4q9oUmW1yo/edit?usp=sharing"",""เพชรบูรณ์!M301"")"),0)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IFERROR(__xludf.DUMMYFUNCTION("IMPORTRANGE(""https://docs.google.com/spreadsheets/d/11923uPwbBZFjjGgGUA6NLw09EwE0CqkOc4q9oUmW1yo/edit?usp=sharing"",""เพชรบูรณ์!M302"")"),0)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IFERROR(__xludf.DUMMYFUNCTION("IMPORTRANGE(""https://docs.google.com/spreadsheets/d/11923uPwbBZFjjGgGUA6NLw09EwE0CqkOc4q9oUmW1yo/edit?usp=sharing"",""เพชรบูรณ์!M303"")"),0)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IFERROR(__xludf.DUMMYFUNCTION("IMPORTRANGE(""https://docs.google.com/spreadsheets/d/11923uPwbBZFjjGgGUA6NLw09EwE0CqkOc4q9oUmW1yo/edit?usp=sharing"",""เพชรบูรณ์!M304"")"),0)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IFERROR(__xludf.DUMMYFUNCTION("IMPORTRANGE(""https://docs.google.com/spreadsheets/d/11923uPwbBZFjjGgGUA6NLw09EwE0CqkOc4q9oUmW1yo/edit?usp=sharing"",""เพชรบูรณ์!M305"")"),0)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IFERROR(__xludf.DUMMYFUNCTION("IMPORTRANGE(""https://docs.google.com/spreadsheets/d/11923uPwbBZFjjGgGUA6NLw09EwE0CqkOc4q9oUmW1yo/edit?usp=sharing"",""เพชรบูรณ์!J307"")"),0)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IFERROR(__xludf.DUMMYFUNCTION("IMPORTRANGE(""https://docs.google.com/spreadsheets/d/11923uPwbBZFjjGgGUA6NLw09EwE0CqkOc4q9oUmW1yo/edit?usp=sharing"",""เพชรบูรณ์!J308"")"),1)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IFERROR(__xludf.DUMMYFUNCTION("IMPORTRANGE(""https://docs.google.com/spreadsheets/d/11923uPwbBZFjjGgGUA6NLw09EwE0CqkOc4q9oUmW1yo/edit?usp=sharing"",""เพชรบูรณ์!J309"")"),1)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IFERROR(__xludf.DUMMYFUNCTION("IMPORTRANGE(""https://docs.google.com/spreadsheets/d/11923uPwbBZFjjGgGUA6NLw09EwE0CqkOc4q9oUmW1yo/edit?usp=sharing"",""เพชรบูรณ์!J310"")"),1)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IFERROR(__xludf.DUMMYFUNCTION("IMPORTRANGE(""https://docs.google.com/spreadsheets/d/11923uPwbBZFjjGgGUA6NLw09EwE0CqkOc4q9oUmW1yo/edit?usp=sharing"",""เพชรบูรณ์!I311"")"),73)</f>
        <v>73</v>
      </c>
      <c r="J416" s="203">
        <f ca="1">IFERROR(__xludf.DUMMYFUNCTION("IMPORTRANGE(""https://docs.google.com/spreadsheets/d/11923uPwbBZFjjGgGUA6NLw09EwE0CqkOc4q9oUmW1yo/edit?usp=sharing"",""เพชรบูรณ์!J311"")"),0)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IFERROR(__xludf.DUMMYFUNCTION("IMPORTRANGE(""https://docs.google.com/spreadsheets/d/11923uPwbBZFjjGgGUA6NLw09EwE0CqkOc4q9oUmW1yo/edit?usp=sharing"",""เพชรบูรณ์!I312"")"),25)</f>
        <v>25</v>
      </c>
      <c r="J417" s="379">
        <f ca="1">IFERROR(__xludf.DUMMYFUNCTION("IMPORTRANGE(""https://docs.google.com/spreadsheets/d/11923uPwbBZFjjGgGUA6NLw09EwE0CqkOc4q9oUmW1yo/edit?usp=sharing"",""เพชรบูรณ์!J312"")"),0)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IFERROR(__xludf.DUMMYFUNCTION("IMPORTRANGE(""https://docs.google.com/spreadsheets/d/11923uPwbBZFjjGgGUA6NLw09EwE0CqkOc4q9oUmW1yo/edit?usp=sharing"",""เพชรบูรณ์!I313"")"),75)</f>
        <v>75</v>
      </c>
      <c r="J418" s="380">
        <f ca="1">IFERROR(__xludf.DUMMYFUNCTION("IMPORTRANGE(""https://docs.google.com/spreadsheets/d/11923uPwbBZFjjGgGUA6NLw09EwE0CqkOc4q9oUmW1yo/edit?usp=sharing"",""เพชรบูรณ์!J313"")"),0)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IFERROR(__xludf.DUMMYFUNCTION("IMPORTRANGE(""https://docs.google.com/spreadsheets/d/11923uPwbBZFjjGgGUA6NLw09EwE0CqkOc4q9oUmW1yo/edit?usp=sharing"",""เพชรบูรณ์!I314"")"),25)</f>
        <v>25</v>
      </c>
      <c r="J419" s="275">
        <f ca="1">IFERROR(__xludf.DUMMYFUNCTION("IMPORTRANGE(""https://docs.google.com/spreadsheets/d/11923uPwbBZFjjGgGUA6NLw09EwE0CqkOc4q9oUmW1yo/edit?usp=sharing"",""เพชรบูรณ์!J314"")"),0)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IFERROR(__xludf.DUMMYFUNCTION("IMPORTRANGE(""https://docs.google.com/spreadsheets/d/11923uPwbBZFjjGgGUA6NLw09EwE0CqkOc4q9oUmW1yo/edit?usp=sharing"",""เพชรบูรณ์!I315"")"),25)</f>
        <v>25</v>
      </c>
      <c r="J420" s="275">
        <f ca="1">IFERROR(__xludf.DUMMYFUNCTION("IMPORTRANGE(""https://docs.google.com/spreadsheets/d/11923uPwbBZFjjGgGUA6NLw09EwE0CqkOc4q9oUmW1yo/edit?usp=sharing"",""เพชรบูรณ์!J315"")"),0)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IFERROR(__xludf.DUMMYFUNCTION("IMPORTRANGE(""https://docs.google.com/spreadsheets/d/11923uPwbBZFjjGgGUA6NLw09EwE0CqkOc4q9oUmW1yo/edit?usp=sharing"",""เพชรบูรณ์!I316"")"),38)</f>
        <v>38</v>
      </c>
      <c r="J421" s="379">
        <f ca="1">IFERROR(__xludf.DUMMYFUNCTION("IMPORTRANGE(""https://docs.google.com/spreadsheets/d/11923uPwbBZFjjGgGUA6NLw09EwE0CqkOc4q9oUmW1yo/edit?usp=sharing"",""เพชรบูรณ์!J316"")"),0)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IFERROR(__xludf.DUMMYFUNCTION("IMPORTRANGE(""https://docs.google.com/spreadsheets/d/11923uPwbBZFjjGgGUA6NLw09EwE0CqkOc4q9oUmW1yo/edit?usp=sharing"",""เพชรบูรณ์!I317"")"),114)</f>
        <v>114</v>
      </c>
      <c r="J422" s="380">
        <f ca="1">IFERROR(__xludf.DUMMYFUNCTION("IMPORTRANGE(""https://docs.google.com/spreadsheets/d/11923uPwbBZFjjGgGUA6NLw09EwE0CqkOc4q9oUmW1yo/edit?usp=sharing"",""เพชรบูรณ์!J317"")"),0)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IFERROR(__xludf.DUMMYFUNCTION("IMPORTRANGE(""https://docs.google.com/spreadsheets/d/11923uPwbBZFjjGgGUA6NLw09EwE0CqkOc4q9oUmW1yo/edit?usp=sharing"",""เพชรบูรณ์!I318"")"),38)</f>
        <v>38</v>
      </c>
      <c r="J423" s="275">
        <f ca="1">IFERROR(__xludf.DUMMYFUNCTION("IMPORTRANGE(""https://docs.google.com/spreadsheets/d/11923uPwbBZFjjGgGUA6NLw09EwE0CqkOc4q9oUmW1yo/edit?usp=sharing"",""เพชรบูรณ์!J318"")"),0)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IFERROR(__xludf.DUMMYFUNCTION("IMPORTRANGE(""https://docs.google.com/spreadsheets/d/11923uPwbBZFjjGgGUA6NLw09EwE0CqkOc4q9oUmW1yo/edit?usp=sharing"",""เพชรบูรณ์!I319"")"),38)</f>
        <v>38</v>
      </c>
      <c r="J424" s="275">
        <f ca="1">IFERROR(__xludf.DUMMYFUNCTION("IMPORTRANGE(""https://docs.google.com/spreadsheets/d/11923uPwbBZFjjGgGUA6NLw09EwE0CqkOc4q9oUmW1yo/edit?usp=sharing"",""เพชรบูรณ์!J319"")"),0)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IFERROR(__xludf.DUMMYFUNCTION("IMPORTRANGE(""https://docs.google.com/spreadsheets/d/11923uPwbBZFjjGgGUA6NLw09EwE0CqkOc4q9oUmW1yo/edit?usp=sharing"",""เพชรบูรณ์!I320"")"),38)</f>
        <v>38</v>
      </c>
      <c r="J425" s="275">
        <f ca="1">IFERROR(__xludf.DUMMYFUNCTION("IMPORTRANGE(""https://docs.google.com/spreadsheets/d/11923uPwbBZFjjGgGUA6NLw09EwE0CqkOc4q9oUmW1yo/edit?usp=sharing"",""เพชรบูรณ์!J320"")"),0)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IFERROR(__xludf.DUMMYFUNCTION("IMPORTRANGE(""https://docs.google.com/spreadsheets/d/11923uPwbBZFjjGgGUA6NLw09EwE0CqkOc4q9oUmW1yo/edit?usp=sharing"",""เพชรบูรณ์!I321"")"),10)</f>
        <v>10</v>
      </c>
      <c r="J426" s="379">
        <f ca="1">IFERROR(__xludf.DUMMYFUNCTION("IMPORTRANGE(""https://docs.google.com/spreadsheets/d/11923uPwbBZFjjGgGUA6NLw09EwE0CqkOc4q9oUmW1yo/edit?usp=sharing"",""เพชรบูรณ์!J321"")"),0)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IFERROR(__xludf.DUMMYFUNCTION("IMPORTRANGE(""https://docs.google.com/spreadsheets/d/11923uPwbBZFjjGgGUA6NLw09EwE0CqkOc4q9oUmW1yo/edit?usp=sharing"",""เพชรบูรณ์!I322"")"),30)</f>
        <v>30</v>
      </c>
      <c r="J427" s="380">
        <f ca="1">IFERROR(__xludf.DUMMYFUNCTION("IMPORTRANGE(""https://docs.google.com/spreadsheets/d/11923uPwbBZFjjGgGUA6NLw09EwE0CqkOc4q9oUmW1yo/edit?usp=sharing"",""เพชรบูรณ์!J322"")"),0)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IFERROR(__xludf.DUMMYFUNCTION("IMPORTRANGE(""https://docs.google.com/spreadsheets/d/11923uPwbBZFjjGgGUA6NLw09EwE0CqkOc4q9oUmW1yo/edit?usp=sharing"",""เพชรบูรณ์!I323"")"),10)</f>
        <v>10</v>
      </c>
      <c r="J428" s="275">
        <f ca="1">IFERROR(__xludf.DUMMYFUNCTION("IMPORTRANGE(""https://docs.google.com/spreadsheets/d/11923uPwbBZFjjGgGUA6NLw09EwE0CqkOc4q9oUmW1yo/edit?usp=sharing"",""เพชรบูรณ์!J323"")"),0)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IFERROR(__xludf.DUMMYFUNCTION("IMPORTRANGE(""https://docs.google.com/spreadsheets/d/11923uPwbBZFjjGgGUA6NLw09EwE0CqkOc4q9oUmW1yo/edit?usp=sharing"",""เพชรบูรณ์!I324"")"),10)</f>
        <v>10</v>
      </c>
      <c r="J429" s="275">
        <f ca="1">IFERROR(__xludf.DUMMYFUNCTION("IMPORTRANGE(""https://docs.google.com/spreadsheets/d/11923uPwbBZFjjGgGUA6NLw09EwE0CqkOc4q9oUmW1yo/edit?usp=sharing"",""เพชรบูรณ์!J324"")"),0)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IFERROR(__xludf.DUMMYFUNCTION("IMPORTRANGE(""https://docs.google.com/spreadsheets/d/11923uPwbBZFjjGgGUA6NLw09EwE0CqkOc4q9oUmW1yo/edit?usp=sharing"",""เพชรบูรณ์!I325"")"),63)</f>
        <v>63</v>
      </c>
      <c r="J430" s="379">
        <f ca="1">IFERROR(__xludf.DUMMYFUNCTION("IMPORTRANGE(""https://docs.google.com/spreadsheets/d/11923uPwbBZFjjGgGUA6NLw09EwE0CqkOc4q9oUmW1yo/edit?usp=sharing"",""เพชรบูรณ์!J325"")"),0)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IFERROR(__xludf.DUMMYFUNCTION("IMPORTRANGE(""https://docs.google.com/spreadsheets/d/11923uPwbBZFjjGgGUA6NLw09EwE0CqkOc4q9oUmW1yo/edit?usp=sharing"",""เพชรบูรณ์!I326"")"),25)</f>
        <v>25</v>
      </c>
      <c r="J431" s="275">
        <f ca="1">IFERROR(__xludf.DUMMYFUNCTION("IMPORTRANGE(""https://docs.google.com/spreadsheets/d/11923uPwbBZFjjGgGUA6NLw09EwE0CqkOc4q9oUmW1yo/edit?usp=sharing"",""เพชรบูรณ์!J326"")"),0)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IFERROR(__xludf.DUMMYFUNCTION("IMPORTRANGE(""https://docs.google.com/spreadsheets/d/11923uPwbBZFjjGgGUA6NLw09EwE0CqkOc4q9oUmW1yo/edit?usp=sharing"",""เพชรบูรณ์!I327"")"),38)</f>
        <v>38</v>
      </c>
      <c r="J432" s="275">
        <f ca="1">IFERROR(__xludf.DUMMYFUNCTION("IMPORTRANGE(""https://docs.google.com/spreadsheets/d/11923uPwbBZFjjGgGUA6NLw09EwE0CqkOc4q9oUmW1yo/edit?usp=sharing"",""เพชรบูรณ์!J327"")"),0)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IFERROR(__xludf.DUMMYFUNCTION("IMPORTRANGE(""https://docs.google.com/spreadsheets/d/11923uPwbBZFjjGgGUA6NLw09EwE0CqkOc4q9oUmW1yo/edit?usp=sharing"",""เพชรบูรณ์!J328"")"),0)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IFERROR(__xludf.DUMMYFUNCTION("IMPORTRANGE(""https://docs.google.com/spreadsheets/d/11923uPwbBZFjjGgGUA6NLw09EwE0CqkOc4q9oUmW1yo/edit?usp=sharing"",""เพชรบูรณ์!I330"")"),40)</f>
        <v>40</v>
      </c>
      <c r="J435" s="393">
        <f ca="1">IFERROR(__xludf.DUMMYFUNCTION("IMPORTRANGE(""https://docs.google.com/spreadsheets/d/11923uPwbBZFjjGgGUA6NLw09EwE0CqkOc4q9oUmW1yo/edit?usp=sharing"",""เพชรบูรณ์!J330"")"),20)</f>
        <v>20</v>
      </c>
      <c r="K435" s="394">
        <f ca="1">IF(I435&gt;0,J435*100/I435,0)</f>
        <v>50</v>
      </c>
      <c r="L435" s="395">
        <f ca="1">IFERROR(__xludf.DUMMYFUNCTION("IMPORTRANGE(""https://docs.google.com/spreadsheets/d/11923uPwbBZFjjGgGUA6NLw09EwE0CqkOc4q9oUmW1yo/edit?usp=sharing"",""เพชรบูรณ์!L330"")"),139000)</f>
        <v>139000</v>
      </c>
      <c r="M435" s="395"/>
      <c r="N435" s="395">
        <f ca="1">IFERROR(__xludf.DUMMYFUNCTION("IMPORTRANGE(""https://docs.google.com/spreadsheets/d/11923uPwbBZFjjGgGUA6NLw09EwE0CqkOc4q9oUmW1yo/edit?usp=sharing"",""เพชรบูรณ์!M330"")"),43620)</f>
        <v>43620</v>
      </c>
      <c r="O435" s="395">
        <f t="shared" ref="O435:O439" ca="1" si="114">+IF(L435&gt;0,N435*100/L435,0)</f>
        <v>31.381294964028775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IFERROR(__xludf.DUMMYFUNCTION("IMPORTRANGE(""https://docs.google.com/spreadsheets/d/11923uPwbBZFjjGgGUA6NLw09EwE0CqkOc4q9oUmW1yo/edit?usp=sharing"",""เพชรบูรณ์!L331"")"),0)</f>
        <v>0</v>
      </c>
      <c r="M436" s="169"/>
      <c r="N436" s="171">
        <f ca="1">IFERROR(__xludf.DUMMYFUNCTION("IMPORTRANGE(""https://docs.google.com/spreadsheets/d/11923uPwbBZFjjGgGUA6NLw09EwE0CqkOc4q9oUmW1yo/edit?usp=sharing"",""เพชรบูรณ์!M331"")"),0)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IFERROR(__xludf.DUMMYFUNCTION("IMPORTRANGE(""https://docs.google.com/spreadsheets/d/11923uPwbBZFjjGgGUA6NLw09EwE0CqkOc4q9oUmW1yo/edit?usp=sharing"",""เพชรบูรณ์!L332"")"),139000)</f>
        <v>139000</v>
      </c>
      <c r="M437" s="169"/>
      <c r="N437" s="171">
        <f ca="1">IFERROR(__xludf.DUMMYFUNCTION("IMPORTRANGE(""https://docs.google.com/spreadsheets/d/11923uPwbBZFjjGgGUA6NLw09EwE0CqkOc4q9oUmW1yo/edit?usp=sharing"",""เพชรบูรณ์!M332"")"),43620)</f>
        <v>43620</v>
      </c>
      <c r="O437" s="171">
        <f t="shared" ca="1" si="114"/>
        <v>31.381294964028775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IFERROR(__xludf.DUMMYFUNCTION("IMPORTRANGE(""https://docs.google.com/spreadsheets/d/11923uPwbBZFjjGgGUA6NLw09EwE0CqkOc4q9oUmW1yo/edit?usp=sharing"",""เพชรบูรณ์!L333"")"),0)</f>
        <v>0</v>
      </c>
      <c r="M438" s="171"/>
      <c r="N438" s="171">
        <f ca="1">IFERROR(__xludf.DUMMYFUNCTION("IMPORTRANGE(""https://docs.google.com/spreadsheets/d/11923uPwbBZFjjGgGUA6NLw09EwE0CqkOc4q9oUmW1yo/edit?usp=sharing"",""เพชรบูรณ์!M333"")"),0)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IFERROR(__xludf.DUMMYFUNCTION("IMPORTRANGE(""https://docs.google.com/spreadsheets/d/11923uPwbBZFjjGgGUA6NLw09EwE0CqkOc4q9oUmW1yo/edit?usp=sharing"",""เพชรบูรณ์!L334"")"),139000)</f>
        <v>139000</v>
      </c>
      <c r="M439" s="171"/>
      <c r="N439" s="171">
        <f ca="1">IFERROR(__xludf.DUMMYFUNCTION("IMPORTRANGE(""https://docs.google.com/spreadsheets/d/11923uPwbBZFjjGgGUA6NLw09EwE0CqkOc4q9oUmW1yo/edit?usp=sharing"",""เพชรบูรณ์!M334"")"),43620)</f>
        <v>43620</v>
      </c>
      <c r="O439" s="171">
        <f t="shared" ca="1" si="114"/>
        <v>31.381294964028775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IFERROR(__xludf.DUMMYFUNCTION("IMPORTRANGE(""https://docs.google.com/spreadsheets/d/11923uPwbBZFjjGgGUA6NLw09EwE0CqkOc4q9oUmW1yo/edit?usp=sharing"",""เพชรบูรณ์!M335"")"),40260)</f>
        <v>40260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IFERROR(__xludf.DUMMYFUNCTION("IMPORTRANGE(""https://docs.google.com/spreadsheets/d/11923uPwbBZFjjGgGUA6NLw09EwE0CqkOc4q9oUmW1yo/edit?usp=sharing"",""เพชรบูรณ์!M336"")"),0)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IFERROR(__xludf.DUMMYFUNCTION("IMPORTRANGE(""https://docs.google.com/spreadsheets/d/11923uPwbBZFjjGgGUA6NLw09EwE0CqkOc4q9oUmW1yo/edit?usp=sharing"",""เพชรบูรณ์!M337"")"),0)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IFERROR(__xludf.DUMMYFUNCTION("IMPORTRANGE(""https://docs.google.com/spreadsheets/d/11923uPwbBZFjjGgGUA6NLw09EwE0CqkOc4q9oUmW1yo/edit?usp=sharing"",""เพชรบูรณ์!M338"")"),3360)</f>
        <v>3360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IFERROR(__xludf.DUMMYFUNCTION("IMPORTRANGE(""https://docs.google.com/spreadsheets/d/11923uPwbBZFjjGgGUA6NLw09EwE0CqkOc4q9oUmW1yo/edit?usp=sharing"",""เพชรบูรณ์!J341"")"),1)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IFERROR(__xludf.DUMMYFUNCTION("IMPORTRANGE(""https://docs.google.com/spreadsheets/d/11923uPwbBZFjjGgGUA6NLw09EwE0CqkOc4q9oUmW1yo/edit?usp=sharing"",""เพชรบูรณ์!J342"")"),1)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IFERROR(__xludf.DUMMYFUNCTION("IMPORTRANGE(""https://docs.google.com/spreadsheets/d/11923uPwbBZFjjGgGUA6NLw09EwE0CqkOc4q9oUmW1yo/edit?usp=sharing"",""เพชรบูรณ์!J343"")"),1)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IFERROR(__xludf.DUMMYFUNCTION("IMPORTRANGE(""https://docs.google.com/spreadsheets/d/11923uPwbBZFjjGgGUA6NLw09EwE0CqkOc4q9oUmW1yo/edit?usp=sharing"",""เพชรบูรณ์!I344"")"),40)</f>
        <v>40</v>
      </c>
      <c r="J449" s="203">
        <f ca="1">IFERROR(__xludf.DUMMYFUNCTION("IMPORTRANGE(""https://docs.google.com/spreadsheets/d/11923uPwbBZFjjGgGUA6NLw09EwE0CqkOc4q9oUmW1yo/edit?usp=sharing"",""เพชรบูรณ์!J344"")"),20)</f>
        <v>20</v>
      </c>
      <c r="K449" s="168">
        <f t="shared" ref="K449:K452" ca="1" si="115">IF(I449&gt;0,J449*100/I449,0)</f>
        <v>50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IFERROR(__xludf.DUMMYFUNCTION("IMPORTRANGE(""https://docs.google.com/spreadsheets/d/11923uPwbBZFjjGgGUA6NLw09EwE0CqkOc4q9oUmW1yo/edit?usp=sharing"",""เพชรบูรณ์!I345"")"),40)</f>
        <v>40</v>
      </c>
      <c r="J450" s="192">
        <f ca="1">IFERROR(__xludf.DUMMYFUNCTION("IMPORTRANGE(""https://docs.google.com/spreadsheets/d/11923uPwbBZFjjGgGUA6NLw09EwE0CqkOc4q9oUmW1yo/edit?usp=sharing"",""เพชรบูรณ์!J345"")"),20)</f>
        <v>20</v>
      </c>
      <c r="K450" s="168">
        <f t="shared" ca="1" si="115"/>
        <v>50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IFERROR(__xludf.DUMMYFUNCTION("IMPORTRANGE(""https://docs.google.com/spreadsheets/d/11923uPwbBZFjjGgGUA6NLw09EwE0CqkOc4q9oUmW1yo/edit?usp=sharing"",""เพชรบูรณ์!I346"")"),0)</f>
        <v>0</v>
      </c>
      <c r="J451" s="191">
        <f ca="1">IFERROR(__xludf.DUMMYFUNCTION("IMPORTRANGE(""https://docs.google.com/spreadsheets/d/11923uPwbBZFjjGgGUA6NLw09EwE0CqkOc4q9oUmW1yo/edit?usp=sharing"",""เพชรบูรณ์!J346"")"),0)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IFERROR(__xludf.DUMMYFUNCTION("IMPORTRANGE(""https://docs.google.com/spreadsheets/d/11923uPwbBZFjjGgGUA6NLw09EwE0CqkOc4q9oUmW1yo/edit?usp=sharing"",""เพชรบูรณ์!I347"")"),0)</f>
        <v>0</v>
      </c>
      <c r="J452" s="191">
        <f ca="1">IFERROR(__xludf.DUMMYFUNCTION("IMPORTRANGE(""https://docs.google.com/spreadsheets/d/11923uPwbBZFjjGgGUA6NLw09EwE0CqkOc4q9oUmW1yo/edit?usp=sharing"",""เพชรบูรณ์!J347"")"),0)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IFERROR(__xludf.DUMMYFUNCTION("IMPORTRANGE(""https://docs.google.com/spreadsheets/d/11923uPwbBZFjjGgGUA6NLw09EwE0CqkOc4q9oUmW1yo/edit?usp=sharing"",""เพชรบูรณ์!J348"")"),0)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IFERROR(__xludf.DUMMYFUNCTION("IMPORTRANGE(""https://docs.google.com/spreadsheets/d/11923uPwbBZFjjGgGUA6NLw09EwE0CqkOc4q9oUmW1yo/edit?usp=sharing"",""เพชรบูรณ์!I350"")"),54417)</f>
        <v>54417</v>
      </c>
      <c r="J455" s="360">
        <f ca="1">IFERROR(__xludf.DUMMYFUNCTION("IMPORTRANGE(""https://docs.google.com/spreadsheets/d/11923uPwbBZFjjGgGUA6NLw09EwE0CqkOc4q9oUmW1yo/edit?usp=sharing"",""เพชรบูรณ์!J350"")"),0)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IFERROR(__xludf.DUMMYFUNCTION("IMPORTRANGE(""https://docs.google.com/spreadsheets/d/11923uPwbBZFjjGgGUA6NLw09EwE0CqkOc4q9oUmW1yo/edit?usp=sharing"",""เพชรบูรณ์!L350"")"),527976)</f>
        <v>527976</v>
      </c>
      <c r="M455" s="362"/>
      <c r="N455" s="362">
        <f ca="1">IFERROR(__xludf.DUMMYFUNCTION("IMPORTRANGE(""https://docs.google.com/spreadsheets/d/11923uPwbBZFjjGgGUA6NLw09EwE0CqkOc4q9oUmW1yo/edit?usp=sharing"",""เพชรบูรณ์!M350"")"),11940)</f>
        <v>11940</v>
      </c>
      <c r="O455" s="362">
        <f t="shared" ref="O455:O459" ca="1" si="116">+IF(L455&gt;0,N455*100/L455,0)</f>
        <v>2.2614664302922862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IFERROR(__xludf.DUMMYFUNCTION("IMPORTRANGE(""https://docs.google.com/spreadsheets/d/11923uPwbBZFjjGgGUA6NLw09EwE0CqkOc4q9oUmW1yo/edit?usp=sharing"",""เพชรบูรณ์!L351"")"),0)</f>
        <v>0</v>
      </c>
      <c r="M456" s="169"/>
      <c r="N456" s="171">
        <f ca="1">IFERROR(__xludf.DUMMYFUNCTION("IMPORTRANGE(""https://docs.google.com/spreadsheets/d/11923uPwbBZFjjGgGUA6NLw09EwE0CqkOc4q9oUmW1yo/edit?usp=sharing"",""เพชรบูรณ์!M351"")"),0)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IFERROR(__xludf.DUMMYFUNCTION("IMPORTRANGE(""https://docs.google.com/spreadsheets/d/11923uPwbBZFjjGgGUA6NLw09EwE0CqkOc4q9oUmW1yo/edit?usp=sharing"",""เพชรบูรณ์!L352"")"),527976)</f>
        <v>527976</v>
      </c>
      <c r="M457" s="169"/>
      <c r="N457" s="171">
        <f ca="1">IFERROR(__xludf.DUMMYFUNCTION("IMPORTRANGE(""https://docs.google.com/spreadsheets/d/11923uPwbBZFjjGgGUA6NLw09EwE0CqkOc4q9oUmW1yo/edit?usp=sharing"",""เพชรบูรณ์!M352"")"),11940)</f>
        <v>11940</v>
      </c>
      <c r="O457" s="171">
        <f t="shared" ca="1" si="116"/>
        <v>2.2614664302922862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IFERROR(__xludf.DUMMYFUNCTION("IMPORTRANGE(""https://docs.google.com/spreadsheets/d/11923uPwbBZFjjGgGUA6NLw09EwE0CqkOc4q9oUmW1yo/edit?usp=sharing"",""เพชรบูรณ์!L353"")"),0)</f>
        <v>0</v>
      </c>
      <c r="M458" s="171"/>
      <c r="N458" s="171">
        <f ca="1">IFERROR(__xludf.DUMMYFUNCTION("IMPORTRANGE(""https://docs.google.com/spreadsheets/d/11923uPwbBZFjjGgGUA6NLw09EwE0CqkOc4q9oUmW1yo/edit?usp=sharing"",""เพชรบูรณ์!M353"")"),0)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IFERROR(__xludf.DUMMYFUNCTION("IMPORTRANGE(""https://docs.google.com/spreadsheets/d/11923uPwbBZFjjGgGUA6NLw09EwE0CqkOc4q9oUmW1yo/edit?usp=sharing"",""เพชรบูรณ์!L354"")"),527976)</f>
        <v>527976</v>
      </c>
      <c r="M459" s="171"/>
      <c r="N459" s="171">
        <f ca="1">IFERROR(__xludf.DUMMYFUNCTION("IMPORTRANGE(""https://docs.google.com/spreadsheets/d/11923uPwbBZFjjGgGUA6NLw09EwE0CqkOc4q9oUmW1yo/edit?usp=sharing"",""เพชรบูรณ์!M354"")"),11940)</f>
        <v>11940</v>
      </c>
      <c r="O459" s="171">
        <f t="shared" ca="1" si="116"/>
        <v>2.2614664302922862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IFERROR(__xludf.DUMMYFUNCTION("IMPORTRANGE(""https://docs.google.com/spreadsheets/d/11923uPwbBZFjjGgGUA6NLw09EwE0CqkOc4q9oUmW1yo/edit?usp=sharing"",""เพชรบูรณ์!M355"")"),0)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IFERROR(__xludf.DUMMYFUNCTION("IMPORTRANGE(""https://docs.google.com/spreadsheets/d/11923uPwbBZFjjGgGUA6NLw09EwE0CqkOc4q9oUmW1yo/edit?usp=sharing"",""เพชรบูรณ์!M356"")"),0)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IFERROR(__xludf.DUMMYFUNCTION("IMPORTRANGE(""https://docs.google.com/spreadsheets/d/11923uPwbBZFjjGgGUA6NLw09EwE0CqkOc4q9oUmW1yo/edit?usp=sharing"",""เพชรบูรณ์!M357"")"),0)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IFERROR(__xludf.DUMMYFUNCTION("IMPORTRANGE(""https://docs.google.com/spreadsheets/d/11923uPwbBZFjjGgGUA6NLw09EwE0CqkOc4q9oUmW1yo/edit?usp=sharing"",""เพชรบูรณ์!M358"")"),11940)</f>
        <v>11940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IFERROR(__xludf.DUMMYFUNCTION("IMPORTRANGE(""https://docs.google.com/spreadsheets/d/11923uPwbBZFjjGgGUA6NLw09EwE0CqkOc4q9oUmW1yo/edit?usp=sharing"",""เพชรบูรณ์!I359"")"),54417)</f>
        <v>54417</v>
      </c>
      <c r="J464" s="264">
        <f ca="1">IFERROR(__xludf.DUMMYFUNCTION("IMPORTRANGE(""https://docs.google.com/spreadsheets/d/11923uPwbBZFjjGgGUA6NLw09EwE0CqkOc4q9oUmW1yo/edit?usp=sharing"",""เพชรบูรณ์!J359"")"),0)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IFERROR(__xludf.DUMMYFUNCTION("IMPORTRANGE(""https://docs.google.com/spreadsheets/d/11923uPwbBZFjjGgGUA6NLw09EwE0CqkOc4q9oUmW1yo/edit?usp=sharing"",""เพชรบูรณ์!I360"")"),54417)</f>
        <v>54417</v>
      </c>
      <c r="J465" s="401">
        <f ca="1">IFERROR(__xludf.DUMMYFUNCTION("IMPORTRANGE(""https://docs.google.com/spreadsheets/d/11923uPwbBZFjjGgGUA6NLw09EwE0CqkOc4q9oUmW1yo/edit?usp=sharing"",""เพชรบูรณ์!J360"")"),44851)</f>
        <v>44851</v>
      </c>
      <c r="K465" s="204">
        <f t="shared" ca="1" si="117"/>
        <v>82.420934634397341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IFERROR(__xludf.DUMMYFUNCTION("IMPORTRANGE(""https://docs.google.com/spreadsheets/d/11923uPwbBZFjjGgGUA6NLw09EwE0CqkOc4q9oUmW1yo/edit?usp=sharing"",""เพชรบูรณ์!I361"")"),3219)</f>
        <v>3219</v>
      </c>
      <c r="J466" s="401">
        <f ca="1">IFERROR(__xludf.DUMMYFUNCTION("IMPORTRANGE(""https://docs.google.com/spreadsheets/d/11923uPwbBZFjjGgGUA6NLw09EwE0CqkOc4q9oUmW1yo/edit?usp=sharing"",""เพชรบูรณ์!J361"")"),2595)</f>
        <v>2595</v>
      </c>
      <c r="K466" s="204">
        <f t="shared" ca="1" si="117"/>
        <v>80.615097856477163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IFERROR(__xludf.DUMMYFUNCTION("IMPORTRANGE(""https://docs.google.com/spreadsheets/d/11923uPwbBZFjjGgGUA6NLw09EwE0CqkOc4q9oUmW1yo/edit?usp=sharing"",""เพชรบูรณ์!I362"")"),0)</f>
        <v>0</v>
      </c>
      <c r="J467" s="192">
        <f ca="1">IFERROR(__xludf.DUMMYFUNCTION("IMPORTRANGE(""https://docs.google.com/spreadsheets/d/11923uPwbBZFjjGgGUA6NLw09EwE0CqkOc4q9oUmW1yo/edit?usp=sharing"",""เพชรบูรณ์!J362"")"),27870)</f>
        <v>27870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IFERROR(__xludf.DUMMYFUNCTION("IMPORTRANGE(""https://docs.google.com/spreadsheets/d/11923uPwbBZFjjGgGUA6NLw09EwE0CqkOc4q9oUmW1yo/edit?usp=sharing"",""เพชรบูรณ์!I363"")"),0)</f>
        <v>0</v>
      </c>
      <c r="J468" s="192">
        <f ca="1">IFERROR(__xludf.DUMMYFUNCTION("IMPORTRANGE(""https://docs.google.com/spreadsheets/d/11923uPwbBZFjjGgGUA6NLw09EwE0CqkOc4q9oUmW1yo/edit?usp=sharing"",""เพชรบูรณ์!J363"")"),1817)</f>
        <v>1817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IFERROR(__xludf.DUMMYFUNCTION("IMPORTRANGE(""https://docs.google.com/spreadsheets/d/11923uPwbBZFjjGgGUA6NLw09EwE0CqkOc4q9oUmW1yo/edit?usp=sharing"",""เพชรบูรณ์!I364"")"),0)</f>
        <v>0</v>
      </c>
      <c r="J469" s="192">
        <f ca="1">IFERROR(__xludf.DUMMYFUNCTION("IMPORTRANGE(""https://docs.google.com/spreadsheets/d/11923uPwbBZFjjGgGUA6NLw09EwE0CqkOc4q9oUmW1yo/edit?usp=sharing"",""เพชรบูรณ์!J364"")"),15373)</f>
        <v>15373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IFERROR(__xludf.DUMMYFUNCTION("IMPORTRANGE(""https://docs.google.com/spreadsheets/d/11923uPwbBZFjjGgGUA6NLw09EwE0CqkOc4q9oUmW1yo/edit?usp=sharing"",""เพชรบูรณ์!I365"")"),0)</f>
        <v>0</v>
      </c>
      <c r="J470" s="192">
        <f ca="1">IFERROR(__xludf.DUMMYFUNCTION("IMPORTRANGE(""https://docs.google.com/spreadsheets/d/11923uPwbBZFjjGgGUA6NLw09EwE0CqkOc4q9oUmW1yo/edit?usp=sharing"",""เพชรบูรณ์!J365"")"),693)</f>
        <v>693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IFERROR(__xludf.DUMMYFUNCTION("IMPORTRANGE(""https://docs.google.com/spreadsheets/d/11923uPwbBZFjjGgGUA6NLw09EwE0CqkOc4q9oUmW1yo/edit?usp=sharing"",""เพชรบูรณ์!I366"")"),0)</f>
        <v>0</v>
      </c>
      <c r="J471" s="192">
        <f ca="1">IFERROR(__xludf.DUMMYFUNCTION("IMPORTRANGE(""https://docs.google.com/spreadsheets/d/11923uPwbBZFjjGgGUA6NLw09EwE0CqkOc4q9oUmW1yo/edit?usp=sharing"",""เพชรบูรณ์!J366"")"),1608)</f>
        <v>1608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IFERROR(__xludf.DUMMYFUNCTION("IMPORTRANGE(""https://docs.google.com/spreadsheets/d/11923uPwbBZFjjGgGUA6NLw09EwE0CqkOc4q9oUmW1yo/edit?usp=sharing"",""เพชรบูรณ์!I367"")"),0)</f>
        <v>0</v>
      </c>
      <c r="J472" s="192">
        <f ca="1">IFERROR(__xludf.DUMMYFUNCTION("IMPORTRANGE(""https://docs.google.com/spreadsheets/d/11923uPwbBZFjjGgGUA6NLw09EwE0CqkOc4q9oUmW1yo/edit?usp=sharing"",""เพชรบูรณ์!J367"")"),85)</f>
        <v>85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IFERROR(__xludf.DUMMYFUNCTION("IMPORTRANGE(""https://docs.google.com/spreadsheets/d/11923uPwbBZFjjGgGUA6NLw09EwE0CqkOc4q9oUmW1yo/edit?usp=sharing"",""เพชรบูรณ์!I368"")"),54417)</f>
        <v>54417</v>
      </c>
      <c r="J473" s="401">
        <f ca="1">IFERROR(__xludf.DUMMYFUNCTION("IMPORTRANGE(""https://docs.google.com/spreadsheets/d/11923uPwbBZFjjGgGUA6NLw09EwE0CqkOc4q9oUmW1yo/edit?usp=sharing"",""เพชรบูรณ์!J368"")"),0)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IFERROR(__xludf.DUMMYFUNCTION("IMPORTRANGE(""https://docs.google.com/spreadsheets/d/11923uPwbBZFjjGgGUA6NLw09EwE0CqkOc4q9oUmW1yo/edit?usp=sharing"",""เพชรบูรณ์!I369"")"),3219)</f>
        <v>3219</v>
      </c>
      <c r="J474" s="401">
        <f ca="1">IFERROR(__xludf.DUMMYFUNCTION("IMPORTRANGE(""https://docs.google.com/spreadsheets/d/11923uPwbBZFjjGgGUA6NLw09EwE0CqkOc4q9oUmW1yo/edit?usp=sharing"",""เพชรบูรณ์!J369"")"),0)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IFERROR(__xludf.DUMMYFUNCTION("IMPORTRANGE(""https://docs.google.com/spreadsheets/d/11923uPwbBZFjjGgGUA6NLw09EwE0CqkOc4q9oUmW1yo/edit?usp=sharing"",""เพชรบูรณ์!I370"")"),0)</f>
        <v>0</v>
      </c>
      <c r="J475" s="192">
        <f ca="1">IFERROR(__xludf.DUMMYFUNCTION("IMPORTRANGE(""https://docs.google.com/spreadsheets/d/11923uPwbBZFjjGgGUA6NLw09EwE0CqkOc4q9oUmW1yo/edit?usp=sharing"",""เพชรบูรณ์!J370"")"),0)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IFERROR(__xludf.DUMMYFUNCTION("IMPORTRANGE(""https://docs.google.com/spreadsheets/d/11923uPwbBZFjjGgGUA6NLw09EwE0CqkOc4q9oUmW1yo/edit?usp=sharing"",""เพชรบูรณ์!I371"")"),0)</f>
        <v>0</v>
      </c>
      <c r="J476" s="192">
        <f ca="1">IFERROR(__xludf.DUMMYFUNCTION("IMPORTRANGE(""https://docs.google.com/spreadsheets/d/11923uPwbBZFjjGgGUA6NLw09EwE0CqkOc4q9oUmW1yo/edit?usp=sharing"",""เพชรบูรณ์!J371"")"),0)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IFERROR(__xludf.DUMMYFUNCTION("IMPORTRANGE(""https://docs.google.com/spreadsheets/d/11923uPwbBZFjjGgGUA6NLw09EwE0CqkOc4q9oUmW1yo/edit?usp=sharing"",""เพชรบูรณ์!I372"")"),0)</f>
        <v>0</v>
      </c>
      <c r="J477" s="192">
        <f ca="1">IFERROR(__xludf.DUMMYFUNCTION("IMPORTRANGE(""https://docs.google.com/spreadsheets/d/11923uPwbBZFjjGgGUA6NLw09EwE0CqkOc4q9oUmW1yo/edit?usp=sharing"",""เพชรบูรณ์!J372"")"),0)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IFERROR(__xludf.DUMMYFUNCTION("IMPORTRANGE(""https://docs.google.com/spreadsheets/d/11923uPwbBZFjjGgGUA6NLw09EwE0CqkOc4q9oUmW1yo/edit?usp=sharing"",""เพชรบูรณ์!I373"")"),0)</f>
        <v>0</v>
      </c>
      <c r="J478" s="192">
        <f ca="1">IFERROR(__xludf.DUMMYFUNCTION("IMPORTRANGE(""https://docs.google.com/spreadsheets/d/11923uPwbBZFjjGgGUA6NLw09EwE0CqkOc4q9oUmW1yo/edit?usp=sharing"",""เพชรบูรณ์!J373"")"),0)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IFERROR(__xludf.DUMMYFUNCTION("IMPORTRANGE(""https://docs.google.com/spreadsheets/d/11923uPwbBZFjjGgGUA6NLw09EwE0CqkOc4q9oUmW1yo/edit?usp=sharing"",""เพชรบูรณ์!I374"")"),0)</f>
        <v>0</v>
      </c>
      <c r="J479" s="192">
        <f ca="1">IFERROR(__xludf.DUMMYFUNCTION("IMPORTRANGE(""https://docs.google.com/spreadsheets/d/11923uPwbBZFjjGgGUA6NLw09EwE0CqkOc4q9oUmW1yo/edit?usp=sharing"",""เพชรบูรณ์!J374"")"),0)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IFERROR(__xludf.DUMMYFUNCTION("IMPORTRANGE(""https://docs.google.com/spreadsheets/d/11923uPwbBZFjjGgGUA6NLw09EwE0CqkOc4q9oUmW1yo/edit?usp=sharing"",""เพชรบูรณ์!I375"")"),0)</f>
        <v>0</v>
      </c>
      <c r="J480" s="192">
        <f ca="1">IFERROR(__xludf.DUMMYFUNCTION("IMPORTRANGE(""https://docs.google.com/spreadsheets/d/11923uPwbBZFjjGgGUA6NLw09EwE0CqkOc4q9oUmW1yo/edit?usp=sharing"",""เพชรบูรณ์!J375"")"),0)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IFERROR(__xludf.DUMMYFUNCTION("IMPORTRANGE(""https://docs.google.com/spreadsheets/d/11923uPwbBZFjjGgGUA6NLw09EwE0CqkOc4q9oUmW1yo/edit?usp=sharing"",""เพชรบูรณ์!I376"")"),54417)</f>
        <v>54417</v>
      </c>
      <c r="J481" s="401">
        <f ca="1">IFERROR(__xludf.DUMMYFUNCTION("IMPORTRANGE(""https://docs.google.com/spreadsheets/d/11923uPwbBZFjjGgGUA6NLw09EwE0CqkOc4q9oUmW1yo/edit?usp=sharing"",""เพชรบูรณ์!J376"")"),0)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IFERROR(__xludf.DUMMYFUNCTION("IMPORTRANGE(""https://docs.google.com/spreadsheets/d/11923uPwbBZFjjGgGUA6NLw09EwE0CqkOc4q9oUmW1yo/edit?usp=sharing"",""เพชรบูรณ์!I377"")"),3219)</f>
        <v>3219</v>
      </c>
      <c r="J482" s="401">
        <f ca="1">IFERROR(__xludf.DUMMYFUNCTION("IMPORTRANGE(""https://docs.google.com/spreadsheets/d/11923uPwbBZFjjGgGUA6NLw09EwE0CqkOc4q9oUmW1yo/edit?usp=sharing"",""เพชรบูรณ์!J377"")"),0)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IFERROR(__xludf.DUMMYFUNCTION("IMPORTRANGE(""https://docs.google.com/spreadsheets/d/11923uPwbBZFjjGgGUA6NLw09EwE0CqkOc4q9oUmW1yo/edit?usp=sharing"",""เพชรบูรณ์!I378"")"),0)</f>
        <v>0</v>
      </c>
      <c r="J483" s="192">
        <f ca="1">IFERROR(__xludf.DUMMYFUNCTION("IMPORTRANGE(""https://docs.google.com/spreadsheets/d/11923uPwbBZFjjGgGUA6NLw09EwE0CqkOc4q9oUmW1yo/edit?usp=sharing"",""เพชรบูรณ์!J378"")"),0)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IFERROR(__xludf.DUMMYFUNCTION("IMPORTRANGE(""https://docs.google.com/spreadsheets/d/11923uPwbBZFjjGgGUA6NLw09EwE0CqkOc4q9oUmW1yo/edit?usp=sharing"",""เพชรบูรณ์!I379"")"),0)</f>
        <v>0</v>
      </c>
      <c r="J484" s="192">
        <f ca="1">IFERROR(__xludf.DUMMYFUNCTION("IMPORTRANGE(""https://docs.google.com/spreadsheets/d/11923uPwbBZFjjGgGUA6NLw09EwE0CqkOc4q9oUmW1yo/edit?usp=sharing"",""เพชรบูรณ์!J379"")"),0)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IFERROR(__xludf.DUMMYFUNCTION("IMPORTRANGE(""https://docs.google.com/spreadsheets/d/11923uPwbBZFjjGgGUA6NLw09EwE0CqkOc4q9oUmW1yo/edit?usp=sharing"",""เพชรบูรณ์!I380"")"),0)</f>
        <v>0</v>
      </c>
      <c r="J485" s="192">
        <f ca="1">IFERROR(__xludf.DUMMYFUNCTION("IMPORTRANGE(""https://docs.google.com/spreadsheets/d/11923uPwbBZFjjGgGUA6NLw09EwE0CqkOc4q9oUmW1yo/edit?usp=sharing"",""เพชรบูรณ์!J380"")"),0)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IFERROR(__xludf.DUMMYFUNCTION("IMPORTRANGE(""https://docs.google.com/spreadsheets/d/11923uPwbBZFjjGgGUA6NLw09EwE0CqkOc4q9oUmW1yo/edit?usp=sharing"",""เพชรบูรณ์!I381"")"),0)</f>
        <v>0</v>
      </c>
      <c r="J486" s="192">
        <f ca="1">IFERROR(__xludf.DUMMYFUNCTION("IMPORTRANGE(""https://docs.google.com/spreadsheets/d/11923uPwbBZFjjGgGUA6NLw09EwE0CqkOc4q9oUmW1yo/edit?usp=sharing"",""เพชรบูรณ์!J381"")"),0)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IFERROR(__xludf.DUMMYFUNCTION("IMPORTRANGE(""https://docs.google.com/spreadsheets/d/11923uPwbBZFjjGgGUA6NLw09EwE0CqkOc4q9oUmW1yo/edit?usp=sharing"",""เพชรบูรณ์!I382"")"),0)</f>
        <v>0</v>
      </c>
      <c r="J487" s="401">
        <f ca="1">IFERROR(__xludf.DUMMYFUNCTION("IMPORTRANGE(""https://docs.google.com/spreadsheets/d/11923uPwbBZFjjGgGUA6NLw09EwE0CqkOc4q9oUmW1yo/edit?usp=sharing"",""เพชรบูรณ์!J382"")"),0)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IFERROR(__xludf.DUMMYFUNCTION("IMPORTRANGE(""https://docs.google.com/spreadsheets/d/11923uPwbBZFjjGgGUA6NLw09EwE0CqkOc4q9oUmW1yo/edit?usp=sharing"",""เพชรบูรณ์!I383"")"),0)</f>
        <v>0</v>
      </c>
      <c r="J488" s="401">
        <f ca="1">IFERROR(__xludf.DUMMYFUNCTION("IMPORTRANGE(""https://docs.google.com/spreadsheets/d/11923uPwbBZFjjGgGUA6NLw09EwE0CqkOc4q9oUmW1yo/edit?usp=sharing"",""เพชรบูรณ์!J383"")"),0)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IFERROR(__xludf.DUMMYFUNCTION("IMPORTRANGE(""https://docs.google.com/spreadsheets/d/11923uPwbBZFjjGgGUA6NLw09EwE0CqkOc4q9oUmW1yo/edit?usp=sharing"",""เพชรบูรณ์!I384"")"),0)</f>
        <v>0</v>
      </c>
      <c r="J489" s="192">
        <f ca="1">IFERROR(__xludf.DUMMYFUNCTION("IMPORTRANGE(""https://docs.google.com/spreadsheets/d/11923uPwbBZFjjGgGUA6NLw09EwE0CqkOc4q9oUmW1yo/edit?usp=sharing"",""เพชรบูรณ์!J384"")"),0)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IFERROR(__xludf.DUMMYFUNCTION("IMPORTRANGE(""https://docs.google.com/spreadsheets/d/11923uPwbBZFjjGgGUA6NLw09EwE0CqkOc4q9oUmW1yo/edit?usp=sharing"",""เพชรบูรณ์!I385"")"),0)</f>
        <v>0</v>
      </c>
      <c r="J490" s="192">
        <f ca="1">IFERROR(__xludf.DUMMYFUNCTION("IMPORTRANGE(""https://docs.google.com/spreadsheets/d/11923uPwbBZFjjGgGUA6NLw09EwE0CqkOc4q9oUmW1yo/edit?usp=sharing"",""เพชรบูรณ์!J385"")"),0)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IFERROR(__xludf.DUMMYFUNCTION("IMPORTRANGE(""https://docs.google.com/spreadsheets/d/11923uPwbBZFjjGgGUA6NLw09EwE0CqkOc4q9oUmW1yo/edit?usp=sharing"",""เพชรบูรณ์!I386"")"),0)</f>
        <v>0</v>
      </c>
      <c r="J491" s="192">
        <f ca="1">IFERROR(__xludf.DUMMYFUNCTION("IMPORTRANGE(""https://docs.google.com/spreadsheets/d/11923uPwbBZFjjGgGUA6NLw09EwE0CqkOc4q9oUmW1yo/edit?usp=sharing"",""เพชรบูรณ์!J386"")"),0)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IFERROR(__xludf.DUMMYFUNCTION("IMPORTRANGE(""https://docs.google.com/spreadsheets/d/11923uPwbBZFjjGgGUA6NLw09EwE0CqkOc4q9oUmW1yo/edit?usp=sharing"",""เพชรบูรณ์!I387"")"),0)</f>
        <v>0</v>
      </c>
      <c r="J492" s="192">
        <f ca="1">IFERROR(__xludf.DUMMYFUNCTION("IMPORTRANGE(""https://docs.google.com/spreadsheets/d/11923uPwbBZFjjGgGUA6NLw09EwE0CqkOc4q9oUmW1yo/edit?usp=sharing"",""เพชรบูรณ์!J387"")"),0)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IFERROR(__xludf.DUMMYFUNCTION("IMPORTRANGE(""https://docs.google.com/spreadsheets/d/11923uPwbBZFjjGgGUA6NLw09EwE0CqkOc4q9oUmW1yo/edit?usp=sharing"",""เพชรบูรณ์!I388"")"),0)</f>
        <v>0</v>
      </c>
      <c r="J493" s="192">
        <f ca="1">IFERROR(__xludf.DUMMYFUNCTION("IMPORTRANGE(""https://docs.google.com/spreadsheets/d/11923uPwbBZFjjGgGUA6NLw09EwE0CqkOc4q9oUmW1yo/edit?usp=sharing"",""เพชรบูรณ์!J388"")"),0)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IFERROR(__xludf.DUMMYFUNCTION("IMPORTRANGE(""https://docs.google.com/spreadsheets/d/11923uPwbBZFjjGgGUA6NLw09EwE0CqkOc4q9oUmW1yo/edit?usp=sharing"",""เพชรบูรณ์!I389"")"),0)</f>
        <v>0</v>
      </c>
      <c r="J494" s="417">
        <f ca="1">IFERROR(__xludf.DUMMYFUNCTION("IMPORTRANGE(""https://docs.google.com/spreadsheets/d/11923uPwbBZFjjGgGUA6NLw09EwE0CqkOc4q9oUmW1yo/edit?usp=sharing"",""เพชรบูรณ์!J389"")"),0)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IFERROR(__xludf.DUMMYFUNCTION("IMPORTRANGE(""https://docs.google.com/spreadsheets/d/11923uPwbBZFjjGgGUA6NLw09EwE0CqkOc4q9oUmW1yo/edit?usp=sharing"",""เพชรบูรณ์!I390"")"),0)</f>
        <v>0</v>
      </c>
      <c r="J495" s="417">
        <f ca="1">IFERROR(__xludf.DUMMYFUNCTION("IMPORTRANGE(""https://docs.google.com/spreadsheets/d/11923uPwbBZFjjGgGUA6NLw09EwE0CqkOc4q9oUmW1yo/edit?usp=sharing"",""เพชรบูรณ์!J390"")"),0)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IFERROR(__xludf.DUMMYFUNCTION("IMPORTRANGE(""https://docs.google.com/spreadsheets/d/11923uPwbBZFjjGgGUA6NLw09EwE0CqkOc4q9oUmW1yo/edit?usp=sharing"",""เพชรบูรณ์!I391"")"),0)</f>
        <v>0</v>
      </c>
      <c r="J496" s="417">
        <f ca="1">IFERROR(__xludf.DUMMYFUNCTION("IMPORTRANGE(""https://docs.google.com/spreadsheets/d/11923uPwbBZFjjGgGUA6NLw09EwE0CqkOc4q9oUmW1yo/edit?usp=sharing"",""เพชรบูรณ์!J391"")"),0)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IFERROR(__xludf.DUMMYFUNCTION("IMPORTRANGE(""https://docs.google.com/spreadsheets/d/11923uPwbBZFjjGgGUA6NLw09EwE0CqkOc4q9oUmW1yo/edit?usp=sharing"",""เพชรบูรณ์!I392"")"),15939)</f>
        <v>15939</v>
      </c>
      <c r="J497" s="424">
        <f ca="1">IFERROR(__xludf.DUMMYFUNCTION("IMPORTRANGE(""https://docs.google.com/spreadsheets/d/11923uPwbBZFjjGgGUA6NLw09EwE0CqkOc4q9oUmW1yo/edit?usp=sharing"",""เพชรบูรณ์!J392"")"),0)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IFERROR(__xludf.DUMMYFUNCTION("IMPORTRANGE(""https://docs.google.com/spreadsheets/d/11923uPwbBZFjjGgGUA6NLw09EwE0CqkOc4q9oUmW1yo/edit?usp=sharing"",""เพชรบูรณ์!I393"")"),15939)</f>
        <v>15939</v>
      </c>
      <c r="J498" s="401">
        <f ca="1">IFERROR(__xludf.DUMMYFUNCTION("IMPORTRANGE(""https://docs.google.com/spreadsheets/d/11923uPwbBZFjjGgGUA6NLw09EwE0CqkOc4q9oUmW1yo/edit?usp=sharing"",""เพชรบูรณ์!J393"")"),0)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IFERROR(__xludf.DUMMYFUNCTION("IMPORTRANGE(""https://docs.google.com/spreadsheets/d/11923uPwbBZFjjGgGUA6NLw09EwE0CqkOc4q9oUmW1yo/edit?usp=sharing"",""เพชรบูรณ์!I394"")"),647)</f>
        <v>647</v>
      </c>
      <c r="J499" s="401">
        <f ca="1">IFERROR(__xludf.DUMMYFUNCTION("IMPORTRANGE(""https://docs.google.com/spreadsheets/d/11923uPwbBZFjjGgGUA6NLw09EwE0CqkOc4q9oUmW1yo/edit?usp=sharing"",""เพชรบูรณ์!J394"")"),0)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IFERROR(__xludf.DUMMYFUNCTION("IMPORTRANGE(""https://docs.google.com/spreadsheets/d/11923uPwbBZFjjGgGUA6NLw09EwE0CqkOc4q9oUmW1yo/edit?usp=sharing"",""เพชรบูรณ์!I395"")"),0)</f>
        <v>0</v>
      </c>
      <c r="J500" s="167">
        <f ca="1">IFERROR(__xludf.DUMMYFUNCTION("IMPORTRANGE(""https://docs.google.com/spreadsheets/d/11923uPwbBZFjjGgGUA6NLw09EwE0CqkOc4q9oUmW1yo/edit?usp=sharing"",""เพชรบูรณ์!J395"")"),0)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IFERROR(__xludf.DUMMYFUNCTION("IMPORTRANGE(""https://docs.google.com/spreadsheets/d/11923uPwbBZFjjGgGUA6NLw09EwE0CqkOc4q9oUmW1yo/edit?usp=sharing"",""เพชรบูรณ์!I396"")"),0)</f>
        <v>0</v>
      </c>
      <c r="J501" s="167">
        <f ca="1">IFERROR(__xludf.DUMMYFUNCTION("IMPORTRANGE(""https://docs.google.com/spreadsheets/d/11923uPwbBZFjjGgGUA6NLw09EwE0CqkOc4q9oUmW1yo/edit?usp=sharing"",""เพชรบูรณ์!J396"")"),0)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IFERROR(__xludf.DUMMYFUNCTION("IMPORTRANGE(""https://docs.google.com/spreadsheets/d/11923uPwbBZFjjGgGUA6NLw09EwE0CqkOc4q9oUmW1yo/edit?usp=sharing"",""เพชรบูรณ์!I397"")"),0)</f>
        <v>0</v>
      </c>
      <c r="J502" s="192">
        <f ca="1">IFERROR(__xludf.DUMMYFUNCTION("IMPORTRANGE(""https://docs.google.com/spreadsheets/d/11923uPwbBZFjjGgGUA6NLw09EwE0CqkOc4q9oUmW1yo/edit?usp=sharing"",""เพชรบูรณ์!J397"")"),0)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IFERROR(__xludf.DUMMYFUNCTION("IMPORTRANGE(""https://docs.google.com/spreadsheets/d/11923uPwbBZFjjGgGUA6NLw09EwE0CqkOc4q9oUmW1yo/edit?usp=sharing"",""เพชรบูรณ์!I398"")"),0)</f>
        <v>0</v>
      </c>
      <c r="J503" s="192">
        <f ca="1">IFERROR(__xludf.DUMMYFUNCTION("IMPORTRANGE(""https://docs.google.com/spreadsheets/d/11923uPwbBZFjjGgGUA6NLw09EwE0CqkOc4q9oUmW1yo/edit?usp=sharing"",""เพชรบูรณ์!J398"")"),0)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IFERROR(__xludf.DUMMYFUNCTION("IMPORTRANGE(""https://docs.google.com/spreadsheets/d/11923uPwbBZFjjGgGUA6NLw09EwE0CqkOc4q9oUmW1yo/edit?usp=sharing"",""เพชรบูรณ์!I399"")"),0)</f>
        <v>0</v>
      </c>
      <c r="J504" s="192">
        <f ca="1">IFERROR(__xludf.DUMMYFUNCTION("IMPORTRANGE(""https://docs.google.com/spreadsheets/d/11923uPwbBZFjjGgGUA6NLw09EwE0CqkOc4q9oUmW1yo/edit?usp=sharing"",""เพชรบูรณ์!J399"")"),0)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IFERROR(__xludf.DUMMYFUNCTION("IMPORTRANGE(""https://docs.google.com/spreadsheets/d/11923uPwbBZFjjGgGUA6NLw09EwE0CqkOc4q9oUmW1yo/edit?usp=sharing"",""เพชรบูรณ์!I400"")"),0)</f>
        <v>0</v>
      </c>
      <c r="J505" s="192">
        <f ca="1">IFERROR(__xludf.DUMMYFUNCTION("IMPORTRANGE(""https://docs.google.com/spreadsheets/d/11923uPwbBZFjjGgGUA6NLw09EwE0CqkOc4q9oUmW1yo/edit?usp=sharing"",""เพชรบูรณ์!J400"")"),0)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IFERROR(__xludf.DUMMYFUNCTION("IMPORTRANGE(""https://docs.google.com/spreadsheets/d/11923uPwbBZFjjGgGUA6NLw09EwE0CqkOc4q9oUmW1yo/edit?usp=sharing"",""เพชรบูรณ์!I401"")"),0)</f>
        <v>0</v>
      </c>
      <c r="J506" s="192">
        <f ca="1">IFERROR(__xludf.DUMMYFUNCTION("IMPORTRANGE(""https://docs.google.com/spreadsheets/d/11923uPwbBZFjjGgGUA6NLw09EwE0CqkOc4q9oUmW1yo/edit?usp=sharing"",""เพชรบูรณ์!J401"")"),0)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IFERROR(__xludf.DUMMYFUNCTION("IMPORTRANGE(""https://docs.google.com/spreadsheets/d/11923uPwbBZFjjGgGUA6NLw09EwE0CqkOc4q9oUmW1yo/edit?usp=sharing"",""เพชรบูรณ์!I402"")"),0)</f>
        <v>0</v>
      </c>
      <c r="J507" s="192">
        <f ca="1">IFERROR(__xludf.DUMMYFUNCTION("IMPORTRANGE(""https://docs.google.com/spreadsheets/d/11923uPwbBZFjjGgGUA6NLw09EwE0CqkOc4q9oUmW1yo/edit?usp=sharing"",""เพชรบูรณ์!J402"")"),0)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IFERROR(__xludf.DUMMYFUNCTION("IMPORTRANGE(""https://docs.google.com/spreadsheets/d/11923uPwbBZFjjGgGUA6NLw09EwE0CqkOc4q9oUmW1yo/edit?usp=sharing"",""เพชรบูรณ์!I403"")"),0)</f>
        <v>0</v>
      </c>
      <c r="J508" s="167">
        <f ca="1">IFERROR(__xludf.DUMMYFUNCTION("IMPORTRANGE(""https://docs.google.com/spreadsheets/d/11923uPwbBZFjjGgGUA6NLw09EwE0CqkOc4q9oUmW1yo/edit?usp=sharing"",""เพชรบูรณ์!J403"")"),0)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IFERROR(__xludf.DUMMYFUNCTION("IMPORTRANGE(""https://docs.google.com/spreadsheets/d/11923uPwbBZFjjGgGUA6NLw09EwE0CqkOc4q9oUmW1yo/edit?usp=sharing"",""เพชรบูรณ์!I404"")"),0)</f>
        <v>0</v>
      </c>
      <c r="J509" s="167">
        <f ca="1">IFERROR(__xludf.DUMMYFUNCTION("IMPORTRANGE(""https://docs.google.com/spreadsheets/d/11923uPwbBZFjjGgGUA6NLw09EwE0CqkOc4q9oUmW1yo/edit?usp=sharing"",""เพชรบูรณ์!J404"")"),0)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IFERROR(__xludf.DUMMYFUNCTION("IMPORTRANGE(""https://docs.google.com/spreadsheets/d/11923uPwbBZFjjGgGUA6NLw09EwE0CqkOc4q9oUmW1yo/edit?usp=sharing"",""เพชรบูรณ์!I405"")"),0)</f>
        <v>0</v>
      </c>
      <c r="J510" s="192">
        <f ca="1">IFERROR(__xludf.DUMMYFUNCTION("IMPORTRANGE(""https://docs.google.com/spreadsheets/d/11923uPwbBZFjjGgGUA6NLw09EwE0CqkOc4q9oUmW1yo/edit?usp=sharing"",""เพชรบูรณ์!J405"")"),0)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IFERROR(__xludf.DUMMYFUNCTION("IMPORTRANGE(""https://docs.google.com/spreadsheets/d/11923uPwbBZFjjGgGUA6NLw09EwE0CqkOc4q9oUmW1yo/edit?usp=sharing"",""เพชรบูรณ์!I406"")"),0)</f>
        <v>0</v>
      </c>
      <c r="J511" s="192">
        <f ca="1">IFERROR(__xludf.DUMMYFUNCTION("IMPORTRANGE(""https://docs.google.com/spreadsheets/d/11923uPwbBZFjjGgGUA6NLw09EwE0CqkOc4q9oUmW1yo/edit?usp=sharing"",""เพชรบูรณ์!J406"")"),0)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IFERROR(__xludf.DUMMYFUNCTION("IMPORTRANGE(""https://docs.google.com/spreadsheets/d/11923uPwbBZFjjGgGUA6NLw09EwE0CqkOc4q9oUmW1yo/edit?usp=sharing"",""เพชรบูรณ์!I407"")"),0)</f>
        <v>0</v>
      </c>
      <c r="J512" s="192">
        <f ca="1">IFERROR(__xludf.DUMMYFUNCTION("IMPORTRANGE(""https://docs.google.com/spreadsheets/d/11923uPwbBZFjjGgGUA6NLw09EwE0CqkOc4q9oUmW1yo/edit?usp=sharing"",""เพชรบูรณ์!J407"")"),0)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IFERROR(__xludf.DUMMYFUNCTION("IMPORTRANGE(""https://docs.google.com/spreadsheets/d/11923uPwbBZFjjGgGUA6NLw09EwE0CqkOc4q9oUmW1yo/edit?usp=sharing"",""เพชรบูรณ์!I408"")"),0)</f>
        <v>0</v>
      </c>
      <c r="J513" s="192">
        <f ca="1">IFERROR(__xludf.DUMMYFUNCTION("IMPORTRANGE(""https://docs.google.com/spreadsheets/d/11923uPwbBZFjjGgGUA6NLw09EwE0CqkOc4q9oUmW1yo/edit?usp=sharing"",""เพชรบูรณ์!J408"")"),0)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IFERROR(__xludf.DUMMYFUNCTION("IMPORTRANGE(""https://docs.google.com/spreadsheets/d/11923uPwbBZFjjGgGUA6NLw09EwE0CqkOc4q9oUmW1yo/edit?usp=sharing"",""เพชรบูรณ์!I409"")"),0)</f>
        <v>0</v>
      </c>
      <c r="J514" s="192">
        <f ca="1">IFERROR(__xludf.DUMMYFUNCTION("IMPORTRANGE(""https://docs.google.com/spreadsheets/d/11923uPwbBZFjjGgGUA6NLw09EwE0CqkOc4q9oUmW1yo/edit?usp=sharing"",""เพชรบูรณ์!J409"")"),0)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IFERROR(__xludf.DUMMYFUNCTION("IMPORTRANGE(""https://docs.google.com/spreadsheets/d/11923uPwbBZFjjGgGUA6NLw09EwE0CqkOc4q9oUmW1yo/edit?usp=sharing"",""เพชรบูรณ์!I410"")"),0)</f>
        <v>0</v>
      </c>
      <c r="J515" s="192">
        <f ca="1">IFERROR(__xludf.DUMMYFUNCTION("IMPORTRANGE(""https://docs.google.com/spreadsheets/d/11923uPwbBZFjjGgGUA6NLw09EwE0CqkOc4q9oUmW1yo/edit?usp=sharing"",""เพชรบูรณ์!J410"")"),0)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IFERROR(__xludf.DUMMYFUNCTION("IMPORTRANGE(""https://docs.google.com/spreadsheets/d/11923uPwbBZFjjGgGUA6NLw09EwE0CqkOc4q9oUmW1yo/edit?usp=sharing"",""เพชรบูรณ์!I411"")"),0)</f>
        <v>0</v>
      </c>
      <c r="J516" s="264">
        <f ca="1">IFERROR(__xludf.DUMMYFUNCTION("IMPORTRANGE(""https://docs.google.com/spreadsheets/d/11923uPwbBZFjjGgGUA6NLw09EwE0CqkOc4q9oUmW1yo/edit?usp=sharing"",""เพชรบูรณ์!J411"")"),0)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IFERROR(__xludf.DUMMYFUNCTION("IMPORTRANGE(""https://docs.google.com/spreadsheets/d/11923uPwbBZFjjGgGUA6NLw09EwE0CqkOc4q9oUmW1yo/edit?usp=sharing"",""เพชรบูรณ์!I412"")"),0)</f>
        <v>0</v>
      </c>
      <c r="J517" s="277">
        <f ca="1">IFERROR(__xludf.DUMMYFUNCTION("IMPORTRANGE(""https://docs.google.com/spreadsheets/d/11923uPwbBZFjjGgGUA6NLw09EwE0CqkOc4q9oUmW1yo/edit?usp=sharing"",""เพชรบูรณ์!J412"")"),0)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IFERROR(__xludf.DUMMYFUNCTION("IMPORTRANGE(""https://docs.google.com/spreadsheets/d/11923uPwbBZFjjGgGUA6NLw09EwE0CqkOc4q9oUmW1yo/edit?usp=sharing"",""เพชรบูรณ์!I413"")"),0)</f>
        <v>0</v>
      </c>
      <c r="J518" s="277">
        <f ca="1">IFERROR(__xludf.DUMMYFUNCTION("IMPORTRANGE(""https://docs.google.com/spreadsheets/d/11923uPwbBZFjjGgGUA6NLw09EwE0CqkOc4q9oUmW1yo/edit?usp=sharing"",""เพชรบูรณ์!J413"")"),0)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IFERROR(__xludf.DUMMYFUNCTION("IMPORTRANGE(""https://docs.google.com/spreadsheets/d/11923uPwbBZFjjGgGUA6NLw09EwE0CqkOc4q9oUmW1yo/edit?usp=sharing"",""เพชรบูรณ์!I414"")"),0)</f>
        <v>0</v>
      </c>
      <c r="J519" s="191">
        <f ca="1">IFERROR(__xludf.DUMMYFUNCTION("IMPORTRANGE(""https://docs.google.com/spreadsheets/d/11923uPwbBZFjjGgGUA6NLw09EwE0CqkOc4q9oUmW1yo/edit?usp=sharing"",""เพชรบูรณ์!J414"")"),0)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IFERROR(__xludf.DUMMYFUNCTION("IMPORTRANGE(""https://docs.google.com/spreadsheets/d/11923uPwbBZFjjGgGUA6NLw09EwE0CqkOc4q9oUmW1yo/edit?usp=sharing"",""เพชรบูรณ์!I415"")"),0)</f>
        <v>0</v>
      </c>
      <c r="J520" s="191">
        <f ca="1">IFERROR(__xludf.DUMMYFUNCTION("IMPORTRANGE(""https://docs.google.com/spreadsheets/d/11923uPwbBZFjjGgGUA6NLw09EwE0CqkOc4q9oUmW1yo/edit?usp=sharing"",""เพชรบูรณ์!J415"")"),0)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IFERROR(__xludf.DUMMYFUNCTION("IMPORTRANGE(""https://docs.google.com/spreadsheets/d/11923uPwbBZFjjGgGUA6NLw09EwE0CqkOc4q9oUmW1yo/edit?usp=sharing"",""เพชรบูรณ์!I416"")"),0)</f>
        <v>0</v>
      </c>
      <c r="J521" s="191">
        <f ca="1">IFERROR(__xludf.DUMMYFUNCTION("IMPORTRANGE(""https://docs.google.com/spreadsheets/d/11923uPwbBZFjjGgGUA6NLw09EwE0CqkOc4q9oUmW1yo/edit?usp=sharing"",""เพชรบูรณ์!J416"")"),0)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IFERROR(__xludf.DUMMYFUNCTION("IMPORTRANGE(""https://docs.google.com/spreadsheets/d/11923uPwbBZFjjGgGUA6NLw09EwE0CqkOc4q9oUmW1yo/edit?usp=sharing"",""เพชรบูรณ์!I417"")"),0)</f>
        <v>0</v>
      </c>
      <c r="J522" s="191">
        <f ca="1">IFERROR(__xludf.DUMMYFUNCTION("IMPORTRANGE(""https://docs.google.com/spreadsheets/d/11923uPwbBZFjjGgGUA6NLw09EwE0CqkOc4q9oUmW1yo/edit?usp=sharing"",""เพชรบูรณ์!J417"")"),0)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IFERROR(__xludf.DUMMYFUNCTION("IMPORTRANGE(""https://docs.google.com/spreadsheets/d/11923uPwbBZFjjGgGUA6NLw09EwE0CqkOc4q9oUmW1yo/edit?usp=sharing"",""เพชรบูรณ์!I418"")"),0)</f>
        <v>0</v>
      </c>
      <c r="J523" s="191">
        <f ca="1">IFERROR(__xludf.DUMMYFUNCTION("IMPORTRANGE(""https://docs.google.com/spreadsheets/d/11923uPwbBZFjjGgGUA6NLw09EwE0CqkOc4q9oUmW1yo/edit?usp=sharing"",""เพชรบูรณ์!J418"")"),0)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IFERROR(__xludf.DUMMYFUNCTION("IMPORTRANGE(""https://docs.google.com/spreadsheets/d/11923uPwbBZFjjGgGUA6NLw09EwE0CqkOc4q9oUmW1yo/edit?usp=sharing"",""เพชรบูรณ์!I419"")"),0)</f>
        <v>0</v>
      </c>
      <c r="J524" s="191">
        <f ca="1">IFERROR(__xludf.DUMMYFUNCTION("IMPORTRANGE(""https://docs.google.com/spreadsheets/d/11923uPwbBZFjjGgGUA6NLw09EwE0CqkOc4q9oUmW1yo/edit?usp=sharing"",""เพชรบูรณ์!J419"")"),0)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IFERROR(__xludf.DUMMYFUNCTION("IMPORTRANGE(""https://docs.google.com/spreadsheets/d/11923uPwbBZFjjGgGUA6NLw09EwE0CqkOc4q9oUmW1yo/edit?usp=sharing"",""เพชรบูรณ์!I420"")"),0)</f>
        <v>0</v>
      </c>
      <c r="J525" s="277">
        <f ca="1">IFERROR(__xludf.DUMMYFUNCTION("IMPORTRANGE(""https://docs.google.com/spreadsheets/d/11923uPwbBZFjjGgGUA6NLw09EwE0CqkOc4q9oUmW1yo/edit?usp=sharing"",""เพชรบูรณ์!J420"")"),0)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IFERROR(__xludf.DUMMYFUNCTION("IMPORTRANGE(""https://docs.google.com/spreadsheets/d/11923uPwbBZFjjGgGUA6NLw09EwE0CqkOc4q9oUmW1yo/edit?usp=sharing"",""เพชรบูรณ์!I421"")"),0)</f>
        <v>0</v>
      </c>
      <c r="J526" s="277">
        <f ca="1">IFERROR(__xludf.DUMMYFUNCTION("IMPORTRANGE(""https://docs.google.com/spreadsheets/d/11923uPwbBZFjjGgGUA6NLw09EwE0CqkOc4q9oUmW1yo/edit?usp=sharing"",""เพชรบูรณ์!J421"")"),0)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IFERROR(__xludf.DUMMYFUNCTION("IMPORTRANGE(""https://docs.google.com/spreadsheets/d/11923uPwbBZFjjGgGUA6NLw09EwE0CqkOc4q9oUmW1yo/edit?usp=sharing"",""เพชรบูรณ์!I422"")"),0)</f>
        <v>0</v>
      </c>
      <c r="J527" s="192">
        <f ca="1">IFERROR(__xludf.DUMMYFUNCTION("IMPORTRANGE(""https://docs.google.com/spreadsheets/d/11923uPwbBZFjjGgGUA6NLw09EwE0CqkOc4q9oUmW1yo/edit?usp=sharing"",""เพชรบูรณ์!J422"")"),0)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IFERROR(__xludf.DUMMYFUNCTION("IMPORTRANGE(""https://docs.google.com/spreadsheets/d/11923uPwbBZFjjGgGUA6NLw09EwE0CqkOc4q9oUmW1yo/edit?usp=sharing"",""เพชรบูรณ์!I423"")"),0)</f>
        <v>0</v>
      </c>
      <c r="J528" s="192">
        <f ca="1">IFERROR(__xludf.DUMMYFUNCTION("IMPORTRANGE(""https://docs.google.com/spreadsheets/d/11923uPwbBZFjjGgGUA6NLw09EwE0CqkOc4q9oUmW1yo/edit?usp=sharing"",""เพชรบูรณ์!J423"")"),0)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IFERROR(__xludf.DUMMYFUNCTION("IMPORTRANGE(""https://docs.google.com/spreadsheets/d/11923uPwbBZFjjGgGUA6NLw09EwE0CqkOc4q9oUmW1yo/edit?usp=sharing"",""เพชรบูรณ์!I424"")"),0)</f>
        <v>0</v>
      </c>
      <c r="J529" s="192">
        <f ca="1">IFERROR(__xludf.DUMMYFUNCTION("IMPORTRANGE(""https://docs.google.com/spreadsheets/d/11923uPwbBZFjjGgGUA6NLw09EwE0CqkOc4q9oUmW1yo/edit?usp=sharing"",""เพชรบูรณ์!J424"")"),0)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IFERROR(__xludf.DUMMYFUNCTION("IMPORTRANGE(""https://docs.google.com/spreadsheets/d/11923uPwbBZFjjGgGUA6NLw09EwE0CqkOc4q9oUmW1yo/edit?usp=sharing"",""เพชรบูรณ์!I425"")"),0)</f>
        <v>0</v>
      </c>
      <c r="J530" s="192">
        <f ca="1">IFERROR(__xludf.DUMMYFUNCTION("IMPORTRANGE(""https://docs.google.com/spreadsheets/d/11923uPwbBZFjjGgGUA6NLw09EwE0CqkOc4q9oUmW1yo/edit?usp=sharing"",""เพชรบูรณ์!J425"")"),0)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IFERROR(__xludf.DUMMYFUNCTION("IMPORTRANGE(""https://docs.google.com/spreadsheets/d/11923uPwbBZFjjGgGUA6NLw09EwE0CqkOc4q9oUmW1yo/edit?usp=sharing"",""เพชรบูรณ์!I426"")"),0)</f>
        <v>0</v>
      </c>
      <c r="J531" s="192">
        <f ca="1">IFERROR(__xludf.DUMMYFUNCTION("IMPORTRANGE(""https://docs.google.com/spreadsheets/d/11923uPwbBZFjjGgGUA6NLw09EwE0CqkOc4q9oUmW1yo/edit?usp=sharing"",""เพชรบูรณ์!J426"")"),0)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IFERROR(__xludf.DUMMYFUNCTION("IMPORTRANGE(""https://docs.google.com/spreadsheets/d/11923uPwbBZFjjGgGUA6NLw09EwE0CqkOc4q9oUmW1yo/edit?usp=sharing"",""เพชรบูรณ์!I427"")"),0)</f>
        <v>0</v>
      </c>
      <c r="J532" s="445">
        <f ca="1">IFERROR(__xludf.DUMMYFUNCTION("IMPORTRANGE(""https://docs.google.com/spreadsheets/d/11923uPwbBZFjjGgGUA6NLw09EwE0CqkOc4q9oUmW1yo/edit?usp=sharing"",""เพชรบูรณ์!J427"")"),0)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IFERROR(__xludf.DUMMYFUNCTION("IMPORTRANGE(""https://docs.google.com/spreadsheets/d/11923uPwbBZFjjGgGUA6NLw09EwE0CqkOc4q9oUmW1yo/edit?usp=sharing"",""เพชรบูรณ์!I428"")"),22)</f>
        <v>22</v>
      </c>
      <c r="J533" s="393">
        <f ca="1">IFERROR(__xludf.DUMMYFUNCTION("IMPORTRANGE(""https://docs.google.com/spreadsheets/d/11923uPwbBZFjjGgGUA6NLw09EwE0CqkOc4q9oUmW1yo/edit?usp=sharing"",""เพชรบูรณ์!J428"")"),22)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IFERROR(__xludf.DUMMYFUNCTION("IMPORTRANGE(""https://docs.google.com/spreadsheets/d/11923uPwbBZFjjGgGUA6NLw09EwE0CqkOc4q9oUmW1yo/edit?usp=sharing"",""เพชรบูรณ์!L428"")"),34340)</f>
        <v>34340</v>
      </c>
      <c r="M533" s="395"/>
      <c r="N533" s="395">
        <f ca="1">IFERROR(__xludf.DUMMYFUNCTION("IMPORTRANGE(""https://docs.google.com/spreadsheets/d/11923uPwbBZFjjGgGUA6NLw09EwE0CqkOc4q9oUmW1yo/edit?usp=sharing"",""เพชรบูรณ์!M428"")"),17161)</f>
        <v>17161</v>
      </c>
      <c r="O533" s="395">
        <f t="shared" ref="O533:O537" ca="1" si="118">+IF(L533&gt;0,N533*100/L533,0)</f>
        <v>49.973791496796736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IFERROR(__xludf.DUMMYFUNCTION("IMPORTRANGE(""https://docs.google.com/spreadsheets/d/11923uPwbBZFjjGgGUA6NLw09EwE0CqkOc4q9oUmW1yo/edit?usp=sharing"",""เพชรบูรณ์!L429"")"),0)</f>
        <v>0</v>
      </c>
      <c r="M534" s="169"/>
      <c r="N534" s="171">
        <f ca="1">IFERROR(__xludf.DUMMYFUNCTION("IMPORTRANGE(""https://docs.google.com/spreadsheets/d/11923uPwbBZFjjGgGUA6NLw09EwE0CqkOc4q9oUmW1yo/edit?usp=sharing"",""เพชรบูรณ์!M429"")"),0)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IFERROR(__xludf.DUMMYFUNCTION("IMPORTRANGE(""https://docs.google.com/spreadsheets/d/11923uPwbBZFjjGgGUA6NLw09EwE0CqkOc4q9oUmW1yo/edit?usp=sharing"",""เพชรบูรณ์!L430"")"),34340)</f>
        <v>34340</v>
      </c>
      <c r="M535" s="169"/>
      <c r="N535" s="171">
        <f ca="1">IFERROR(__xludf.DUMMYFUNCTION("IMPORTRANGE(""https://docs.google.com/spreadsheets/d/11923uPwbBZFjjGgGUA6NLw09EwE0CqkOc4q9oUmW1yo/edit?usp=sharing"",""เพชรบูรณ์!M430"")"),17161)</f>
        <v>17161</v>
      </c>
      <c r="O535" s="171">
        <f t="shared" ca="1" si="118"/>
        <v>49.973791496796736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IFERROR(__xludf.DUMMYFUNCTION("IMPORTRANGE(""https://docs.google.com/spreadsheets/d/11923uPwbBZFjjGgGUA6NLw09EwE0CqkOc4q9oUmW1yo/edit?usp=sharing"",""เพชรบูรณ์!L431"")"),0)</f>
        <v>0</v>
      </c>
      <c r="M536" s="171"/>
      <c r="N536" s="171">
        <f ca="1">IFERROR(__xludf.DUMMYFUNCTION("IMPORTRANGE(""https://docs.google.com/spreadsheets/d/11923uPwbBZFjjGgGUA6NLw09EwE0CqkOc4q9oUmW1yo/edit?usp=sharing"",""เพชรบูรณ์!M431"")"),0)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IFERROR(__xludf.DUMMYFUNCTION("IMPORTRANGE(""https://docs.google.com/spreadsheets/d/11923uPwbBZFjjGgGUA6NLw09EwE0CqkOc4q9oUmW1yo/edit?usp=sharing"",""เพชรบูรณ์!L432"")"),34340)</f>
        <v>34340</v>
      </c>
      <c r="M537" s="171"/>
      <c r="N537" s="171">
        <f ca="1">IFERROR(__xludf.DUMMYFUNCTION("IMPORTRANGE(""https://docs.google.com/spreadsheets/d/11923uPwbBZFjjGgGUA6NLw09EwE0CqkOc4q9oUmW1yo/edit?usp=sharing"",""เพชรบูรณ์!M432"")"),17161)</f>
        <v>17161</v>
      </c>
      <c r="O537" s="171">
        <f t="shared" ca="1" si="118"/>
        <v>49.973791496796736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IFERROR(__xludf.DUMMYFUNCTION("IMPORTRANGE(""https://docs.google.com/spreadsheets/d/11923uPwbBZFjjGgGUA6NLw09EwE0CqkOc4q9oUmW1yo/edit?usp=sharing"",""เพชรบูรณ์!M433"")"),17161)</f>
        <v>17161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IFERROR(__xludf.DUMMYFUNCTION("IMPORTRANGE(""https://docs.google.com/spreadsheets/d/11923uPwbBZFjjGgGUA6NLw09EwE0CqkOc4q9oUmW1yo/edit?usp=sharing"",""เพชรบูรณ์!M434"")"),0)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IFERROR(__xludf.DUMMYFUNCTION("IMPORTRANGE(""https://docs.google.com/spreadsheets/d/11923uPwbBZFjjGgGUA6NLw09EwE0CqkOc4q9oUmW1yo/edit?usp=sharing"",""เพชรบูรณ์!M435"")"),0)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IFERROR(__xludf.DUMMYFUNCTION("IMPORTRANGE(""https://docs.google.com/spreadsheets/d/11923uPwbBZFjjGgGUA6NLw09EwE0CqkOc4q9oUmW1yo/edit?usp=sharing"",""เพชรบูรณ์!M436"")"),0)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IFERROR(__xludf.DUMMYFUNCTION("IMPORTRANGE(""https://docs.google.com/spreadsheets/d/11923uPwbBZFjjGgGUA6NLw09EwE0CqkOc4q9oUmW1yo/edit?usp=sharing"",""เพชรบูรณ์!J438"")"),0)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IFERROR(__xludf.DUMMYFUNCTION("IMPORTRANGE(""https://docs.google.com/spreadsheets/d/11923uPwbBZFjjGgGUA6NLw09EwE0CqkOc4q9oUmW1yo/edit?usp=sharing"",""เพชรบูรณ์!J439"")"),1)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IFERROR(__xludf.DUMMYFUNCTION("IMPORTRANGE(""https://docs.google.com/spreadsheets/d/11923uPwbBZFjjGgGUA6NLw09EwE0CqkOc4q9oUmW1yo/edit?usp=sharing"",""เพชรบูรณ์!J440"")"),1)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IFERROR(__xludf.DUMMYFUNCTION("IMPORTRANGE(""https://docs.google.com/spreadsheets/d/11923uPwbBZFjjGgGUA6NLw09EwE0CqkOc4q9oUmW1yo/edit?usp=sharing"",""เพชรบูรณ์!J441"")"),1)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IFERROR(__xludf.DUMMYFUNCTION("IMPORTRANGE(""https://docs.google.com/spreadsheets/d/11923uPwbBZFjjGgGUA6NLw09EwE0CqkOc4q9oUmW1yo/edit?usp=sharing"",""เพชรบูรณ์!I442"")"),22)</f>
        <v>22</v>
      </c>
      <c r="J547" s="192">
        <f ca="1">IFERROR(__xludf.DUMMYFUNCTION("IMPORTRANGE(""https://docs.google.com/spreadsheets/d/11923uPwbBZFjjGgGUA6NLw09EwE0CqkOc4q9oUmW1yo/edit?usp=sharing"",""เพชรบูรณ์!J442"")"),22)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IFERROR(__xludf.DUMMYFUNCTION("IMPORTRANGE(""https://docs.google.com/spreadsheets/d/11923uPwbBZFjjGgGUA6NLw09EwE0CqkOc4q9oUmW1yo/edit?usp=sharing"",""เพชรบูรณ์!J166"")"),0)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IFERROR(__xludf.DUMMYFUNCTION("IMPORTRANGE(""https://docs.google.com/spreadsheets/d/11923uPwbBZFjjGgGUA6NLw09EwE0CqkOc4q9oUmW1yo/edit?usp=sharing"",""เพชรบูรณ์!J444"")"),0)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IFERROR(__xludf.DUMMYFUNCTION("IMPORTRANGE(""https://docs.google.com/spreadsheets/d/11923uPwbBZFjjGgGUA6NLw09EwE0CqkOc4q9oUmW1yo/edit?usp=sharing"",""เพชรบูรณ์!J445"")"),0)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IFERROR(__xludf.DUMMYFUNCTION("IMPORTRANGE(""https://docs.google.com/spreadsheets/d/11923uPwbBZFjjGgGUA6NLw09EwE0CqkOc4q9oUmW1yo/edit?usp=sharing"",""เพชรบูรณ์!I446"")"),0)</f>
        <v>0</v>
      </c>
      <c r="J551" s="393">
        <f ca="1">IFERROR(__xludf.DUMMYFUNCTION("IMPORTRANGE(""https://docs.google.com/spreadsheets/d/11923uPwbBZFjjGgGUA6NLw09EwE0CqkOc4q9oUmW1yo/edit?usp=sharing"",""เพชรบูรณ์!J446"")"),0)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IFERROR(__xludf.DUMMYFUNCTION("IMPORTRANGE(""https://docs.google.com/spreadsheets/d/11923uPwbBZFjjGgGUA6NLw09EwE0CqkOc4q9oUmW1yo/edit?usp=sharing"",""เพชรบูรณ์!L446"")"),0)</f>
        <v>0</v>
      </c>
      <c r="M551" s="395"/>
      <c r="N551" s="395">
        <f ca="1">IFERROR(__xludf.DUMMYFUNCTION("IMPORTRANGE(""https://docs.google.com/spreadsheets/d/11923uPwbBZFjjGgGUA6NLw09EwE0CqkOc4q9oUmW1yo/edit?usp=sharing"",""เพชรบูรณ์!M446"")"),0)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IFERROR(__xludf.DUMMYFUNCTION("IMPORTRANGE(""https://docs.google.com/spreadsheets/d/11923uPwbBZFjjGgGUA6NLw09EwE0CqkOc4q9oUmW1yo/edit?usp=sharing"",""เพชรบูรณ์!L447"")"),0)</f>
        <v>0</v>
      </c>
      <c r="M552" s="169"/>
      <c r="N552" s="171">
        <f ca="1">IFERROR(__xludf.DUMMYFUNCTION("IMPORTRANGE(""https://docs.google.com/spreadsheets/d/11923uPwbBZFjjGgGUA6NLw09EwE0CqkOc4q9oUmW1yo/edit?usp=sharing"",""เพชรบูรณ์!M447"")"),0)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IFERROR(__xludf.DUMMYFUNCTION("IMPORTRANGE(""https://docs.google.com/spreadsheets/d/11923uPwbBZFjjGgGUA6NLw09EwE0CqkOc4q9oUmW1yo/edit?usp=sharing"",""เพชรบูรณ์!L448"")"),0)</f>
        <v>0</v>
      </c>
      <c r="M553" s="169"/>
      <c r="N553" s="171">
        <f ca="1">IFERROR(__xludf.DUMMYFUNCTION("IMPORTRANGE(""https://docs.google.com/spreadsheets/d/11923uPwbBZFjjGgGUA6NLw09EwE0CqkOc4q9oUmW1yo/edit?usp=sharing"",""เพชรบูรณ์!M448"")"),0)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IFERROR(__xludf.DUMMYFUNCTION("IMPORTRANGE(""https://docs.google.com/spreadsheets/d/11923uPwbBZFjjGgGUA6NLw09EwE0CqkOc4q9oUmW1yo/edit?usp=sharing"",""เพชรบูรณ์!L449"")"),0)</f>
        <v>0</v>
      </c>
      <c r="M554" s="171"/>
      <c r="N554" s="171">
        <f ca="1">IFERROR(__xludf.DUMMYFUNCTION("IMPORTRANGE(""https://docs.google.com/spreadsheets/d/11923uPwbBZFjjGgGUA6NLw09EwE0CqkOc4q9oUmW1yo/edit?usp=sharing"",""เพชรบูรณ์!M449"")"),0)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IFERROR(__xludf.DUMMYFUNCTION("IMPORTRANGE(""https://docs.google.com/spreadsheets/d/11923uPwbBZFjjGgGUA6NLw09EwE0CqkOc4q9oUmW1yo/edit?usp=sharing"",""เพชรบูรณ์!L450"")"),0)</f>
        <v>0</v>
      </c>
      <c r="M555" s="171"/>
      <c r="N555" s="171">
        <f ca="1">IFERROR(__xludf.DUMMYFUNCTION("IMPORTRANGE(""https://docs.google.com/spreadsheets/d/11923uPwbBZFjjGgGUA6NLw09EwE0CqkOc4q9oUmW1yo/edit?usp=sharing"",""เพชรบูรณ์!M450"")"),0)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IFERROR(__xludf.DUMMYFUNCTION("IMPORTRANGE(""https://docs.google.com/spreadsheets/d/11923uPwbBZFjjGgGUA6NLw09EwE0CqkOc4q9oUmW1yo/edit?usp=sharing"",""เพชรบูรณ์!M451"")"),0)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IFERROR(__xludf.DUMMYFUNCTION("IMPORTRANGE(""https://docs.google.com/spreadsheets/d/11923uPwbBZFjjGgGUA6NLw09EwE0CqkOc4q9oUmW1yo/edit?usp=sharing"",""เพชรบูรณ์!M452"")"),0)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IFERROR(__xludf.DUMMYFUNCTION("IMPORTRANGE(""https://docs.google.com/spreadsheets/d/11923uPwbBZFjjGgGUA6NLw09EwE0CqkOc4q9oUmW1yo/edit?usp=sharing"",""เพชรบูรณ์!M453"")"),0)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IFERROR(__xludf.DUMMYFUNCTION("IMPORTRANGE(""https://docs.google.com/spreadsheets/d/11923uPwbBZFjjGgGUA6NLw09EwE0CqkOc4q9oUmW1yo/edit?usp=sharing"",""เพชรบูรณ์!M454"")"),0)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IFERROR(__xludf.DUMMYFUNCTION("IMPORTRANGE(""https://docs.google.com/spreadsheets/d/11923uPwbBZFjjGgGUA6NLw09EwE0CqkOc4q9oUmW1yo/edit?usp=sharing"",""เพชรบูรณ์!I455"")"),0)</f>
        <v>0</v>
      </c>
      <c r="J560" s="167">
        <f ca="1">IFERROR(__xludf.DUMMYFUNCTION("IMPORTRANGE(""https://docs.google.com/spreadsheets/d/11923uPwbBZFjjGgGUA6NLw09EwE0CqkOc4q9oUmW1yo/edit?usp=sharing"",""เพชรบูรณ์!J455"")"),0)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IFERROR(__xludf.DUMMYFUNCTION("IMPORTRANGE(""https://docs.google.com/spreadsheets/d/11923uPwbBZFjjGgGUA6NLw09EwE0CqkOc4q9oUmW1yo/edit?usp=sharing"",""เพชรบูรณ์!I456"")"),0)</f>
        <v>0</v>
      </c>
      <c r="J561" s="191">
        <f ca="1">IFERROR(__xludf.DUMMYFUNCTION("IMPORTRANGE(""https://docs.google.com/spreadsheets/d/11923uPwbBZFjjGgGUA6NLw09EwE0CqkOc4q9oUmW1yo/edit?usp=sharing"",""เพชรบูรณ์!J456"")"),0)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IFERROR(__xludf.DUMMYFUNCTION("IMPORTRANGE(""https://docs.google.com/spreadsheets/d/11923uPwbBZFjjGgGUA6NLw09EwE0CqkOc4q9oUmW1yo/edit?usp=sharing"",""เพชรบูรณ์!I457"")"),"")</f>
        <v/>
      </c>
      <c r="J562" s="191" t="str">
        <f ca="1">IFERROR(__xludf.DUMMYFUNCTION("IMPORTRANGE(""https://docs.google.com/spreadsheets/d/11923uPwbBZFjjGgGUA6NLw09EwE0CqkOc4q9oUmW1yo/edit?usp=sharing"",""เพชรบูรณ์!J457"")"),"")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IFERROR(__xludf.DUMMYFUNCTION("IMPORTRANGE(""https://docs.google.com/spreadsheets/d/11923uPwbBZFjjGgGUA6NLw09EwE0CqkOc4q9oUmW1yo/edit?usp=sharing"",""เพชรบูรณ์!I458"")"),"")</f>
        <v/>
      </c>
      <c r="J563" s="191" t="str">
        <f ca="1">IFERROR(__xludf.DUMMYFUNCTION("IMPORTRANGE(""https://docs.google.com/spreadsheets/d/11923uPwbBZFjjGgGUA6NLw09EwE0CqkOc4q9oUmW1yo/edit?usp=sharing"",""เพชรบูรณ์!J458"")"),"")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IFERROR(__xludf.DUMMYFUNCTION("IMPORTRANGE(""https://docs.google.com/spreadsheets/d/11923uPwbBZFjjGgGUA6NLw09EwE0CqkOc4q9oUmW1yo/edit?usp=sharing"",""เพชรบูรณ์!I459"")"),3850)</f>
        <v>3850</v>
      </c>
      <c r="J564" s="360">
        <f ca="1">IFERROR(__xludf.DUMMYFUNCTION("IMPORTRANGE(""https://docs.google.com/spreadsheets/d/11923uPwbBZFjjGgGUA6NLw09EwE0CqkOc4q9oUmW1yo/edit?usp=sharing"",""เพชรบูรณ์!J459"")"),3240)</f>
        <v>3240</v>
      </c>
      <c r="K564" s="361">
        <f t="shared" ca="1" si="121"/>
        <v>84.15584415584415</v>
      </c>
      <c r="L564" s="362">
        <f ca="1">IFERROR(__xludf.DUMMYFUNCTION("IMPORTRANGE(""https://docs.google.com/spreadsheets/d/11923uPwbBZFjjGgGUA6NLw09EwE0CqkOc4q9oUmW1yo/edit?usp=sharing"",""เพชรบูรณ์!L459"")"),157200)</f>
        <v>157200</v>
      </c>
      <c r="M564" s="362"/>
      <c r="N564" s="362">
        <f ca="1">IFERROR(__xludf.DUMMYFUNCTION("IMPORTRANGE(""https://docs.google.com/spreadsheets/d/11923uPwbBZFjjGgGUA6NLw09EwE0CqkOc4q9oUmW1yo/edit?usp=sharing"",""เพชรบูรณ์!M459"")"),46681.46)</f>
        <v>46681.46</v>
      </c>
      <c r="O564" s="362">
        <f t="shared" ref="O564:O568" ca="1" si="122">+IF(L564&gt;0,N564*100/L564,0)</f>
        <v>29.695585241730281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IFERROR(__xludf.DUMMYFUNCTION("IMPORTRANGE(""https://docs.google.com/spreadsheets/d/11923uPwbBZFjjGgGUA6NLw09EwE0CqkOc4q9oUmW1yo/edit?usp=sharing"",""เพชรบูรณ์!L460"")"),0)</f>
        <v>0</v>
      </c>
      <c r="M565" s="169"/>
      <c r="N565" s="171">
        <f ca="1">IFERROR(__xludf.DUMMYFUNCTION("IMPORTRANGE(""https://docs.google.com/spreadsheets/d/11923uPwbBZFjjGgGUA6NLw09EwE0CqkOc4q9oUmW1yo/edit?usp=sharing"",""เพชรบูรณ์!M460"")"),0)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IFERROR(__xludf.DUMMYFUNCTION("IMPORTRANGE(""https://docs.google.com/spreadsheets/d/11923uPwbBZFjjGgGUA6NLw09EwE0CqkOc4q9oUmW1yo/edit?usp=sharing"",""เพชรบูรณ์!L461"")"),157200)</f>
        <v>157200</v>
      </c>
      <c r="M566" s="169"/>
      <c r="N566" s="171">
        <f ca="1">IFERROR(__xludf.DUMMYFUNCTION("IMPORTRANGE(""https://docs.google.com/spreadsheets/d/11923uPwbBZFjjGgGUA6NLw09EwE0CqkOc4q9oUmW1yo/edit?usp=sharing"",""เพชรบูรณ์!M461"")"),46681.46)</f>
        <v>46681.46</v>
      </c>
      <c r="O566" s="171">
        <f t="shared" ca="1" si="122"/>
        <v>29.695585241730281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IFERROR(__xludf.DUMMYFUNCTION("IMPORTRANGE(""https://docs.google.com/spreadsheets/d/11923uPwbBZFjjGgGUA6NLw09EwE0CqkOc4q9oUmW1yo/edit?usp=sharing"",""เพชรบูรณ์!L462"")"),0)</f>
        <v>0</v>
      </c>
      <c r="M567" s="171"/>
      <c r="N567" s="171">
        <f ca="1">IFERROR(__xludf.DUMMYFUNCTION("IMPORTRANGE(""https://docs.google.com/spreadsheets/d/11923uPwbBZFjjGgGUA6NLw09EwE0CqkOc4q9oUmW1yo/edit?usp=sharing"",""เพชรบูรณ์!M462"")"),0)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IFERROR(__xludf.DUMMYFUNCTION("IMPORTRANGE(""https://docs.google.com/spreadsheets/d/11923uPwbBZFjjGgGUA6NLw09EwE0CqkOc4q9oUmW1yo/edit?usp=sharing"",""เพชรบูรณ์!L463"")"),157200)</f>
        <v>157200</v>
      </c>
      <c r="M568" s="171"/>
      <c r="N568" s="171">
        <f ca="1">IFERROR(__xludf.DUMMYFUNCTION("IMPORTRANGE(""https://docs.google.com/spreadsheets/d/11923uPwbBZFjjGgGUA6NLw09EwE0CqkOc4q9oUmW1yo/edit?usp=sharing"",""เพชรบูรณ์!M463"")"),46681.46)</f>
        <v>46681.46</v>
      </c>
      <c r="O568" s="171">
        <f t="shared" ca="1" si="122"/>
        <v>29.695585241730281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IFERROR(__xludf.DUMMYFUNCTION("IMPORTRANGE(""https://docs.google.com/spreadsheets/d/11923uPwbBZFjjGgGUA6NLw09EwE0CqkOc4q9oUmW1yo/edit?usp=sharing"",""เพชรบูรณ์!M464"")"),0)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IFERROR(__xludf.DUMMYFUNCTION("IMPORTRANGE(""https://docs.google.com/spreadsheets/d/11923uPwbBZFjjGgGUA6NLw09EwE0CqkOc4q9oUmW1yo/edit?usp=sharing"",""เพชรบูรณ์!M465"")"),0)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IFERROR(__xludf.DUMMYFUNCTION("IMPORTRANGE(""https://docs.google.com/spreadsheets/d/11923uPwbBZFjjGgGUA6NLw09EwE0CqkOc4q9oUmW1yo/edit?usp=sharing"",""เพชรบูรณ์!M466"")"),32248)</f>
        <v>32248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IFERROR(__xludf.DUMMYFUNCTION("IMPORTRANGE(""https://docs.google.com/spreadsheets/d/11923uPwbBZFjjGgGUA6NLw09EwE0CqkOc4q9oUmW1yo/edit?usp=sharing"",""เพชรบูรณ์!M467"")"),14433.46)</f>
        <v>14433.46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IFERROR(__xludf.DUMMYFUNCTION("IMPORTRANGE(""https://docs.google.com/spreadsheets/d/11923uPwbBZFjjGgGUA6NLw09EwE0CqkOc4q9oUmW1yo/edit?usp=sharing"",""เพชรบูรณ์!I468"")"),3850)</f>
        <v>3850</v>
      </c>
      <c r="J573" s="401">
        <f ca="1">IFERROR(__xludf.DUMMYFUNCTION("IMPORTRANGE(""https://docs.google.com/spreadsheets/d/11923uPwbBZFjjGgGUA6NLw09EwE0CqkOc4q9oUmW1yo/edit?usp=sharing"",""เพชรบูรณ์!J468"")"),3240)</f>
        <v>3240</v>
      </c>
      <c r="K573" s="204">
        <f ca="1">IF(I573&gt;0,J573*100/I573,0)</f>
        <v>84.15584415584415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IFERROR(__xludf.DUMMYFUNCTION("IMPORTRANGE(""https://docs.google.com/spreadsheets/d/11923uPwbBZFjjGgGUA6NLw09EwE0CqkOc4q9oUmW1yo/edit?usp=sharing"",""เพชรบูรณ์!I470"")"),0)</f>
        <v>0</v>
      </c>
      <c r="J575" s="192">
        <f ca="1">IFERROR(__xludf.DUMMYFUNCTION("IMPORTRANGE(""https://docs.google.com/spreadsheets/d/11923uPwbBZFjjGgGUA6NLw09EwE0CqkOc4q9oUmW1yo/edit?usp=sharing"",""เพชรบูรณ์!J470"")"),3)</f>
        <v>3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IFERROR(__xludf.DUMMYFUNCTION("IMPORTRANGE(""https://docs.google.com/spreadsheets/d/11923uPwbBZFjjGgGUA6NLw09EwE0CqkOc4q9oUmW1yo/edit?usp=sharing"",""เพชรบูรณ์!I471"")"),0)</f>
        <v>0</v>
      </c>
      <c r="J576" s="192">
        <f ca="1">IFERROR(__xludf.DUMMYFUNCTION("IMPORTRANGE(""https://docs.google.com/spreadsheets/d/11923uPwbBZFjjGgGUA6NLw09EwE0CqkOc4q9oUmW1yo/edit?usp=sharing"",""เพชรบูรณ์!J471"")"),377)</f>
        <v>377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IFERROR(__xludf.DUMMYFUNCTION("IMPORTRANGE(""https://docs.google.com/spreadsheets/d/11923uPwbBZFjjGgGUA6NLw09EwE0CqkOc4q9oUmW1yo/edit?usp=sharing"",""เพชรบูรณ์!I472"")"),0)</f>
        <v>0</v>
      </c>
      <c r="J577" s="192">
        <f ca="1">IFERROR(__xludf.DUMMYFUNCTION("IMPORTRANGE(""https://docs.google.com/spreadsheets/d/11923uPwbBZFjjGgGUA6NLw09EwE0CqkOc4q9oUmW1yo/edit?usp=sharing"",""เพชรบูรณ์!J472"")"),2831)</f>
        <v>2831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IFERROR(__xludf.DUMMYFUNCTION("IMPORTRANGE(""https://docs.google.com/spreadsheets/d/11923uPwbBZFjjGgGUA6NLw09EwE0CqkOc4q9oUmW1yo/edit?usp=sharing"",""เพชรบูรณ์!I473"")"),0)</f>
        <v>0</v>
      </c>
      <c r="J578" s="192">
        <f ca="1">IFERROR(__xludf.DUMMYFUNCTION("IMPORTRANGE(""https://docs.google.com/spreadsheets/d/11923uPwbBZFjjGgGUA6NLw09EwE0CqkOc4q9oUmW1yo/edit?usp=sharing"",""เพชรบูรณ์!J473"")"),2)</f>
        <v>2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IFERROR(__xludf.DUMMYFUNCTION("IMPORTRANGE(""https://docs.google.com/spreadsheets/d/11923uPwbBZFjjGgGUA6NLw09EwE0CqkOc4q9oUmW1yo/edit?usp=sharing"",""เพชรบูรณ์!I474"")"),0)</f>
        <v>0</v>
      </c>
      <c r="J579" s="192">
        <f ca="1">IFERROR(__xludf.DUMMYFUNCTION("IMPORTRANGE(""https://docs.google.com/spreadsheets/d/11923uPwbBZFjjGgGUA6NLw09EwE0CqkOc4q9oUmW1yo/edit?usp=sharing"",""เพชรบูรณ์!J474"")"),30)</f>
        <v>30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IFERROR(__xludf.DUMMYFUNCTION("IMPORTRANGE(""https://docs.google.com/spreadsheets/d/11923uPwbBZFjjGgGUA6NLw09EwE0CqkOc4q9oUmW1yo/edit?usp=sharing"",""เพชรบูรณ์!I475"")"),300)</f>
        <v>300</v>
      </c>
      <c r="J580" s="360">
        <f ca="1">IFERROR(__xludf.DUMMYFUNCTION("IMPORTRANGE(""https://docs.google.com/spreadsheets/d/11923uPwbBZFjjGgGUA6NLw09EwE0CqkOc4q9oUmW1yo/edit?usp=sharing"",""เพชรบูรณ์!J475"")"),0)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IFERROR(__xludf.DUMMYFUNCTION("IMPORTRANGE(""https://docs.google.com/spreadsheets/d/11923uPwbBZFjjGgGUA6NLw09EwE0CqkOc4q9oUmW1yo/edit?usp=sharing"",""เพชรบูรณ์!L475"")"),346950)</f>
        <v>346950</v>
      </c>
      <c r="M580" s="362"/>
      <c r="N580" s="362">
        <f ca="1">IFERROR(__xludf.DUMMYFUNCTION("IMPORTRANGE(""https://docs.google.com/spreadsheets/d/11923uPwbBZFjjGgGUA6NLw09EwE0CqkOc4q9oUmW1yo/edit?usp=sharing"",""เพชรบูรณ์!M475"")"),89936)</f>
        <v>89936</v>
      </c>
      <c r="O580" s="362">
        <f t="shared" ref="O580:O584" ca="1" si="124">+IF(L580&gt;0,N580*100/L580,0)</f>
        <v>25.921890762357688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IFERROR(__xludf.DUMMYFUNCTION("IMPORTRANGE(""https://docs.google.com/spreadsheets/d/11923uPwbBZFjjGgGUA6NLw09EwE0CqkOc4q9oUmW1yo/edit?usp=sharing"",""เพชรบูรณ์!L476"")"),0)</f>
        <v>0</v>
      </c>
      <c r="M581" s="169"/>
      <c r="N581" s="171">
        <f ca="1">IFERROR(__xludf.DUMMYFUNCTION("IMPORTRANGE(""https://docs.google.com/spreadsheets/d/11923uPwbBZFjjGgGUA6NLw09EwE0CqkOc4q9oUmW1yo/edit?usp=sharing"",""เพชรบูรณ์!M476"")"),0)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IFERROR(__xludf.DUMMYFUNCTION("IMPORTRANGE(""https://docs.google.com/spreadsheets/d/11923uPwbBZFjjGgGUA6NLw09EwE0CqkOc4q9oUmW1yo/edit?usp=sharing"",""เพชรบูรณ์!L477"")"),346950)</f>
        <v>346950</v>
      </c>
      <c r="M582" s="169"/>
      <c r="N582" s="171">
        <f ca="1">IFERROR(__xludf.DUMMYFUNCTION("IMPORTRANGE(""https://docs.google.com/spreadsheets/d/11923uPwbBZFjjGgGUA6NLw09EwE0CqkOc4q9oUmW1yo/edit?usp=sharing"",""เพชรบูรณ์!M477"")"),89936)</f>
        <v>89936</v>
      </c>
      <c r="O582" s="171">
        <f t="shared" ca="1" si="124"/>
        <v>25.921890762357688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IFERROR(__xludf.DUMMYFUNCTION("IMPORTRANGE(""https://docs.google.com/spreadsheets/d/11923uPwbBZFjjGgGUA6NLw09EwE0CqkOc4q9oUmW1yo/edit?usp=sharing"",""เพชรบูรณ์!L478"")"),0)</f>
        <v>0</v>
      </c>
      <c r="M583" s="171"/>
      <c r="N583" s="171">
        <f ca="1">IFERROR(__xludf.DUMMYFUNCTION("IMPORTRANGE(""https://docs.google.com/spreadsheets/d/11923uPwbBZFjjGgGUA6NLw09EwE0CqkOc4q9oUmW1yo/edit?usp=sharing"",""เพชรบูรณ์!M478"")"),0)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IFERROR(__xludf.DUMMYFUNCTION("IMPORTRANGE(""https://docs.google.com/spreadsheets/d/11923uPwbBZFjjGgGUA6NLw09EwE0CqkOc4q9oUmW1yo/edit?usp=sharing"",""เพชรบูรณ์!L479"")"),346950)</f>
        <v>346950</v>
      </c>
      <c r="M584" s="171"/>
      <c r="N584" s="171">
        <f ca="1">IFERROR(__xludf.DUMMYFUNCTION("IMPORTRANGE(""https://docs.google.com/spreadsheets/d/11923uPwbBZFjjGgGUA6NLw09EwE0CqkOc4q9oUmW1yo/edit?usp=sharing"",""เพชรบูรณ์!M479"")"),89936)</f>
        <v>89936</v>
      </c>
      <c r="O584" s="171">
        <f t="shared" ca="1" si="124"/>
        <v>25.921890762357688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IFERROR(__xludf.DUMMYFUNCTION("IMPORTRANGE(""https://docs.google.com/spreadsheets/d/11923uPwbBZFjjGgGUA6NLw09EwE0CqkOc4q9oUmW1yo/edit?usp=sharing"",""เพชรบูรณ์!M480"")"),0)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IFERROR(__xludf.DUMMYFUNCTION("IMPORTRANGE(""https://docs.google.com/spreadsheets/d/11923uPwbBZFjjGgGUA6NLw09EwE0CqkOc4q9oUmW1yo/edit?usp=sharing"",""เพชรบูรณ์!M481"")"),0)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IFERROR(__xludf.DUMMYFUNCTION("IMPORTRANGE(""https://docs.google.com/spreadsheets/d/11923uPwbBZFjjGgGUA6NLw09EwE0CqkOc4q9oUmW1yo/edit?usp=sharing"",""เพชรบูรณ์!M482"")"),26026)</f>
        <v>26026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IFERROR(__xludf.DUMMYFUNCTION("IMPORTRANGE(""https://docs.google.com/spreadsheets/d/11923uPwbBZFjjGgGUA6NLw09EwE0CqkOc4q9oUmW1yo/edit?usp=sharing"",""เพชรบูรณ์!M483"")"),63910)</f>
        <v>63910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IFERROR(__xludf.DUMMYFUNCTION("IMPORTRANGE(""https://docs.google.com/spreadsheets/d/11923uPwbBZFjjGgGUA6NLw09EwE0CqkOc4q9oUmW1yo/edit?usp=sharing"",""เพชรบูรณ์!I484"")"),300)</f>
        <v>300</v>
      </c>
      <c r="J589" s="191">
        <f ca="1">IFERROR(__xludf.DUMMYFUNCTION("IMPORTRANGE(""https://docs.google.com/spreadsheets/d/11923uPwbBZFjjGgGUA6NLw09EwE0CqkOc4q9oUmW1yo/edit?usp=sharing"",""เพชรบูรณ์!J484"")"),0)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IFERROR(__xludf.DUMMYFUNCTION("IMPORTRANGE(""https://docs.google.com/spreadsheets/d/11923uPwbBZFjjGgGUA6NLw09EwE0CqkOc4q9oUmW1yo/edit?usp=sharing"",""เพชรบูรณ์!I485"")"),0)</f>
        <v>0</v>
      </c>
      <c r="J590" s="191">
        <f ca="1">IFERROR(__xludf.DUMMYFUNCTION("IMPORTRANGE(""https://docs.google.com/spreadsheets/d/11923uPwbBZFjjGgGUA6NLw09EwE0CqkOc4q9oUmW1yo/edit?usp=sharing"",""เพชรบูรณ์!J485"")"),0)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IFERROR(__xludf.DUMMYFUNCTION("IMPORTRANGE(""https://docs.google.com/spreadsheets/d/11923uPwbBZFjjGgGUA6NLw09EwE0CqkOc4q9oUmW1yo/edit?usp=sharing"",""เพชรบูรณ์!I486"")"),300)</f>
        <v>300</v>
      </c>
      <c r="J591" s="191">
        <f ca="1">IFERROR(__xludf.DUMMYFUNCTION("IMPORTRANGE(""https://docs.google.com/spreadsheets/d/11923uPwbBZFjjGgGUA6NLw09EwE0CqkOc4q9oUmW1yo/edit?usp=sharing"",""เพชรบูรณ์!J486"")"),0)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IFERROR(__xludf.DUMMYFUNCTION("IMPORTRANGE(""https://docs.google.com/spreadsheets/d/11923uPwbBZFjjGgGUA6NLw09EwE0CqkOc4q9oUmW1yo/edit?usp=sharing"",""เพชรบูรณ์!I487"")"),0)</f>
        <v>0</v>
      </c>
      <c r="J592" s="191">
        <f ca="1">IFERROR(__xludf.DUMMYFUNCTION("IMPORTRANGE(""https://docs.google.com/spreadsheets/d/11923uPwbBZFjjGgGUA6NLw09EwE0CqkOc4q9oUmW1yo/edit?usp=sharing"",""เพชรบูรณ์!J487"")"),0)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IFERROR(__xludf.DUMMYFUNCTION("IMPORTRANGE(""https://docs.google.com/spreadsheets/d/11923uPwbBZFjjGgGUA6NLw09EwE0CqkOc4q9oUmW1yo/edit?usp=sharing"",""เพชรบูรณ์!I488"")"),300)</f>
        <v>300</v>
      </c>
      <c r="J593" s="191">
        <f ca="1">IFERROR(__xludf.DUMMYFUNCTION("IMPORTRANGE(""https://docs.google.com/spreadsheets/d/11923uPwbBZFjjGgGUA6NLw09EwE0CqkOc4q9oUmW1yo/edit?usp=sharing"",""เพชรบูรณ์!J488"")"),0)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IFERROR(__xludf.DUMMYFUNCTION("IMPORTRANGE(""https://docs.google.com/spreadsheets/d/11923uPwbBZFjjGgGUA6NLw09EwE0CqkOc4q9oUmW1yo/edit?usp=sharing"",""เพชรบูรณ์!I489"")"),0)</f>
        <v>0</v>
      </c>
      <c r="J594" s="191">
        <f ca="1">IFERROR(__xludf.DUMMYFUNCTION("IMPORTRANGE(""https://docs.google.com/spreadsheets/d/11923uPwbBZFjjGgGUA6NLw09EwE0CqkOc4q9oUmW1yo/edit?usp=sharing"",""เพชรบูรณ์!J489"")"),0)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IFERROR(__xludf.DUMMYFUNCTION("IMPORTRANGE(""https://docs.google.com/spreadsheets/d/11923uPwbBZFjjGgGUA6NLw09EwE0CqkOc4q9oUmW1yo/edit?usp=sharing"",""เพชรบูรณ์!I490"")"),300)</f>
        <v>300</v>
      </c>
      <c r="J595" s="191">
        <f ca="1">IFERROR(__xludf.DUMMYFUNCTION("IMPORTRANGE(""https://docs.google.com/spreadsheets/d/11923uPwbBZFjjGgGUA6NLw09EwE0CqkOc4q9oUmW1yo/edit?usp=sharing"",""เพชรบูรณ์!J490"")"),0)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IFERROR(__xludf.DUMMYFUNCTION("IMPORTRANGE(""https://docs.google.com/spreadsheets/d/11923uPwbBZFjjGgGUA6NLw09EwE0CqkOc4q9oUmW1yo/edit?usp=sharing"",""เพชรบูรณ์!I491"")"),0)</f>
        <v>0</v>
      </c>
      <c r="J596" s="238">
        <f ca="1">IFERROR(__xludf.DUMMYFUNCTION("IMPORTRANGE(""https://docs.google.com/spreadsheets/d/11923uPwbBZFjjGgGUA6NLw09EwE0CqkOc4q9oUmW1yo/edit?usp=sharing"",""เพชรบูรณ์!J491"")"),0)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IFERROR(__xludf.DUMMYFUNCTION("IMPORTRANGE(""https://docs.google.com/spreadsheets/d/11923uPwbBZFjjGgGUA6NLw09EwE0CqkOc4q9oUmW1yo/edit?usp=sharing"",""เพชรบูรณ์!I492"")"),100)</f>
        <v>100</v>
      </c>
      <c r="J597" s="464">
        <f ca="1">IFERROR(__xludf.DUMMYFUNCTION("IMPORTRANGE(""https://docs.google.com/spreadsheets/d/11923uPwbBZFjjGgGUA6NLw09EwE0CqkOc4q9oUmW1yo/edit?usp=sharing"",""เพชรบูรณ์!J492"")"),0)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IFERROR(__xludf.DUMMYFUNCTION("IMPORTRANGE(""https://docs.google.com/spreadsheets/d/11923uPwbBZFjjGgGUA6NLw09EwE0CqkOc4q9oUmW1yo/edit?usp=sharing"",""เพชรบูรณ์!L492"")"),7300)</f>
        <v>7300</v>
      </c>
      <c r="M597" s="395"/>
      <c r="N597" s="395">
        <f ca="1">IFERROR(__xludf.DUMMYFUNCTION("IMPORTRANGE(""https://docs.google.com/spreadsheets/d/11923uPwbBZFjjGgGUA6NLw09EwE0CqkOc4q9oUmW1yo/edit?usp=sharing"",""เพชรบูรณ์!M492"")"),450)</f>
        <v>450</v>
      </c>
      <c r="O597" s="395">
        <f t="shared" ref="O597:O601" ca="1" si="126">+IF(L597&gt;0,N597*100/L597,0)</f>
        <v>6.1643835616438354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IFERROR(__xludf.DUMMYFUNCTION("IMPORTRANGE(""https://docs.google.com/spreadsheets/d/11923uPwbBZFjjGgGUA6NLw09EwE0CqkOc4q9oUmW1yo/edit?usp=sharing"",""เพชรบูรณ์!L493"")"),0)</f>
        <v>0</v>
      </c>
      <c r="M598" s="169"/>
      <c r="N598" s="171">
        <f ca="1">IFERROR(__xludf.DUMMYFUNCTION("IMPORTRANGE(""https://docs.google.com/spreadsheets/d/11923uPwbBZFjjGgGUA6NLw09EwE0CqkOc4q9oUmW1yo/edit?usp=sharing"",""เพชรบูรณ์!M493"")"),0)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IFERROR(__xludf.DUMMYFUNCTION("IMPORTRANGE(""https://docs.google.com/spreadsheets/d/11923uPwbBZFjjGgGUA6NLw09EwE0CqkOc4q9oUmW1yo/edit?usp=sharing"",""เพชรบูรณ์!L494"")"),7300)</f>
        <v>7300</v>
      </c>
      <c r="M599" s="169"/>
      <c r="N599" s="171">
        <f ca="1">IFERROR(__xludf.DUMMYFUNCTION("IMPORTRANGE(""https://docs.google.com/spreadsheets/d/11923uPwbBZFjjGgGUA6NLw09EwE0CqkOc4q9oUmW1yo/edit?usp=sharing"",""เพชรบูรณ์!M494"")"),450)</f>
        <v>450</v>
      </c>
      <c r="O599" s="171">
        <f t="shared" ca="1" si="126"/>
        <v>6.1643835616438354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IFERROR(__xludf.DUMMYFUNCTION("IMPORTRANGE(""https://docs.google.com/spreadsheets/d/11923uPwbBZFjjGgGUA6NLw09EwE0CqkOc4q9oUmW1yo/edit?usp=sharing"",""เพชรบูรณ์!L495"")"),0)</f>
        <v>0</v>
      </c>
      <c r="M600" s="171"/>
      <c r="N600" s="171">
        <f ca="1">IFERROR(__xludf.DUMMYFUNCTION("IMPORTRANGE(""https://docs.google.com/spreadsheets/d/11923uPwbBZFjjGgGUA6NLw09EwE0CqkOc4q9oUmW1yo/edit?usp=sharing"",""เพชรบูรณ์!M495"")"),0)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IFERROR(__xludf.DUMMYFUNCTION("IMPORTRANGE(""https://docs.google.com/spreadsheets/d/11923uPwbBZFjjGgGUA6NLw09EwE0CqkOc4q9oUmW1yo/edit?usp=sharing"",""เพชรบูรณ์!L496"")"),7300)</f>
        <v>7300</v>
      </c>
      <c r="M601" s="171"/>
      <c r="N601" s="171">
        <f ca="1">IFERROR(__xludf.DUMMYFUNCTION("IMPORTRANGE(""https://docs.google.com/spreadsheets/d/11923uPwbBZFjjGgGUA6NLw09EwE0CqkOc4q9oUmW1yo/edit?usp=sharing"",""เพชรบูรณ์!M496"")"),450)</f>
        <v>450</v>
      </c>
      <c r="O601" s="171">
        <f t="shared" ca="1" si="126"/>
        <v>6.1643835616438354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IFERROR(__xludf.DUMMYFUNCTION("IMPORTRANGE(""https://docs.google.com/spreadsheets/d/11923uPwbBZFjjGgGUA6NLw09EwE0CqkOc4q9oUmW1yo/edit?usp=sharing"",""เพชรบูรณ์!M497"")"),0)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IFERROR(__xludf.DUMMYFUNCTION("IMPORTRANGE(""https://docs.google.com/spreadsheets/d/11923uPwbBZFjjGgGUA6NLw09EwE0CqkOc4q9oUmW1yo/edit?usp=sharing"",""เพชรบูรณ์!M498"")"),0)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IFERROR(__xludf.DUMMYFUNCTION("IMPORTRANGE(""https://docs.google.com/spreadsheets/d/11923uPwbBZFjjGgGUA6NLw09EwE0CqkOc4q9oUmW1yo/edit?usp=sharing"",""เพชรบูรณ์!M499"")"),0)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IFERROR(__xludf.DUMMYFUNCTION("IMPORTRANGE(""https://docs.google.com/spreadsheets/d/11923uPwbBZFjjGgGUA6NLw09EwE0CqkOc4q9oUmW1yo/edit?usp=sharing"",""เพชรบูรณ์!M500"")"),450)</f>
        <v>450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IFERROR(__xludf.DUMMYFUNCTION("IMPORTRANGE(""https://docs.google.com/spreadsheets/d/11923uPwbBZFjjGgGUA6NLw09EwE0CqkOc4q9oUmW1yo/edit?usp=sharing"",""เพชรบูรณ์!J503"")"),1)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IFERROR(__xludf.DUMMYFUNCTION("IMPORTRANGE(""https://docs.google.com/spreadsheets/d/11923uPwbBZFjjGgGUA6NLw09EwE0CqkOc4q9oUmW1yo/edit?usp=sharing"",""เพชรบูรณ์!J166"")"),0)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IFERROR(__xludf.DUMMYFUNCTION("IMPORTRANGE(""https://docs.google.com/spreadsheets/d/11923uPwbBZFjjGgGUA6NLw09EwE0CqkOc4q9oUmW1yo/edit?usp=sharing"",""เพชรบูรณ์!J166"")"),0)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IFERROR(__xludf.DUMMYFUNCTION("IMPORTRANGE(""https://docs.google.com/spreadsheets/d/11923uPwbBZFjjGgGUA6NLw09EwE0CqkOc4q9oUmW1yo/edit?usp=sharing"",""เพชรบูรณ์!I506"")"),100)</f>
        <v>100</v>
      </c>
      <c r="J611" s="167">
        <f ca="1">IFERROR(__xludf.DUMMYFUNCTION("IMPORTRANGE(""https://docs.google.com/spreadsheets/d/11923uPwbBZFjjGgGUA6NLw09EwE0CqkOc4q9oUmW1yo/edit?usp=sharing"",""เพชรบูรณ์!J506"")"),0)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IFERROR(__xludf.DUMMYFUNCTION("IMPORTRANGE(""https://docs.google.com/spreadsheets/d/11923uPwbBZFjjGgGUA6NLw09EwE0CqkOc4q9oUmW1yo/edit?usp=sharing"",""เพชรบูรณ์!I507"")"),0)</f>
        <v>0</v>
      </c>
      <c r="J612" s="192">
        <f ca="1">IFERROR(__xludf.DUMMYFUNCTION("IMPORTRANGE(""https://docs.google.com/spreadsheets/d/11923uPwbBZFjjGgGUA6NLw09EwE0CqkOc4q9oUmW1yo/edit?usp=sharing"",""เพชรบูรณ์!J507"")"),0)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IFERROR(__xludf.DUMMYFUNCTION("IMPORTRANGE(""https://docs.google.com/spreadsheets/d/11923uPwbBZFjjGgGUA6NLw09EwE0CqkOc4q9oUmW1yo/edit?usp=sharing"",""เพชรบูรณ์!I508"")"),0)</f>
        <v>0</v>
      </c>
      <c r="J613" s="192">
        <f ca="1">IFERROR(__xludf.DUMMYFUNCTION("IMPORTRANGE(""https://docs.google.com/spreadsheets/d/11923uPwbBZFjjGgGUA6NLw09EwE0CqkOc4q9oUmW1yo/edit?usp=sharing"",""เพชรบูรณ์!J508"")"),0)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IFERROR(__xludf.DUMMYFUNCTION("IMPORTRANGE(""https://docs.google.com/spreadsheets/d/11923uPwbBZFjjGgGUA6NLw09EwE0CqkOc4q9oUmW1yo/edit?usp=sharing"",""เพชรบูรณ์!I509"")"),0)</f>
        <v>0</v>
      </c>
      <c r="J614" s="192">
        <f ca="1">IFERROR(__xludf.DUMMYFUNCTION("IMPORTRANGE(""https://docs.google.com/spreadsheets/d/11923uPwbBZFjjGgGUA6NLw09EwE0CqkOc4q9oUmW1yo/edit?usp=sharing"",""เพชรบูรณ์!J509"")"),0)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IFERROR(__xludf.DUMMYFUNCTION("IMPORTRANGE(""https://docs.google.com/spreadsheets/d/11923uPwbBZFjjGgGUA6NLw09EwE0CqkOc4q9oUmW1yo/edit?usp=sharing"",""เพชรบูรณ์!I510"")"),0)</f>
        <v>0</v>
      </c>
      <c r="J615" s="192">
        <f ca="1">IFERROR(__xludf.DUMMYFUNCTION("IMPORTRANGE(""https://docs.google.com/spreadsheets/d/11923uPwbBZFjjGgGUA6NLw09EwE0CqkOc4q9oUmW1yo/edit?usp=sharing"",""เพชรบูรณ์!J510"")"),0)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IFERROR(__xludf.DUMMYFUNCTION("IMPORTRANGE(""https://docs.google.com/spreadsheets/d/11923uPwbBZFjjGgGUA6NLw09EwE0CqkOc4q9oUmW1yo/edit?usp=sharing"",""เพชรบูรณ์!I511"")"),0)</f>
        <v>0</v>
      </c>
      <c r="J616" s="192">
        <f ca="1">IFERROR(__xludf.DUMMYFUNCTION("IMPORTRANGE(""https://docs.google.com/spreadsheets/d/11923uPwbBZFjjGgGUA6NLw09EwE0CqkOc4q9oUmW1yo/edit?usp=sharing"",""เพชรบูรณ์!J511"")"),0)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IFERROR(__xludf.DUMMYFUNCTION("IMPORTRANGE(""https://docs.google.com/spreadsheets/d/11923uPwbBZFjjGgGUA6NLw09EwE0CqkOc4q9oUmW1yo/edit?usp=sharing"",""เพชรบูรณ์!I512"")"),0)</f>
        <v>0</v>
      </c>
      <c r="J617" s="191">
        <f ca="1">IFERROR(__xludf.DUMMYFUNCTION("IMPORTRANGE(""https://docs.google.com/spreadsheets/d/11923uPwbBZFjjGgGUA6NLw09EwE0CqkOc4q9oUmW1yo/edit?usp=sharing"",""เพชรบูรณ์!J512"")"),0)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IFERROR(__xludf.DUMMYFUNCTION("IMPORTRANGE(""https://docs.google.com/spreadsheets/d/11923uPwbBZFjjGgGUA6NLw09EwE0CqkOc4q9oUmW1yo/edit?usp=sharing"",""เพชรบูรณ์!I513"")"),0)</f>
        <v>0</v>
      </c>
      <c r="J618" s="192">
        <f ca="1">IFERROR(__xludf.DUMMYFUNCTION("IMPORTRANGE(""https://docs.google.com/spreadsheets/d/11923uPwbBZFjjGgGUA6NLw09EwE0CqkOc4q9oUmW1yo/edit?usp=sharing"",""เพชรบูรณ์!J513"")"),0)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IFERROR(__xludf.DUMMYFUNCTION("IMPORTRANGE(""https://docs.google.com/spreadsheets/d/11923uPwbBZFjjGgGUA6NLw09EwE0CqkOc4q9oUmW1yo/edit?usp=sharing"",""เพชรบูรณ์!I514"")"),0)</f>
        <v>0</v>
      </c>
      <c r="J619" s="192">
        <f ca="1">IFERROR(__xludf.DUMMYFUNCTION("IMPORTRANGE(""https://docs.google.com/spreadsheets/d/11923uPwbBZFjjGgGUA6NLw09EwE0CqkOc4q9oUmW1yo/edit?usp=sharing"",""เพชรบูรณ์!J514"")"),0)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IFERROR(__xludf.DUMMYFUNCTION("IMPORTRANGE(""https://docs.google.com/spreadsheets/d/11923uPwbBZFjjGgGUA6NLw09EwE0CqkOc4q9oUmW1yo/edit?usp=sharing"",""เพชรบูรณ์!I515"")"),0)</f>
        <v>0</v>
      </c>
      <c r="J620" s="167">
        <f ca="1">IFERROR(__xludf.DUMMYFUNCTION("IMPORTRANGE(""https://docs.google.com/spreadsheets/d/11923uPwbBZFjjGgGUA6NLw09EwE0CqkOc4q9oUmW1yo/edit?usp=sharing"",""เพชรบูรณ์!J515"")"),0)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IFERROR(__xludf.DUMMYFUNCTION("IMPORTRANGE(""https://docs.google.com/spreadsheets/d/11923uPwbBZFjjGgGUA6NLw09EwE0CqkOc4q9oUmW1yo/edit?usp=sharing"",""เพชรบูรณ์!I516"")"),0)</f>
        <v>0</v>
      </c>
      <c r="J621" s="167">
        <f ca="1">IFERROR(__xludf.DUMMYFUNCTION("IMPORTRANGE(""https://docs.google.com/spreadsheets/d/11923uPwbBZFjjGgGUA6NLw09EwE0CqkOc4q9oUmW1yo/edit?usp=sharing"",""เพชรบูรณ์!J516"")"),0)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IFERROR(__xludf.DUMMYFUNCTION("IMPORTRANGE(""https://docs.google.com/spreadsheets/d/11923uPwbBZFjjGgGUA6NLw09EwE0CqkOc4q9oUmW1yo/edit?usp=sharing"",""เพชรบูรณ์!I517"")"),0)</f>
        <v>0</v>
      </c>
      <c r="J622" s="192">
        <f ca="1">IFERROR(__xludf.DUMMYFUNCTION("IMPORTRANGE(""https://docs.google.com/spreadsheets/d/11923uPwbBZFjjGgGUA6NLw09EwE0CqkOc4q9oUmW1yo/edit?usp=sharing"",""เพชรบูรณ์!J517"")"),0)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IFERROR(__xludf.DUMMYFUNCTION("IMPORTRANGE(""https://docs.google.com/spreadsheets/d/11923uPwbBZFjjGgGUA6NLw09EwE0CqkOc4q9oUmW1yo/edit?usp=sharing"",""เพชรบูรณ์!I518"")"),0)</f>
        <v>0</v>
      </c>
      <c r="J623" s="192">
        <f ca="1">IFERROR(__xludf.DUMMYFUNCTION("IMPORTRANGE(""https://docs.google.com/spreadsheets/d/11923uPwbBZFjjGgGUA6NLw09EwE0CqkOc4q9oUmW1yo/edit?usp=sharing"",""เพชรบูรณ์!J518"")"),0)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IFERROR(__xludf.DUMMYFUNCTION("IMPORTRANGE(""https://docs.google.com/spreadsheets/d/11923uPwbBZFjjGgGUA6NLw09EwE0CqkOc4q9oUmW1yo/edit?usp=sharing"",""เพชรบูรณ์!I519"")"),0)</f>
        <v>0</v>
      </c>
      <c r="J624" s="191">
        <f ca="1">IFERROR(__xludf.DUMMYFUNCTION("IMPORTRANGE(""https://docs.google.com/spreadsheets/d/11923uPwbBZFjjGgGUA6NLw09EwE0CqkOc4q9oUmW1yo/edit?usp=sharing"",""เพชรบูรณ์!J519"")"),0)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IFERROR(__xludf.DUMMYFUNCTION("IMPORTRANGE(""https://docs.google.com/spreadsheets/d/11923uPwbBZFjjGgGUA6NLw09EwE0CqkOc4q9oUmW1yo/edit?usp=sharing"",""เพชรบูรณ์!I520"")"),0)</f>
        <v>0</v>
      </c>
      <c r="J625" s="192">
        <f ca="1">IFERROR(__xludf.DUMMYFUNCTION("IMPORTRANGE(""https://docs.google.com/spreadsheets/d/11923uPwbBZFjjGgGUA6NLw09EwE0CqkOc4q9oUmW1yo/edit?usp=sharing"",""เพชรบูรณ์!J520"")"),0)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IFERROR(__xludf.DUMMYFUNCTION("IMPORTRANGE(""https://docs.google.com/spreadsheets/d/11923uPwbBZFjjGgGUA6NLw09EwE0CqkOc4q9oUmW1yo/edit?usp=sharing"",""เพชรบูรณ์!I521"")"),0)</f>
        <v>0</v>
      </c>
      <c r="J626" s="192">
        <f ca="1">IFERROR(__xludf.DUMMYFUNCTION("IMPORTRANGE(""https://docs.google.com/spreadsheets/d/11923uPwbBZFjjGgGUA6NLw09EwE0CqkOc4q9oUmW1yo/edit?usp=sharing"",""เพชรบูรณ์!J521"")"),0)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32">
        <f ca="1">IFERROR(__xludf.DUMMYFUNCTION("IMPORTRANGE(""https://docs.google.com/spreadsheets/d/11923uPwbBZFjjGgGUA6NLw09EwE0CqkOc4q9oUmW1yo/edit?usp=sharing"",""เพชรบูรณ์!J523"")"),206731.96)</f>
        <v>206731.96</v>
      </c>
      <c r="K628" s="333">
        <f t="shared" ref="K628:K635" ca="1" si="129">IF(I628&gt;0,J628*100/I628,0)</f>
        <v>1.0329643959730583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IFERROR(__xludf.DUMMYFUNCTION("IMPORTRANGE(""https://docs.google.com/spreadsheets/d/11923uPwbBZFjjGgGUA6NLw09EwE0CqkOc4q9oUmW1yo/edit?usp=sharing"",""เพชรบูรณ์!I524"")"),654)</f>
        <v>654</v>
      </c>
      <c r="J629" s="332">
        <f ca="1">IFERROR(__xludf.DUMMYFUNCTION("IMPORTRANGE(""https://docs.google.com/spreadsheets/d/11923uPwbBZFjjGgGUA6NLw09EwE0CqkOc4q9oUmW1yo/edit?usp=sharing"",""เพชรบูรณ์!J524"")"),6)</f>
        <v>6</v>
      </c>
      <c r="K629" s="333">
        <f t="shared" ca="1" si="129"/>
        <v>0.91743119266055051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32">
        <f ca="1">IFERROR(__xludf.DUMMYFUNCTION("IMPORTRANGE(""https://docs.google.com/spreadsheets/d/11923uPwbBZFjjGgGUA6NLw09EwE0CqkOc4q9oUmW1yo/edit?usp=sharing"",""เพชรบูรณ์!J525"")"),275040.54)</f>
        <v>275040.53999999998</v>
      </c>
      <c r="K630" s="333">
        <f t="shared" ca="1" si="129"/>
        <v>0.98137724652390868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IFERROR(__xludf.DUMMYFUNCTION("IMPORTRANGE(""https://docs.google.com/spreadsheets/d/11923uPwbBZFjjGgGUA6NLw09EwE0CqkOc4q9oUmW1yo/edit?usp=sharing"",""เพชรบูรณ์!I526"")"),1029)</f>
        <v>1029</v>
      </c>
      <c r="J631" s="332">
        <f ca="1">IFERROR(__xludf.DUMMYFUNCTION("IMPORTRANGE(""https://docs.google.com/spreadsheets/d/11923uPwbBZFjjGgGUA6NLw09EwE0CqkOc4q9oUmW1yo/edit?usp=sharing"",""เพชรบูรณ์!J526"")"),56)</f>
        <v>56</v>
      </c>
      <c r="K631" s="333">
        <f t="shared" ca="1" si="129"/>
        <v>5.4421768707482991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IFERROR(__xludf.DUMMYFUNCTION("IMPORTRANGE(""https://docs.google.com/spreadsheets/d/11923uPwbBZFjjGgGUA6NLw09EwE0CqkOc4q9oUmW1yo/edit?usp=sharing"",""เพชรบูรณ์!I527"")"),2998238.99)</f>
        <v>2998238.99</v>
      </c>
      <c r="J632" s="332">
        <f ca="1">IFERROR(__xludf.DUMMYFUNCTION("IMPORTRANGE(""https://docs.google.com/spreadsheets/d/11923uPwbBZFjjGgGUA6NLw09EwE0CqkOc4q9oUmW1yo/edit?usp=sharing"",""เพชรบูรณ์!J527"")"),73440.52)</f>
        <v>73440.52</v>
      </c>
      <c r="K632" s="333">
        <f t="shared" ca="1" si="129"/>
        <v>2.4494551716839621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IFERROR(__xludf.DUMMYFUNCTION("IMPORTRANGE(""https://docs.google.com/spreadsheets/d/11923uPwbBZFjjGgGUA6NLw09EwE0CqkOc4q9oUmW1yo/edit?usp=sharing"",""เพชรบูรณ์!I528"")"),117)</f>
        <v>117</v>
      </c>
      <c r="J633" s="332">
        <f ca="1">IFERROR(__xludf.DUMMYFUNCTION("IMPORTRANGE(""https://docs.google.com/spreadsheets/d/11923uPwbBZFjjGgGUA6NLw09EwE0CqkOc4q9oUmW1yo/edit?usp=sharing"",""เพชรบูรณ์!J528"")"),22)</f>
        <v>22</v>
      </c>
      <c r="K633" s="333">
        <f t="shared" ca="1" si="129"/>
        <v>18.803418803418804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32">
        <f ca="1">IFERROR(__xludf.DUMMYFUNCTION("IMPORTRANGE(""https://docs.google.com/spreadsheets/d/11923uPwbBZFjjGgGUA6NLw09EwE0CqkOc4q9oUmW1yo/edit?usp=sharing"",""เพชรบูรณ์!J529"")"),0)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IFERROR(__xludf.DUMMYFUNCTION("IMPORTRANGE(""https://docs.google.com/spreadsheets/d/11923uPwbBZFjjGgGUA6NLw09EwE0CqkOc4q9oUmW1yo/edit?usp=sharing"",""เพชรบูรณ์!I530"")"),300)</f>
        <v>300</v>
      </c>
      <c r="J635" s="462">
        <f ca="1">IFERROR(__xludf.DUMMYFUNCTION("IMPORTRANGE(""https://docs.google.com/spreadsheets/d/11923uPwbBZFjjGgGUA6NLw09EwE0CqkOc4q9oUmW1yo/edit?usp=sharing"",""เพชรบูรณ์!J530"")"),0)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zoomScale="80" zoomScaleNormal="80" workbookViewId="0">
      <pane ySplit="6" topLeftCell="A615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247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15192765</v>
      </c>
      <c r="M8" s="25">
        <f t="shared" ca="1" si="0"/>
        <v>1487105</v>
      </c>
      <c r="N8" s="25">
        <f t="shared" ca="1" si="0"/>
        <v>11478485</v>
      </c>
      <c r="O8" s="24">
        <f t="shared" ref="O8:O16" ca="1" si="1">IF(L8&gt;0,N8*100/L8,0)</f>
        <v>75.552310589941982</v>
      </c>
      <c r="P8" s="24">
        <f t="shared" ref="P8:P16" ca="1" si="2">IF(M8&gt;0,N8*100/M8,0)</f>
        <v>771.86782372461926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15192765</v>
      </c>
      <c r="M10" s="32">
        <f t="shared" ca="1" si="4"/>
        <v>1487105</v>
      </c>
      <c r="N10" s="32">
        <f t="shared" ca="1" si="4"/>
        <v>11478485</v>
      </c>
      <c r="O10" s="31">
        <f t="shared" ca="1" si="1"/>
        <v>75.552310589941982</v>
      </c>
      <c r="P10" s="31">
        <f t="shared" ca="1" si="2"/>
        <v>771.86782372461926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4659465</v>
      </c>
      <c r="M12" s="40">
        <f t="shared" ca="1" si="6"/>
        <v>1487105</v>
      </c>
      <c r="N12" s="40">
        <f t="shared" ca="1" si="6"/>
        <v>997685</v>
      </c>
      <c r="O12" s="40">
        <f t="shared" ca="1" si="1"/>
        <v>21.412007601731101</v>
      </c>
      <c r="P12" s="40">
        <f t="shared" ca="1" si="2"/>
        <v>67.089075754570118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1871100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2788365</v>
      </c>
      <c r="M14" s="40">
        <f t="shared" si="8"/>
        <v>0</v>
      </c>
      <c r="N14" s="40">
        <f t="shared" ca="1" si="8"/>
        <v>127756</v>
      </c>
      <c r="O14" s="43">
        <f t="shared" ca="1" si="1"/>
        <v>4.5817531062109875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10533300</v>
      </c>
      <c r="M16" s="40">
        <f t="shared" si="10"/>
        <v>0</v>
      </c>
      <c r="N16" s="40">
        <f t="shared" ca="1" si="10"/>
        <v>10480800</v>
      </c>
      <c r="O16" s="52">
        <f t="shared" ca="1" si="1"/>
        <v>99.501580701204745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13333805</v>
      </c>
      <c r="M18" s="25">
        <f t="shared" ca="1" si="11"/>
        <v>1487105</v>
      </c>
      <c r="N18" s="25">
        <f t="shared" ca="1" si="11"/>
        <v>11350729</v>
      </c>
      <c r="O18" s="24">
        <f t="shared" ref="O18:O20" ca="1" si="12">IF(L18&gt;0,N18*100/L18,0)</f>
        <v>85.127456116239884</v>
      </c>
      <c r="P18" s="24">
        <f t="shared" ref="P18:P26" ca="1" si="13">IF(M18&gt;0,N18*100/M18,0)</f>
        <v>763.27690378285331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13333805</v>
      </c>
      <c r="M20" s="32">
        <f t="shared" ca="1" si="15"/>
        <v>1487105</v>
      </c>
      <c r="N20" s="32">
        <f t="shared" ca="1" si="15"/>
        <v>11350729</v>
      </c>
      <c r="O20" s="31">
        <f t="shared" ca="1" si="12"/>
        <v>85.127456116239884</v>
      </c>
      <c r="P20" s="31">
        <f t="shared" ca="1" si="13"/>
        <v>763.27690378285331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2800505</v>
      </c>
      <c r="M22" s="44">
        <f t="shared" ca="1" si="18"/>
        <v>1487105</v>
      </c>
      <c r="N22" s="43">
        <f t="shared" ca="1" si="18"/>
        <v>869929</v>
      </c>
      <c r="O22" s="43">
        <f t="shared" ca="1" si="17"/>
        <v>31.063290370843831</v>
      </c>
      <c r="P22" s="43">
        <f t="shared" ca="1" si="13"/>
        <v>58.498155812804072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1871100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929405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10533300</v>
      </c>
      <c r="M26" s="52">
        <f t="shared" si="22"/>
        <v>0</v>
      </c>
      <c r="N26" s="52">
        <f t="shared" ca="1" si="22"/>
        <v>10480800</v>
      </c>
      <c r="O26" s="52">
        <f t="shared" ca="1" si="17"/>
        <v>99.501580701204745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1858960</v>
      </c>
      <c r="M28" s="25">
        <f t="shared" si="23"/>
        <v>0</v>
      </c>
      <c r="N28" s="25">
        <f t="shared" ca="1" si="23"/>
        <v>127756</v>
      </c>
      <c r="O28" s="24">
        <f t="shared" ref="O28:O30" ca="1" si="24">IF(L28&gt;0,N28*100/L28,0)</f>
        <v>6.8724448078495506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1858960</v>
      </c>
      <c r="M30" s="32">
        <f t="shared" si="27"/>
        <v>0</v>
      </c>
      <c r="N30" s="32">
        <f t="shared" ca="1" si="27"/>
        <v>127756</v>
      </c>
      <c r="O30" s="31">
        <f t="shared" ca="1" si="24"/>
        <v>6.8724448078495506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1858960</v>
      </c>
      <c r="M32" s="43">
        <f t="shared" si="30"/>
        <v>0</v>
      </c>
      <c r="N32" s="43">
        <f t="shared" ca="1" si="30"/>
        <v>127756</v>
      </c>
      <c r="O32" s="43">
        <f t="shared" ca="1" si="29"/>
        <v>6.8724448078495506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1858960</v>
      </c>
      <c r="M34" s="43">
        <f t="shared" si="32"/>
        <v>0</v>
      </c>
      <c r="N34" s="43">
        <f t="shared" ca="1" si="32"/>
        <v>127756</v>
      </c>
      <c r="O34" s="43">
        <f t="shared" ca="1" si="29"/>
        <v>6.8724448078495506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13333805</v>
      </c>
      <c r="M37" s="55">
        <f t="shared" ca="1" si="33"/>
        <v>1487105</v>
      </c>
      <c r="N37" s="55">
        <f t="shared" ca="1" si="33"/>
        <v>11350729</v>
      </c>
      <c r="O37" s="56">
        <f t="shared" ca="1" si="29"/>
        <v>85.127456116239884</v>
      </c>
      <c r="P37" s="56">
        <f t="shared" ca="1" si="25"/>
        <v>763.27690378285331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7769200</v>
      </c>
      <c r="M41" s="79">
        <f t="shared" ca="1" si="34"/>
        <v>305400</v>
      </c>
      <c r="N41" s="79">
        <f t="shared" ca="1" si="34"/>
        <v>7368747</v>
      </c>
      <c r="O41" s="78">
        <f t="shared" ref="O41:O43" ca="1" si="35">IF(L41&gt;0,N41*100/L41,0)</f>
        <v>94.845634042115023</v>
      </c>
      <c r="P41" s="78">
        <f t="shared" ref="P41:P43" ca="1" si="36">IF(M41&gt;0,N41*100/M41,0)</f>
        <v>2412.8182711198428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7769200</v>
      </c>
      <c r="M43" s="79">
        <f t="shared" ca="1" si="38"/>
        <v>305400</v>
      </c>
      <c r="N43" s="79">
        <f t="shared" ca="1" si="38"/>
        <v>7368747</v>
      </c>
      <c r="O43" s="78">
        <f t="shared" ca="1" si="35"/>
        <v>94.845634042115023</v>
      </c>
      <c r="P43" s="78">
        <f t="shared" ca="1" si="36"/>
        <v>2412.8182711198428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610700</v>
      </c>
      <c r="M45" s="91">
        <f ca="1">IFERROR(__xludf.DUMMYFUNCTION("IMPORTRANGE(""https://docs.google.com/spreadsheets/d/1Yj_ptqi66GCucihVvJfMjLAmec39IyEx_6qawtMGysU/edit?usp=sharing"",""สบก!Q30"")"),305400)</f>
        <v>305400</v>
      </c>
      <c r="N45" s="91">
        <f ca="1">IFERROR(__xludf.DUMMYFUNCTION("IMPORTRANGE(""https://docs.google.com/spreadsheets/d/1Yj_ptqi66GCucihVvJfMjLAmec39IyEx_6qawtMGysU/edit?usp=sharing"",""สบก!R30"")"),213747)</f>
        <v>213747</v>
      </c>
      <c r="O45" s="92">
        <f ca="1">IF(L45&gt;0,N45*100/L45,0)</f>
        <v>35.000327493040771</v>
      </c>
      <c r="P45" s="92">
        <f ca="1">IF(M45&gt;0,N45*100/M45,0)</f>
        <v>69.989194499017685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IFERROR(__xludf.DUMMYFUNCTION("IMPORTRANGE(""https://docs.google.com/spreadsheets/d/1Yj_ptqi66GCucihVvJfMjLAmec39IyEx_6qawtMGysU/edit?usp=sharing"",""สบก!M30"")"),610700)</f>
        <v>610700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IFERROR(__xludf.DUMMYFUNCTION("IMPORTRANGE(""https://docs.google.com/spreadsheets/d/1Yj_ptqi66GCucihVvJfMjLAmec39IyEx_6qawtMGysU/edit?usp=sharing"",""สบก!N30"")"),0)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IFERROR(__xludf.DUMMYFUNCTION("IMPORTRANGE(""https://docs.google.com/spreadsheets/d/1Yj_ptqi66GCucihVvJfMjLAmec39IyEx_6qawtMGysU/edit?usp=sharing"",""สบก!O30"")"),7158500)</f>
        <v>7158500</v>
      </c>
      <c r="M49" s="101"/>
      <c r="N49" s="91">
        <f ca="1">IFERROR(__xludf.DUMMYFUNCTION("IMPORTRANGE(""https://docs.google.com/spreadsheets/d/1Yj_ptqi66GCucihVvJfMjLAmec39IyEx_6qawtMGysU/edit?usp=sharing"",""สบก!S30"")"),7155000)</f>
        <v>7155000</v>
      </c>
      <c r="O49" s="101">
        <f ca="1">IF(L49&gt;0,N49*100/L49,0)</f>
        <v>99.951107075504652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637200</v>
      </c>
      <c r="M53" s="125">
        <f t="shared" ca="1" si="39"/>
        <v>318600</v>
      </c>
      <c r="N53" s="125">
        <f t="shared" ca="1" si="39"/>
        <v>181700</v>
      </c>
      <c r="O53" s="124">
        <f t="shared" ref="O53:O55" ca="1" si="40">IF(L53&gt;0,N53*100/L53,0)</f>
        <v>28.515379786566228</v>
      </c>
      <c r="P53" s="124">
        <f t="shared" ref="P53:P55" ca="1" si="41">IF(M53&gt;0,N53*100/M53,0)</f>
        <v>57.030759573132457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637200</v>
      </c>
      <c r="M55" s="125">
        <f t="shared" ca="1" si="43"/>
        <v>318600</v>
      </c>
      <c r="N55" s="125">
        <f t="shared" ca="1" si="43"/>
        <v>181700</v>
      </c>
      <c r="O55" s="124">
        <f t="shared" ca="1" si="40"/>
        <v>28.515379786566228</v>
      </c>
      <c r="P55" s="124">
        <f t="shared" ca="1" si="41"/>
        <v>57.030759573132457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637200</v>
      </c>
      <c r="M57" s="91">
        <f ca="1">IFERROR(__xludf.DUMMYFUNCTION("IMPORTRANGE(""https://docs.google.com/spreadsheets/d/1Yj_ptqi66GCucihVvJfMjLAmec39IyEx_6qawtMGysU/edit?usp=sharing"",""สบก!Z30"")"),318600)</f>
        <v>318600</v>
      </c>
      <c r="N57" s="91">
        <f ca="1">IFERROR(__xludf.DUMMYFUNCTION("IMPORTRANGE(""https://docs.google.com/spreadsheets/d/1Yj_ptqi66GCucihVvJfMjLAmec39IyEx_6qawtMGysU/edit?usp=sharing"",""สบก!AA30"")"),181700)</f>
        <v>181700</v>
      </c>
      <c r="O57" s="92">
        <f ca="1">IF(L57&gt;0,N57*100/L57,0)</f>
        <v>28.515379786566228</v>
      </c>
      <c r="P57" s="92">
        <f ca="1">IF(M57&gt;0,N57*100/M57,0)</f>
        <v>57.030759573132457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IFERROR(__xludf.DUMMYFUNCTION("IMPORTRANGE(""https://docs.google.com/spreadsheets/d/1Yj_ptqi66GCucihVvJfMjLAmec39IyEx_6qawtMGysU/edit?usp=sharing"",""สบก!V30"")"),637200)</f>
        <v>637200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IFERROR(__xludf.DUMMYFUNCTION("IMPORTRANGE(""https://docs.google.com/spreadsheets/d/1Yj_ptqi66GCucihVvJfMjLAmec39IyEx_6qawtMGysU/edit?usp=sharing"",""สบก!W30"")"),0)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IFERROR(__xludf.DUMMYFUNCTION("IMPORTRANGE(""https://docs.google.com/spreadsheets/d/1Yj_ptqi66GCucihVvJfMjLAmec39IyEx_6qawtMGysU/edit?usp=sharing"",""สบก!X30"")"),0)</f>
        <v>0</v>
      </c>
      <c r="M61" s="101"/>
      <c r="N61" s="91">
        <f ca="1">IFERROR(__xludf.DUMMYFUNCTION("IMPORTRANGE(""https://docs.google.com/spreadsheets/d/1Yj_ptqi66GCucihVvJfMjLAmec39IyEx_6qawtMGysU/edit?usp=sharing"",""สบก!AB30"")"),0)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IFERROR(__xludf.DUMMYFUNCTION("IMPORTRANGE(""https://docs.google.com/spreadsheets/d/11923uPwbBZFjjGgGUA6NLw09EwE0CqkOc4q9oUmW1yo/edit?usp=sharing"",""แพร่!I9"")"),0)</f>
        <v>0</v>
      </c>
      <c r="J64" s="146">
        <f ca="1">IFERROR(__xludf.DUMMYFUNCTION("IMPORTRANGE(""https://docs.google.com/spreadsheets/d/11923uPwbBZFjjGgGUA6NLw09EwE0CqkOc4q9oUmW1yo/edit?usp=sharing"",""แพร่!J9"")"),0)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IFERROR(__xludf.DUMMYFUNCTION("IMPORTRANGE(""https://docs.google.com/spreadsheets/d/11923uPwbBZFjjGgGUA6NLw09EwE0CqkOc4q9oUmW1yo/edit?usp=sharing"",""แพร่!I10"")"),0)</f>
        <v>0</v>
      </c>
      <c r="J65" s="146">
        <f ca="1">IFERROR(__xludf.DUMMYFUNCTION("IMPORTRANGE(""https://docs.google.com/spreadsheets/d/11923uPwbBZFjjGgGUA6NLw09EwE0CqkOc4q9oUmW1yo/edit?usp=sharing"",""แพร่!J10"")"),0)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3180000</v>
      </c>
      <c r="M66" s="155">
        <f t="shared" ca="1" si="45"/>
        <v>0</v>
      </c>
      <c r="N66" s="155">
        <f t="shared" ca="1" si="45"/>
        <v>3131000</v>
      </c>
      <c r="O66" s="154">
        <f t="shared" ref="O66:O68" ca="1" si="46">IF(L66&gt;0,N66*100/L66,0)</f>
        <v>98.459119496855351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3180000</v>
      </c>
      <c r="M68" s="160">
        <f t="shared" ca="1" si="49"/>
        <v>0</v>
      </c>
      <c r="N68" s="160">
        <f t="shared" ca="1" si="49"/>
        <v>3131000</v>
      </c>
      <c r="O68" s="159">
        <f t="shared" ca="1" si="46"/>
        <v>98.459119496855351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IFERROR(__xludf.DUMMYFUNCTION("IMPORTRANGE(""https://docs.google.com/spreadsheets/d/1Yj_ptqi66GCucihVvJfMjLAmec39IyEx_6qawtMGysU/edit?usp=sharing"",""สบก!AI30"")"),0)</f>
        <v>0</v>
      </c>
      <c r="N70" s="172">
        <f ca="1">IFERROR(__xludf.DUMMYFUNCTION("IMPORTRANGE(""https://docs.google.com/spreadsheets/d/1Yj_ptqi66GCucihVvJfMjLAmec39IyEx_6qawtMGysU/edit?usp=sharing"",""สบก!AJ30"")"),0)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IFERROR(__xludf.DUMMYFUNCTION("IMPORTRANGE(""https://docs.google.com/spreadsheets/d/1Yj_ptqi66GCucihVvJfMjLAmec39IyEx_6qawtMGysU/edit?usp=sharing"",""สบก!AE30"")"),0)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IFERROR(__xludf.DUMMYFUNCTION("IMPORTRANGE(""https://docs.google.com/spreadsheets/d/1Yj_ptqi66GCucihVvJfMjLAmec39IyEx_6qawtMGysU/edit?usp=sharing"",""สบก!AF30"")"),0)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IFERROR(__xludf.DUMMYFUNCTION("IMPORTRANGE(""https://docs.google.com/spreadsheets/d/1Yj_ptqi66GCucihVvJfMjLAmec39IyEx_6qawtMGysU/edit?usp=sharing"",""สบก!AG30"")"),3180000)</f>
        <v>3180000</v>
      </c>
      <c r="M74" s="101"/>
      <c r="N74" s="91">
        <f ca="1">IFERROR(__xludf.DUMMYFUNCTION("IMPORTRANGE(""https://docs.google.com/spreadsheets/d/1Yj_ptqi66GCucihVvJfMjLAmec39IyEx_6qawtMGysU/edit?usp=sharing"",""สบก!AK30"")"),3131000)</f>
        <v>3131000</v>
      </c>
      <c r="O74" s="101">
        <f ca="1">IF(L74&gt;0,N74*100/L74,0)</f>
        <v>98.459119496855351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IFERROR(__xludf.DUMMYFUNCTION("IMPORTRANGE(""https://docs.google.com/spreadsheets/d/11923uPwbBZFjjGgGUA6NLw09EwE0CqkOc4q9oUmW1yo/edit?usp=sharing"",""แพร่!J16"")"),0)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IFERROR(__xludf.DUMMYFUNCTION("IMPORTRANGE(""https://docs.google.com/spreadsheets/d/11923uPwbBZFjjGgGUA6NLw09EwE0CqkOc4q9oUmW1yo/edit?usp=sharing"",""แพร่!J17"")"),0)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IFERROR(__xludf.DUMMYFUNCTION("IMPORTRANGE(""https://docs.google.com/spreadsheets/d/11923uPwbBZFjjGgGUA6NLw09EwE0CqkOc4q9oUmW1yo/edit?usp=sharing"",""แพร่!J18"")"),0)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IFERROR(__xludf.DUMMYFUNCTION("IMPORTRANGE(""https://docs.google.com/spreadsheets/d/11923uPwbBZFjjGgGUA6NLw09EwE0CqkOc4q9oUmW1yo/edit?usp=sharing"",""แพร่!J19"")"),0)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IFERROR(__xludf.DUMMYFUNCTION("IMPORTRANGE(""https://docs.google.com/spreadsheets/d/11923uPwbBZFjjGgGUA6NLw09EwE0CqkOc4q9oUmW1yo/edit?usp=sharing"",""แพร่!I20"")"),0)</f>
        <v>0</v>
      </c>
      <c r="J80" s="203">
        <f ca="1">IFERROR(__xludf.DUMMYFUNCTION("IMPORTRANGE(""https://docs.google.com/spreadsheets/d/11923uPwbBZFjjGgGUA6NLw09EwE0CqkOc4q9oUmW1yo/edit?usp=sharing"",""แพร่!J20"")"),0)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IFERROR(__xludf.DUMMYFUNCTION("IMPORTRANGE(""https://docs.google.com/spreadsheets/d/11923uPwbBZFjjGgGUA6NLw09EwE0CqkOc4q9oUmW1yo/edit?usp=sharing"",""แพร่!I21"")"),0)</f>
        <v>0</v>
      </c>
      <c r="J81" s="203">
        <f ca="1">IFERROR(__xludf.DUMMYFUNCTION("IMPORTRANGE(""https://docs.google.com/spreadsheets/d/11923uPwbBZFjjGgGUA6NLw09EwE0CqkOc4q9oUmW1yo/edit?usp=sharing"",""แพร่!J21"")"),0)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IFERROR(__xludf.DUMMYFUNCTION("IMPORTRANGE(""https://docs.google.com/spreadsheets/d/11923uPwbBZFjjGgGUA6NLw09EwE0CqkOc4q9oUmW1yo/edit?usp=sharing"",""แพร่!I22"")"),0)</f>
        <v>0</v>
      </c>
      <c r="J82" s="191">
        <f ca="1">IFERROR(__xludf.DUMMYFUNCTION("IMPORTRANGE(""https://docs.google.com/spreadsheets/d/11923uPwbBZFjjGgGUA6NLw09EwE0CqkOc4q9oUmW1yo/edit?usp=sharing"",""แพร่!J22"")"),0)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IFERROR(__xludf.DUMMYFUNCTION("IMPORTRANGE(""https://docs.google.com/spreadsheets/d/11923uPwbBZFjjGgGUA6NLw09EwE0CqkOc4q9oUmW1yo/edit?usp=sharing"",""แพร่!I23"")"),0)</f>
        <v>0</v>
      </c>
      <c r="J83" s="191">
        <f ca="1">IFERROR(__xludf.DUMMYFUNCTION("IMPORTRANGE(""https://docs.google.com/spreadsheets/d/11923uPwbBZFjjGgGUA6NLw09EwE0CqkOc4q9oUmW1yo/edit?usp=sharing"",""แพร่!J23"")"),0)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IFERROR(__xludf.DUMMYFUNCTION("IMPORTRANGE(""https://docs.google.com/spreadsheets/d/11923uPwbBZFjjGgGUA6NLw09EwE0CqkOc4q9oUmW1yo/edit?usp=sharing"",""แพร่!I24"")"),0)</f>
        <v>0</v>
      </c>
      <c r="J84" s="192">
        <f ca="1">IFERROR(__xludf.DUMMYFUNCTION("IMPORTRANGE(""https://docs.google.com/spreadsheets/d/11923uPwbBZFjjGgGUA6NLw09EwE0CqkOc4q9oUmW1yo/edit?usp=sharing"",""แพร่!J24"")"),0)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IFERROR(__xludf.DUMMYFUNCTION("IMPORTRANGE(""https://docs.google.com/spreadsheets/d/11923uPwbBZFjjGgGUA6NLw09EwE0CqkOc4q9oUmW1yo/edit?usp=sharing"",""แพร่!I25"")"),0)</f>
        <v>0</v>
      </c>
      <c r="J85" s="192">
        <f ca="1">IFERROR(__xludf.DUMMYFUNCTION("IMPORTRANGE(""https://docs.google.com/spreadsheets/d/11923uPwbBZFjjGgGUA6NLw09EwE0CqkOc4q9oUmW1yo/edit?usp=sharing"",""แพร่!J25"")"),0)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IFERROR(__xludf.DUMMYFUNCTION("IMPORTRANGE(""https://docs.google.com/spreadsheets/d/11923uPwbBZFjjGgGUA6NLw09EwE0CqkOc4q9oUmW1yo/edit?usp=sharing"",""แพร่!I26"")"),0)</f>
        <v>0</v>
      </c>
      <c r="J86" s="191">
        <f ca="1">IFERROR(__xludf.DUMMYFUNCTION("IMPORTRANGE(""https://docs.google.com/spreadsheets/d/11923uPwbBZFjjGgGUA6NLw09EwE0CqkOc4q9oUmW1yo/edit?usp=sharing"",""แพร่!J26"")"),0)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IFERROR(__xludf.DUMMYFUNCTION("IMPORTRANGE(""https://docs.google.com/spreadsheets/d/11923uPwbBZFjjGgGUA6NLw09EwE0CqkOc4q9oUmW1yo/edit?usp=sharing"",""แพร่!I27"")"),0)</f>
        <v>0</v>
      </c>
      <c r="J87" s="191">
        <f ca="1">IFERROR(__xludf.DUMMYFUNCTION("IMPORTRANGE(""https://docs.google.com/spreadsheets/d/11923uPwbBZFjjGgGUA6NLw09EwE0CqkOc4q9oUmW1yo/edit?usp=sharing"",""แพร่!J27"")"),0)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IFERROR(__xludf.DUMMYFUNCTION("IMPORTRANGE(""https://docs.google.com/spreadsheets/d/11923uPwbBZFjjGgGUA6NLw09EwE0CqkOc4q9oUmW1yo/edit?usp=sharing"",""แพร่!I28"")"),0)</f>
        <v>0</v>
      </c>
      <c r="J88" s="191">
        <f ca="1">IFERROR(__xludf.DUMMYFUNCTION("IMPORTRANGE(""https://docs.google.com/spreadsheets/d/11923uPwbBZFjjGgGUA6NLw09EwE0CqkOc4q9oUmW1yo/edit?usp=sharing"",""แพร่!J28"")"),0)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IFERROR(__xludf.DUMMYFUNCTION("IMPORTRANGE(""https://docs.google.com/spreadsheets/d/11923uPwbBZFjjGgGUA6NLw09EwE0CqkOc4q9oUmW1yo/edit?usp=sharing"",""แพร่!J29"")"),0)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IFERROR(__xludf.DUMMYFUNCTION("IMPORTRANGE(""https://docs.google.com/spreadsheets/d/11923uPwbBZFjjGgGUA6NLw09EwE0CqkOc4q9oUmW1yo/edit?usp=sharing"",""แพร่!J30"")"),0)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IFERROR(__xludf.DUMMYFUNCTION("IMPORTRANGE(""https://docs.google.com/spreadsheets/d/11923uPwbBZFjjGgGUA6NLw09EwE0CqkOc4q9oUmW1yo/edit?usp=sharing"",""แพร่!I32"")"),7)</f>
        <v>7</v>
      </c>
      <c r="J92" s="146">
        <f ca="1">IFERROR(__xludf.DUMMYFUNCTION("IMPORTRANGE(""https://docs.google.com/spreadsheets/d/11923uPwbBZFjjGgGUA6NLw09EwE0CqkOc4q9oUmW1yo/edit?usp=sharing"",""แพร่!J32"")"),0)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IFERROR(__xludf.DUMMYFUNCTION("IMPORTRANGE(""https://docs.google.com/spreadsheets/d/11923uPwbBZFjjGgGUA6NLw09EwE0CqkOc4q9oUmW1yo/edit?usp=sharing"",""แพร่!I33"")"),2)</f>
        <v>2</v>
      </c>
      <c r="J93" s="146">
        <f ca="1">IFERROR(__xludf.DUMMYFUNCTION("IMPORTRANGE(""https://docs.google.com/spreadsheets/d/11923uPwbBZFjjGgGUA6NLw09EwE0CqkOc4q9oUmW1yo/edit?usp=sharing"",""แพร่!J33"")"),0)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318960</v>
      </c>
      <c r="M94" s="155">
        <f t="shared" ca="1" si="52"/>
        <v>80790</v>
      </c>
      <c r="N94" s="155">
        <f t="shared" ca="1" si="52"/>
        <v>238445</v>
      </c>
      <c r="O94" s="154">
        <f t="shared" ref="O94:O96" ca="1" si="53">IF(L94&gt;0,N94*100/L94,0)</f>
        <v>74.757022824178577</v>
      </c>
      <c r="P94" s="154">
        <f t="shared" ref="P94:P96" ca="1" si="54">IF(M94&gt;0,N94*100/M94,0)</f>
        <v>295.14172546107193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318960</v>
      </c>
      <c r="M96" s="160">
        <f t="shared" ca="1" si="56"/>
        <v>80790</v>
      </c>
      <c r="N96" s="160">
        <f t="shared" ca="1" si="56"/>
        <v>238445</v>
      </c>
      <c r="O96" s="159">
        <f t="shared" ca="1" si="53"/>
        <v>74.757022824178577</v>
      </c>
      <c r="P96" s="159">
        <f t="shared" ca="1" si="54"/>
        <v>295.14172546107193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134160</v>
      </c>
      <c r="M98" s="172">
        <f ca="1">IFERROR(__xludf.DUMMYFUNCTION("IMPORTRANGE(""https://docs.google.com/spreadsheets/d/1Yj_ptqi66GCucihVvJfMjLAmec39IyEx_6qawtMGysU/edit?usp=sharing"",""สบก!AR30"")"),80790)</f>
        <v>80790</v>
      </c>
      <c r="N98" s="172">
        <f ca="1">IFERROR(__xludf.DUMMYFUNCTION("IMPORTRANGE(""https://docs.google.com/spreadsheets/d/1Yj_ptqi66GCucihVvJfMjLAmec39IyEx_6qawtMGysU/edit?usp=sharing"",""สบก!AS30"")"),53645)</f>
        <v>53645</v>
      </c>
      <c r="O98" s="171">
        <f ca="1">IF(L98&gt;0,N98*100/L98,0)</f>
        <v>39.98583780560525</v>
      </c>
      <c r="P98" s="171">
        <f ca="1">IF(M98&gt;0,N98*100/M98,0)</f>
        <v>66.40054462185914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IFERROR(__xludf.DUMMYFUNCTION("IMPORTRANGE(""https://docs.google.com/spreadsheets/d/1Yj_ptqi66GCucihVvJfMjLAmec39IyEx_6qawtMGysU/edit?usp=sharing"",""สบก!AN30"")"),0)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IFERROR(__xludf.DUMMYFUNCTION("IMPORTRANGE(""https://docs.google.com/spreadsheets/d/1Yj_ptqi66GCucihVvJfMjLAmec39IyEx_6qawtMGysU/edit?usp=sharing"",""สบก!AO30"")"),134160)</f>
        <v>134160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IFERROR(__xludf.DUMMYFUNCTION("IMPORTRANGE(""https://docs.google.com/spreadsheets/d/1Yj_ptqi66GCucihVvJfMjLAmec39IyEx_6qawtMGysU/edit?usp=sharing"",""สบก!AP30"")"),184800)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IFERROR(__xludf.DUMMYFUNCTION("IMPORTRANGE(""https://docs.google.com/spreadsheets/d/1Yj_ptqi66GCucihVvJfMjLAmec39IyEx_6qawtMGysU/edit?usp=sharing"",""สบก!AT30"")"),184800)</f>
        <v>184800</v>
      </c>
      <c r="O102" s="101">
        <f ca="1">IF(L102&gt;0,N102*100/L102,0)</f>
        <v>100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IFERROR(__xludf.DUMMYFUNCTION("IMPORTRANGE(""https://docs.google.com/spreadsheets/d/11923uPwbBZFjjGgGUA6NLw09EwE0CqkOc4q9oUmW1yo/edit?usp=sharing"",""แพร่!J39"")"),0)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IFERROR(__xludf.DUMMYFUNCTION("IMPORTRANGE(""https://docs.google.com/spreadsheets/d/11923uPwbBZFjjGgGUA6NLw09EwE0CqkOc4q9oUmW1yo/edit?usp=sharing"",""แพร่!J40"")"),1)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IFERROR(__xludf.DUMMYFUNCTION("IMPORTRANGE(""https://docs.google.com/spreadsheets/d/11923uPwbBZFjjGgGUA6NLw09EwE0CqkOc4q9oUmW1yo/edit?usp=sharing"",""แพร่!J41"")"),1)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IFERROR(__xludf.DUMMYFUNCTION("IMPORTRANGE(""https://docs.google.com/spreadsheets/d/11923uPwbBZFjjGgGUA6NLw09EwE0CqkOc4q9oUmW1yo/edit?usp=sharing"",""แพร่!J42"")"),1)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IFERROR(__xludf.DUMMYFUNCTION("IMPORTRANGE(""https://docs.google.com/spreadsheets/d/11923uPwbBZFjjGgGUA6NLw09EwE0CqkOc4q9oUmW1yo/edit?usp=sharing"",""แพร่!I43"")"),1)</f>
        <v>1</v>
      </c>
      <c r="J108" s="191">
        <f ca="1">IFERROR(__xludf.DUMMYFUNCTION("IMPORTRANGE(""https://docs.google.com/spreadsheets/d/11923uPwbBZFjjGgGUA6NLw09EwE0CqkOc4q9oUmW1yo/edit?usp=sharing"",""แพร่!J43"")"),1)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IFERROR(__xludf.DUMMYFUNCTION("IMPORTRANGE(""https://docs.google.com/spreadsheets/d/11923uPwbBZFjjGgGUA6NLw09EwE0CqkOc4q9oUmW1yo/edit?usp=sharing"",""แพร่!I44"")"),7)</f>
        <v>7</v>
      </c>
      <c r="J109" s="191">
        <f ca="1">IFERROR(__xludf.DUMMYFUNCTION("IMPORTRANGE(""https://docs.google.com/spreadsheets/d/11923uPwbBZFjjGgGUA6NLw09EwE0CqkOc4q9oUmW1yo/edit?usp=sharing"",""แพร่!J44"")"),0)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IFERROR(__xludf.DUMMYFUNCTION("IMPORTRANGE(""https://docs.google.com/spreadsheets/d/11923uPwbBZFjjGgGUA6NLw09EwE0CqkOc4q9oUmW1yo/edit?usp=sharing"",""แพร่!I45"")"),7)</f>
        <v>7</v>
      </c>
      <c r="J110" s="191">
        <f ca="1">IFERROR(__xludf.DUMMYFUNCTION("IMPORTRANGE(""https://docs.google.com/spreadsheets/d/11923uPwbBZFjjGgGUA6NLw09EwE0CqkOc4q9oUmW1yo/edit?usp=sharing"",""แพร่!J45"")"),0)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IFERROR(__xludf.DUMMYFUNCTION("IMPORTRANGE(""https://docs.google.com/spreadsheets/d/11923uPwbBZFjjGgGUA6NLw09EwE0CqkOc4q9oUmW1yo/edit?usp=sharing"",""แพร่!I46"")"),7)</f>
        <v>7</v>
      </c>
      <c r="J111" s="191">
        <f ca="1">IFERROR(__xludf.DUMMYFUNCTION("IMPORTRANGE(""https://docs.google.com/spreadsheets/d/11923uPwbBZFjjGgGUA6NLw09EwE0CqkOc4q9oUmW1yo/edit?usp=sharing"",""แพร่!J46"")"),0)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IFERROR(__xludf.DUMMYFUNCTION("IMPORTRANGE(""https://docs.google.com/spreadsheets/d/11923uPwbBZFjjGgGUA6NLw09EwE0CqkOc4q9oUmW1yo/edit?usp=sharing"",""แพร่!I47"")"),7)</f>
        <v>7</v>
      </c>
      <c r="J112" s="191">
        <f ca="1">IFERROR(__xludf.DUMMYFUNCTION("IMPORTRANGE(""https://docs.google.com/spreadsheets/d/11923uPwbBZFjjGgGUA6NLw09EwE0CqkOc4q9oUmW1yo/edit?usp=sharing"",""แพร่!J47"")"),0)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IFERROR(__xludf.DUMMYFUNCTION("IMPORTRANGE(""https://docs.google.com/spreadsheets/d/11923uPwbBZFjjGgGUA6NLw09EwE0CqkOc4q9oUmW1yo/edit?usp=sharing"",""แพร่!I48"")"),2)</f>
        <v>2</v>
      </c>
      <c r="J113" s="191">
        <f ca="1">IFERROR(__xludf.DUMMYFUNCTION("IMPORTRANGE(""https://docs.google.com/spreadsheets/d/11923uPwbBZFjjGgGUA6NLw09EwE0CqkOc4q9oUmW1yo/edit?usp=sharing"",""แพร่!J48"")"),0)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IFERROR(__xludf.DUMMYFUNCTION("IMPORTRANGE(""https://docs.google.com/spreadsheets/d/11923uPwbBZFjjGgGUA6NLw09EwE0CqkOc4q9oUmW1yo/edit?usp=sharing"",""แพร่!J49"")"),0)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IFERROR(__xludf.DUMMYFUNCTION("IMPORTRANGE(""https://docs.google.com/spreadsheets/d/11923uPwbBZFjjGgGUA6NLw09EwE0CqkOc4q9oUmW1yo/edit?usp=sharing"",""แพร่!J50"")"),0)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IFERROR(__xludf.DUMMYFUNCTION("IMPORTRANGE(""https://docs.google.com/spreadsheets/d/11923uPwbBZFjjGgGUA6NLw09EwE0CqkOc4q9oUmW1yo/edit?usp=sharing"",""แพร่!I52"")"),20)</f>
        <v>20</v>
      </c>
      <c r="J117" s="146">
        <f ca="1">IFERROR(__xludf.DUMMYFUNCTION("IMPORTRANGE(""https://docs.google.com/spreadsheets/d/11923uPwbBZFjjGgGUA6NLw09EwE0CqkOc4q9oUmW1yo/edit?usp=sharing"",""แพร่!J52"")"),30)</f>
        <v>30</v>
      </c>
      <c r="K117" s="147">
        <f ca="1">IF(I117&gt;0,J117*100/I117,0)</f>
        <v>150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59060</v>
      </c>
      <c r="O118" s="154">
        <f t="shared" ref="O118:O120" ca="1" si="59">IF(L118&gt;0,N118*100/L118,0)</f>
        <v>71.639980591945658</v>
      </c>
      <c r="P118" s="154">
        <f t="shared" ref="P118:P120" ca="1" si="60">IF(M118&gt;0,N118*100/M118,0)</f>
        <v>88.892233594220343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59060</v>
      </c>
      <c r="O120" s="159">
        <f t="shared" ca="1" si="59"/>
        <v>71.639980591945658</v>
      </c>
      <c r="P120" s="159">
        <f t="shared" ca="1" si="60"/>
        <v>88.892233594220343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IFERROR(__xludf.DUMMYFUNCTION("IMPORTRANGE(""https://docs.google.com/spreadsheets/d/1Yj_ptqi66GCucihVvJfMjLAmec39IyEx_6qawtMGysU/edit?usp=sharing"",""สบก!BA30"")"),66440)</f>
        <v>66440</v>
      </c>
      <c r="N122" s="172">
        <f ca="1">IFERROR(__xludf.DUMMYFUNCTION("IMPORTRANGE(""https://docs.google.com/spreadsheets/d/1Yj_ptqi66GCucihVvJfMjLAmec39IyEx_6qawtMGysU/edit?usp=sharing"",""สบก!BB30"")"),59060)</f>
        <v>59060</v>
      </c>
      <c r="O122" s="171">
        <f ca="1">IF(L122&gt;0,N122*100/L122,0)</f>
        <v>71.639980591945658</v>
      </c>
      <c r="P122" s="171">
        <f ca="1">IF(M122&gt;0,N122*100/M122,0)</f>
        <v>88.892233594220343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IFERROR(__xludf.DUMMYFUNCTION("IMPORTRANGE(""https://docs.google.com/spreadsheets/d/1Yj_ptqi66GCucihVvJfMjLAmec39IyEx_6qawtMGysU/edit?usp=sharing"",""สบก!AW30"")"),0)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IFERROR(__xludf.DUMMYFUNCTION("IMPORTRANGE(""https://docs.google.com/spreadsheets/d/1Yj_ptqi66GCucihVvJfMjLAmec39IyEx_6qawtMGysU/edit?usp=sharing"",""สบก!AX30"")"),82440)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IFERROR(__xludf.DUMMYFUNCTION("IMPORTRANGE(""https://docs.google.com/spreadsheets/d/1Yj_ptqi66GCucihVvJfMjLAmec39IyEx_6qawtMGysU/edit?usp=sharing"",""สบก!AY30"")"),0)</f>
        <v>0</v>
      </c>
      <c r="M126" s="101"/>
      <c r="N126" s="91">
        <f ca="1">IFERROR(__xludf.DUMMYFUNCTION("IMPORTRANGE(""https://docs.google.com/spreadsheets/d/1Yj_ptqi66GCucihVvJfMjLAmec39IyEx_6qawtMGysU/edit?usp=sharing"",""สบก!BC30"")"),0)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IFERROR(__xludf.DUMMYFUNCTION("IMPORTRANGE(""https://docs.google.com/spreadsheets/d/11923uPwbBZFjjGgGUA6NLw09EwE0CqkOc4q9oUmW1yo/edit?usp=sharing"",""แพร่!J58"")"),0)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IFERROR(__xludf.DUMMYFUNCTION("IMPORTRANGE(""https://docs.google.com/spreadsheets/d/11923uPwbBZFjjGgGUA6NLw09EwE0CqkOc4q9oUmW1yo/edit?usp=sharing"",""แพร่!J59"")"),1)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IFERROR(__xludf.DUMMYFUNCTION("IMPORTRANGE(""https://docs.google.com/spreadsheets/d/11923uPwbBZFjjGgGUA6NLw09EwE0CqkOc4q9oUmW1yo/edit?usp=sharing"",""แพร่!J60"")"),1)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IFERROR(__xludf.DUMMYFUNCTION("IMPORTRANGE(""https://docs.google.com/spreadsheets/d/11923uPwbBZFjjGgGUA6NLw09EwE0CqkOc4q9oUmW1yo/edit?usp=sharing"",""แพร่!J61"")"),1)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IFERROR(__xludf.DUMMYFUNCTION("IMPORTRANGE(""https://docs.google.com/spreadsheets/d/11923uPwbBZFjjGgGUA6NLw09EwE0CqkOc4q9oUmW1yo/edit?usp=sharing"",""แพร่!I62"")"),20)</f>
        <v>20</v>
      </c>
      <c r="J132" s="191">
        <f ca="1">IFERROR(__xludf.DUMMYFUNCTION("IMPORTRANGE(""https://docs.google.com/spreadsheets/d/11923uPwbBZFjjGgGUA6NLw09EwE0CqkOc4q9oUmW1yo/edit?usp=sharing"",""แพร่!J62"")"),30)</f>
        <v>30</v>
      </c>
      <c r="K132" s="222">
        <f t="shared" ref="K132:K133" ca="1" si="63">IF(I132&gt;0,J132*100/I132,0)</f>
        <v>150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IFERROR(__xludf.DUMMYFUNCTION("IMPORTRANGE(""https://docs.google.com/spreadsheets/d/11923uPwbBZFjjGgGUA6NLw09EwE0CqkOc4q9oUmW1yo/edit?usp=sharing"",""แพร่!I63"")"),20)</f>
        <v>20</v>
      </c>
      <c r="J133" s="191">
        <f ca="1">IFERROR(__xludf.DUMMYFUNCTION("IMPORTRANGE(""https://docs.google.com/spreadsheets/d/11923uPwbBZFjjGgGUA6NLw09EwE0CqkOc4q9oUmW1yo/edit?usp=sharing"",""แพร่!J63"")"),0)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IFERROR(__xludf.DUMMYFUNCTION("IMPORTRANGE(""https://docs.google.com/spreadsheets/d/11923uPwbBZFjjGgGUA6NLw09EwE0CqkOc4q9oUmW1yo/edit?usp=sharing"",""แพร่!J64"")"),0)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IFERROR(__xludf.DUMMYFUNCTION("IMPORTRANGE(""https://docs.google.com/spreadsheets/d/11923uPwbBZFjjGgGUA6NLw09EwE0CqkOc4q9oUmW1yo/edit?usp=sharing"",""แพร่!J65"")"),0)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IFERROR(__xludf.DUMMYFUNCTION("IMPORTRANGE(""https://docs.google.com/spreadsheets/d/11923uPwbBZFjjGgGUA6NLw09EwE0CqkOc4q9oUmW1yo/edit?usp=sharing"",""แพร่!I68"")"),0)</f>
        <v>0</v>
      </c>
      <c r="J138" s="264">
        <f ca="1">IFERROR(__xludf.DUMMYFUNCTION("IMPORTRANGE(""https://docs.google.com/spreadsheets/d/11923uPwbBZFjjGgGUA6NLw09EwE0CqkOc4q9oUmW1yo/edit?usp=sharing"",""แพร่!J68"")"),0)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69000</v>
      </c>
      <c r="M140" s="155">
        <f t="shared" ca="1" si="64"/>
        <v>45750</v>
      </c>
      <c r="N140" s="155">
        <f t="shared" ca="1" si="64"/>
        <v>480</v>
      </c>
      <c r="O140" s="154">
        <f t="shared" ref="O140:O142" ca="1" si="65">IF(L140&gt;0,N140*100/L140,0)</f>
        <v>0.69565217391304346</v>
      </c>
      <c r="P140" s="154">
        <f t="shared" ref="P140:P142" ca="1" si="66">IF(M140&gt;0,N140*100/M140,0)</f>
        <v>1.0491803278688525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69000</v>
      </c>
      <c r="M142" s="160">
        <f t="shared" ca="1" si="68"/>
        <v>45750</v>
      </c>
      <c r="N142" s="160">
        <f t="shared" ca="1" si="68"/>
        <v>480</v>
      </c>
      <c r="O142" s="159">
        <f t="shared" ca="1" si="65"/>
        <v>0.69565217391304346</v>
      </c>
      <c r="P142" s="159">
        <f t="shared" ca="1" si="66"/>
        <v>1.0491803278688525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69000</v>
      </c>
      <c r="M144" s="172">
        <f ca="1">IFERROR(__xludf.DUMMYFUNCTION("IMPORTRANGE(""https://docs.google.com/spreadsheets/d/1Yj_ptqi66GCucihVvJfMjLAmec39IyEx_6qawtMGysU/edit?usp=sharing"",""สบก!BJ30"")"),45750)</f>
        <v>45750</v>
      </c>
      <c r="N144" s="172">
        <f ca="1">IFERROR(__xludf.DUMMYFUNCTION("IMPORTRANGE(""https://docs.google.com/spreadsheets/d/1Yj_ptqi66GCucihVvJfMjLAmec39IyEx_6qawtMGysU/edit?usp=sharing"",""สบก!BK30"")"),480)</f>
        <v>480</v>
      </c>
      <c r="O144" s="171">
        <f ca="1">IF(L144&gt;0,N144*100/L144,0)</f>
        <v>0.69565217391304346</v>
      </c>
      <c r="P144" s="171">
        <f ca="1">IF(M144&gt;0,N144*100/M144,0)</f>
        <v>1.0491803278688525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IFERROR(__xludf.DUMMYFUNCTION("IMPORTRANGE(""https://docs.google.com/spreadsheets/d/1Yj_ptqi66GCucihVvJfMjLAmec39IyEx_6qawtMGysU/edit?usp=sharing"",""สบก!BF30"")"),0)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IFERROR(__xludf.DUMMYFUNCTION("IMPORTRANGE(""https://docs.google.com/spreadsheets/d/1Yj_ptqi66GCucihVvJfMjLAmec39IyEx_6qawtMGysU/edit?usp=sharing"",""สบก!BG30"")"),69000)</f>
        <v>69000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IFERROR(__xludf.DUMMYFUNCTION("IMPORTRANGE(""https://docs.google.com/spreadsheets/d/1Yj_ptqi66GCucihVvJfMjLAmec39IyEx_6qawtMGysU/edit?usp=sharing"",""สบก!BH30"")"),0)</f>
        <v>0</v>
      </c>
      <c r="M148" s="101"/>
      <c r="N148" s="91">
        <f ca="1">IFERROR(__xludf.DUMMYFUNCTION("IMPORTRANGE(""https://docs.google.com/spreadsheets/d/1Yj_ptqi66GCucihVvJfMjLAmec39IyEx_6qawtMGysU/edit?usp=sharing"",""สบก!BL30"")"),0)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IFERROR(__xludf.DUMMYFUNCTION("IMPORTRANGE(""https://docs.google.com/spreadsheets/d/11923uPwbBZFjjGgGUA6NLw09EwE0CqkOc4q9oUmW1yo/edit?usp=sharing"",""แพร่!I74"")"),4)</f>
        <v>4</v>
      </c>
      <c r="J149" s="272">
        <f ca="1">IFERROR(__xludf.DUMMYFUNCTION("IMPORTRANGE(""https://docs.google.com/spreadsheets/d/11923uPwbBZFjjGgGUA6NLw09EwE0CqkOc4q9oUmW1yo/edit?usp=sharing"",""แพร่!J74"")"),1)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IFERROR(__xludf.DUMMYFUNCTION("IMPORTRANGE(""https://docs.google.com/spreadsheets/d/11923uPwbBZFjjGgGUA6NLw09EwE0CqkOc4q9oUmW1yo/edit?usp=sharing"",""แพร่!J79"")"),0)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IFERROR(__xludf.DUMMYFUNCTION("IMPORTRANGE(""https://docs.google.com/spreadsheets/d/11923uPwbBZFjjGgGUA6NLw09EwE0CqkOc4q9oUmW1yo/edit?usp=sharing"",""แพร่!J80"")"),1)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IFERROR(__xludf.DUMMYFUNCTION("IMPORTRANGE(""https://docs.google.com/spreadsheets/d/11923uPwbBZFjjGgGUA6NLw09EwE0CqkOc4q9oUmW1yo/edit?usp=sharing"",""แพร่!J81"")"),1)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IFERROR(__xludf.DUMMYFUNCTION("IMPORTRANGE(""https://docs.google.com/spreadsheets/d/11923uPwbBZFjjGgGUA6NLw09EwE0CqkOc4q9oUmW1yo/edit?usp=sharing"",""แพร่!J82"")"),1)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IFERROR(__xludf.DUMMYFUNCTION("IMPORTRANGE(""https://docs.google.com/spreadsheets/d/11923uPwbBZFjjGgGUA6NLw09EwE0CqkOc4q9oUmW1yo/edit?usp=sharing"",""แพร่!I83"")"),4)</f>
        <v>4</v>
      </c>
      <c r="J158" s="192">
        <f ca="1">IFERROR(__xludf.DUMMYFUNCTION("IMPORTRANGE(""https://docs.google.com/spreadsheets/d/11923uPwbBZFjjGgGUA6NLw09EwE0CqkOc4q9oUmW1yo/edit?usp=sharing"",""แพร่!J83"")"),1)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IFERROR(__xludf.DUMMYFUNCTION("IMPORTRANGE(""https://docs.google.com/spreadsheets/d/11923uPwbBZFjjGgGUA6NLw09EwE0CqkOc4q9oUmW1yo/edit?usp=sharing"",""แพร่!J84"")"),52)</f>
        <v>52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IFERROR(__xludf.DUMMYFUNCTION("IMPORTRANGE(""https://docs.google.com/spreadsheets/d/11923uPwbBZFjjGgGUA6NLw09EwE0CqkOc4q9oUmW1yo/edit?usp=sharing"",""แพร่!J85"")"),52)</f>
        <v>52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IFERROR(__xludf.DUMMYFUNCTION("IMPORTRANGE(""https://docs.google.com/spreadsheets/d/11923uPwbBZFjjGgGUA6NLw09EwE0CqkOc4q9oUmW1yo/edit?usp=sharing"",""แพร่!J86"")"),0)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IFERROR(__xludf.DUMMYFUNCTION("IMPORTRANGE(""https://docs.google.com/spreadsheets/d/11923uPwbBZFjjGgGUA6NLw09EwE0CqkOc4q9oUmW1yo/edit?usp=sharing"",""แพร่!J87"")"),0)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IFERROR(__xludf.DUMMYFUNCTION("IMPORTRANGE(""https://docs.google.com/spreadsheets/d/11923uPwbBZFjjGgGUA6NLw09EwE0CqkOc4q9oUmW1yo/edit?usp=sharing"",""แพร่!J88"")"),0)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IFERROR(__xludf.DUMMYFUNCTION("IMPORTRANGE(""https://docs.google.com/spreadsheets/d/11923uPwbBZFjjGgGUA6NLw09EwE0CqkOc4q9oUmW1yo/edit?usp=sharing"",""แพร่!I89"")"),3)</f>
        <v>3</v>
      </c>
      <c r="J164" s="277">
        <f ca="1">IFERROR(__xludf.DUMMYFUNCTION("IMPORTRANGE(""https://docs.google.com/spreadsheets/d/11923uPwbBZFjjGgGUA6NLw09EwE0CqkOc4q9oUmW1yo/edit?usp=sharing"",""แพร่!J89"")"),0)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IFERROR(__xludf.DUMMYFUNCTION("IMPORTRANGE(""https://docs.google.com/spreadsheets/d/11923uPwbBZFjjGgGUA6NLw09EwE0CqkOc4q9oUmW1yo/edit?usp=sharing"",""แพร่!J94"")"),0)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IFERROR(__xludf.DUMMYFUNCTION("IMPORTRANGE(""https://docs.google.com/spreadsheets/d/11923uPwbBZFjjGgGUA6NLw09EwE0CqkOc4q9oUmW1yo/edit?usp=sharing"",""แพร่!J95"")"),1)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IFERROR(__xludf.DUMMYFUNCTION("IMPORTRANGE(""https://docs.google.com/spreadsheets/d/11923uPwbBZFjjGgGUA6NLw09EwE0CqkOc4q9oUmW1yo/edit?usp=sharing"",""แพร่!J96"")"),1)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IFERROR(__xludf.DUMMYFUNCTION("IMPORTRANGE(""https://docs.google.com/spreadsheets/d/11923uPwbBZFjjGgGUA6NLw09EwE0CqkOc4q9oUmW1yo/edit?usp=sharing"",""แพร่!J97"")"),1)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IFERROR(__xludf.DUMMYFUNCTION("IMPORTRANGE(""https://docs.google.com/spreadsheets/d/11923uPwbBZFjjGgGUA6NLw09EwE0CqkOc4q9oUmW1yo/edit?usp=sharing"",""แพร่!I98"")"),3)</f>
        <v>3</v>
      </c>
      <c r="J173" s="192">
        <f ca="1">IFERROR(__xludf.DUMMYFUNCTION("IMPORTRANGE(""https://docs.google.com/spreadsheets/d/11923uPwbBZFjjGgGUA6NLw09EwE0CqkOc4q9oUmW1yo/edit?usp=sharing"",""แพร่!J98"")"),0)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IFERROR(__xludf.DUMMYFUNCTION("IMPORTRANGE(""https://docs.google.com/spreadsheets/d/11923uPwbBZFjjGgGUA6NLw09EwE0CqkOc4q9oUmW1yo/edit?usp=sharing"",""แพร่!J99"")"),0)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IFERROR(__xludf.DUMMYFUNCTION("IMPORTRANGE(""https://docs.google.com/spreadsheets/d/11923uPwbBZFjjGgGUA6NLw09EwE0CqkOc4q9oUmW1yo/edit?usp=sharing"",""แพร่!I101"")"),0)</f>
        <v>0</v>
      </c>
      <c r="J176" s="277">
        <f ca="1">IFERROR(__xludf.DUMMYFUNCTION("IMPORTRANGE(""https://docs.google.com/spreadsheets/d/11923uPwbBZFjjGgGUA6NLw09EwE0CqkOc4q9oUmW1yo/edit?usp=sharing"",""แพร่!J101"")"),0)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IFERROR(__xludf.DUMMYFUNCTION("IMPORTRANGE(""https://docs.google.com/spreadsheets/d/11923uPwbBZFjjGgGUA6NLw09EwE0CqkOc4q9oUmW1yo/edit?usp=sharing"",""แพร่!J106"")"),0)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IFERROR(__xludf.DUMMYFUNCTION("IMPORTRANGE(""https://docs.google.com/spreadsheets/d/11923uPwbBZFjjGgGUA6NLw09EwE0CqkOc4q9oUmW1yo/edit?usp=sharing"",""แพร่!J107"")"),0)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IFERROR(__xludf.DUMMYFUNCTION("IMPORTRANGE(""https://docs.google.com/spreadsheets/d/11923uPwbBZFjjGgGUA6NLw09EwE0CqkOc4q9oUmW1yo/edit?usp=sharing"",""แพร่!J108"")"),0)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IFERROR(__xludf.DUMMYFUNCTION("IMPORTRANGE(""https://docs.google.com/spreadsheets/d/11923uPwbBZFjjGgGUA6NLw09EwE0CqkOc4q9oUmW1yo/edit?usp=sharing"",""แพร่!J109"")"),0)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IFERROR(__xludf.DUMMYFUNCTION("IMPORTRANGE(""https://docs.google.com/spreadsheets/d/11923uPwbBZFjjGgGUA6NLw09EwE0CqkOc4q9oUmW1yo/edit?usp=sharing"",""แพร่!I110"")"),0)</f>
        <v>0</v>
      </c>
      <c r="J185" s="191">
        <f ca="1">IFERROR(__xludf.DUMMYFUNCTION("IMPORTRANGE(""https://docs.google.com/spreadsheets/d/11923uPwbBZFjjGgGUA6NLw09EwE0CqkOc4q9oUmW1yo/edit?usp=sharing"",""แพร่!J110"")"),0)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IFERROR(__xludf.DUMMYFUNCTION("IMPORTRANGE(""https://docs.google.com/spreadsheets/d/11923uPwbBZFjjGgGUA6NLw09EwE0CqkOc4q9oUmW1yo/edit?usp=sharing"",""แพร่!I111"")"),0)</f>
        <v>0</v>
      </c>
      <c r="J186" s="191">
        <f ca="1">IFERROR(__xludf.DUMMYFUNCTION("IMPORTRANGE(""https://docs.google.com/spreadsheets/d/11923uPwbBZFjjGgGUA6NLw09EwE0CqkOc4q9oUmW1yo/edit?usp=sharing"",""แพร่!J111"")"),0)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IFERROR(__xludf.DUMMYFUNCTION("IMPORTRANGE(""https://docs.google.com/spreadsheets/d/11923uPwbBZFjjGgGUA6NLw09EwE0CqkOc4q9oUmW1yo/edit?usp=sharing"",""แพร่!J112"")"),0)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IFERROR(__xludf.DUMMYFUNCTION("IMPORTRANGE(""https://docs.google.com/spreadsheets/d/11923uPwbBZFjjGgGUA6NLw09EwE0CqkOc4q9oUmW1yo/edit?usp=sharing"",""แพร่!J113"")"),0)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IFERROR(__xludf.DUMMYFUNCTION("IMPORTRANGE(""https://docs.google.com/spreadsheets/d/11923uPwbBZFjjGgGUA6NLw09EwE0CqkOc4q9oUmW1yo/edit?usp=sharing"",""แพร่!I114"")"),50000)</f>
        <v>50000</v>
      </c>
      <c r="J189" s="277">
        <f ca="1">IFERROR(__xludf.DUMMYFUNCTION("IMPORTRANGE(""https://docs.google.com/spreadsheets/d/11923uPwbBZFjjGgGUA6NLw09EwE0CqkOc4q9oUmW1yo/edit?usp=sharing"",""แพร่!J114"")"),0)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IFERROR(__xludf.DUMMYFUNCTION("IMPORTRANGE(""https://docs.google.com/spreadsheets/d/11923uPwbBZFjjGgGUA6NLw09EwE0CqkOc4q9oUmW1yo/edit?usp=sharing"",""แพร่!J119"")"),1)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IFERROR(__xludf.DUMMYFUNCTION("IMPORTRANGE(""https://docs.google.com/spreadsheets/d/11923uPwbBZFjjGgGUA6NLw09EwE0CqkOc4q9oUmW1yo/edit?usp=sharing"",""แพร่!J120"")"),0)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IFERROR(__xludf.DUMMYFUNCTION("IMPORTRANGE(""https://docs.google.com/spreadsheets/d/11923uPwbBZFjjGgGUA6NLw09EwE0CqkOc4q9oUmW1yo/edit?usp=sharing"",""แพร่!J121"")"),0)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IFERROR(__xludf.DUMMYFUNCTION("IMPORTRANGE(""https://docs.google.com/spreadsheets/d/11923uPwbBZFjjGgGUA6NLw09EwE0CqkOc4q9oUmW1yo/edit?usp=sharing"",""แพร่!J122"")"),0)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IFERROR(__xludf.DUMMYFUNCTION("IMPORTRANGE(""https://docs.google.com/spreadsheets/d/11923uPwbBZFjjGgGUA6NLw09EwE0CqkOc4q9oUmW1yo/edit?usp=sharing"",""แพร่!I124"")"),50000)</f>
        <v>50000</v>
      </c>
      <c r="J199" s="192">
        <f ca="1">IFERROR(__xludf.DUMMYFUNCTION("IMPORTRANGE(""https://docs.google.com/spreadsheets/d/11923uPwbBZFjjGgGUA6NLw09EwE0CqkOc4q9oUmW1yo/edit?usp=sharing"",""แพร่!J124"")"),0)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IFERROR(__xludf.DUMMYFUNCTION("IMPORTRANGE(""https://docs.google.com/spreadsheets/d/11923uPwbBZFjjGgGUA6NLw09EwE0CqkOc4q9oUmW1yo/edit?usp=sharing"",""แพร่!I125"")"),50000)</f>
        <v>50000</v>
      </c>
      <c r="J200" s="192">
        <f ca="1">IFERROR(__xludf.DUMMYFUNCTION("IMPORTRANGE(""https://docs.google.com/spreadsheets/d/11923uPwbBZFjjGgGUA6NLw09EwE0CqkOc4q9oUmW1yo/edit?usp=sharing"",""แพร่!J125"")"),0)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IFERROR(__xludf.DUMMYFUNCTION("IMPORTRANGE(""https://docs.google.com/spreadsheets/d/11923uPwbBZFjjGgGUA6NLw09EwE0CqkOc4q9oUmW1yo/edit?usp=sharing"",""แพร่!I126"")"),0)</f>
        <v>0</v>
      </c>
      <c r="J201" s="192">
        <f ca="1">IFERROR(__xludf.DUMMYFUNCTION("IMPORTRANGE(""https://docs.google.com/spreadsheets/d/11923uPwbBZFjjGgGUA6NLw09EwE0CqkOc4q9oUmW1yo/edit?usp=sharing"",""แพร่!J126"")"),0)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IFERROR(__xludf.DUMMYFUNCTION("IMPORTRANGE(""https://docs.google.com/spreadsheets/d/11923uPwbBZFjjGgGUA6NLw09EwE0CqkOc4q9oUmW1yo/edit?usp=sharing"",""แพร่!J127"")"),0)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IFERROR(__xludf.DUMMYFUNCTION("IMPORTRANGE(""https://docs.google.com/spreadsheets/d/11923uPwbBZFjjGgGUA6NLw09EwE0CqkOc4q9oUmW1yo/edit?usp=sharing"",""แพร่!J128"")"),0)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IFERROR(__xludf.DUMMYFUNCTION("IMPORTRANGE(""https://docs.google.com/spreadsheets/d/11923uPwbBZFjjGgGUA6NLw09EwE0CqkOc4q9oUmW1yo/edit?usp=sharing"",""แพร่!I129"")"),0)</f>
        <v>0</v>
      </c>
      <c r="J204" s="277">
        <f ca="1">IFERROR(__xludf.DUMMYFUNCTION("IMPORTRANGE(""https://docs.google.com/spreadsheets/d/11923uPwbBZFjjGgGUA6NLw09EwE0CqkOc4q9oUmW1yo/edit?usp=sharing"",""แพร่!J129"")"),0)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IFERROR(__xludf.DUMMYFUNCTION("IMPORTRANGE(""https://docs.google.com/spreadsheets/d/11923uPwbBZFjjGgGUA6NLw09EwE0CqkOc4q9oUmW1yo/edit?usp=sharing"",""แพร่!J134"")"),0)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IFERROR(__xludf.DUMMYFUNCTION("IMPORTRANGE(""https://docs.google.com/spreadsheets/d/11923uPwbBZFjjGgGUA6NLw09EwE0CqkOc4q9oUmW1yo/edit?usp=sharing"",""แพร่!J135"")"),0)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IFERROR(__xludf.DUMMYFUNCTION("IMPORTRANGE(""https://docs.google.com/spreadsheets/d/11923uPwbBZFjjGgGUA6NLw09EwE0CqkOc4q9oUmW1yo/edit?usp=sharing"",""แพร่!J136"")"),0)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IFERROR(__xludf.DUMMYFUNCTION("IMPORTRANGE(""https://docs.google.com/spreadsheets/d/11923uPwbBZFjjGgGUA6NLw09EwE0CqkOc4q9oUmW1yo/edit?usp=sharing"",""แพร่!J137"")"),0)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IFERROR(__xludf.DUMMYFUNCTION("IMPORTRANGE(""https://docs.google.com/spreadsheets/d/11923uPwbBZFjjGgGUA6NLw09EwE0CqkOc4q9oUmW1yo/edit?usp=sharing"",""แพร่!I138"")"),0)</f>
        <v>0</v>
      </c>
      <c r="J213" s="191">
        <f ca="1">IFERROR(__xludf.DUMMYFUNCTION("IMPORTRANGE(""https://docs.google.com/spreadsheets/d/11923uPwbBZFjjGgGUA6NLw09EwE0CqkOc4q9oUmW1yo/edit?usp=sharing"",""แพร่!J138"")"),0)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IFERROR(__xludf.DUMMYFUNCTION("IMPORTRANGE(""https://docs.google.com/spreadsheets/d/11923uPwbBZFjjGgGUA6NLw09EwE0CqkOc4q9oUmW1yo/edit?usp=sharing"",""แพร่!I140"")"),0)</f>
        <v>0</v>
      </c>
      <c r="J215" s="191">
        <f ca="1">IFERROR(__xludf.DUMMYFUNCTION("IMPORTRANGE(""https://docs.google.com/spreadsheets/d/11923uPwbBZFjjGgGUA6NLw09EwE0CqkOc4q9oUmW1yo/edit?usp=sharing"",""แพร่!J140"")"),0)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IFERROR(__xludf.DUMMYFUNCTION("IMPORTRANGE(""https://docs.google.com/spreadsheets/d/11923uPwbBZFjjGgGUA6NLw09EwE0CqkOc4q9oUmW1yo/edit?usp=sharing"",""แพร่!I141"")"),0)</f>
        <v>0</v>
      </c>
      <c r="J216" s="191">
        <f ca="1">IFERROR(__xludf.DUMMYFUNCTION("IMPORTRANGE(""https://docs.google.com/spreadsheets/d/11923uPwbBZFjjGgGUA6NLw09EwE0CqkOc4q9oUmW1yo/edit?usp=sharing"",""แพร่!J141"")"),0)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IFERROR(__xludf.DUMMYFUNCTION("IMPORTRANGE(""https://docs.google.com/spreadsheets/d/11923uPwbBZFjjGgGUA6NLw09EwE0CqkOc4q9oUmW1yo/edit?usp=sharing"",""แพร่!J142"")"),0)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IFERROR(__xludf.DUMMYFUNCTION("IMPORTRANGE(""https://docs.google.com/spreadsheets/d/11923uPwbBZFjjGgGUA6NLw09EwE0CqkOc4q9oUmW1yo/edit?usp=sharing"",""แพร่!J143"")"),0)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IFERROR(__xludf.DUMMYFUNCTION("IMPORTRANGE(""https://docs.google.com/spreadsheets/d/11923uPwbBZFjjGgGUA6NLw09EwE0CqkOc4q9oUmW1yo/edit?usp=sharing"",""แพร่!I144"")"),15)</f>
        <v>15</v>
      </c>
      <c r="J219" s="264">
        <f ca="1">IFERROR(__xludf.DUMMYFUNCTION("IMPORTRANGE(""https://docs.google.com/spreadsheets/d/11923uPwbBZFjjGgGUA6NLw09EwE0CqkOc4q9oUmW1yo/edit?usp=sharing"",""แพร่!J144"")"),0)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IFERROR(__xludf.DUMMYFUNCTION("IMPORTRANGE(""https://docs.google.com/spreadsheets/d/1Yj_ptqi66GCucihVvJfMjLAmec39IyEx_6qawtMGysU/edit?usp=sharing"",""สบก!BS30"")"),21125)</f>
        <v>21125</v>
      </c>
      <c r="N224" s="172">
        <f ca="1">IFERROR(__xludf.DUMMYFUNCTION("IMPORTRANGE(""https://docs.google.com/spreadsheets/d/1Yj_ptqi66GCucihVvJfMjLAmec39IyEx_6qawtMGysU/edit?usp=sharing"",""สบก!BT30"")"),0)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IFERROR(__xludf.DUMMYFUNCTION("IMPORTRANGE(""https://docs.google.com/spreadsheets/d/1Yj_ptqi66GCucihVvJfMjLAmec39IyEx_6qawtMGysU/edit?usp=sharing"",""สบก!BO30"")"),0)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IFERROR(__xludf.DUMMYFUNCTION("IMPORTRANGE(""https://docs.google.com/spreadsheets/d/1Yj_ptqi66GCucihVvJfMjLAmec39IyEx_6qawtMGysU/edit?usp=sharing"",""สบก!BP30"")"),21125)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IFERROR(__xludf.DUMMYFUNCTION("IMPORTRANGE(""https://docs.google.com/spreadsheets/d/1Yj_ptqi66GCucihVvJfMjLAmec39IyEx_6qawtMGysU/edit?usp=sharing"",""สบก!BQ30"")"),0)</f>
        <v>0</v>
      </c>
      <c r="M228" s="101"/>
      <c r="N228" s="91">
        <f ca="1">IFERROR(__xludf.DUMMYFUNCTION("IMPORTRANGE(""https://docs.google.com/spreadsheets/d/1Yj_ptqi66GCucihVvJfMjLAmec39IyEx_6qawtMGysU/edit?usp=sharing"",""สบก!BU30"")"),0)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IFERROR(__xludf.DUMMYFUNCTION("IMPORTRANGE(""https://docs.google.com/spreadsheets/d/11923uPwbBZFjjGgGUA6NLw09EwE0CqkOc4q9oUmW1yo/edit?usp=sharing"",""แพร่!I149"")"),15)</f>
        <v>15</v>
      </c>
      <c r="J229" s="264">
        <f ca="1">IFERROR(__xludf.DUMMYFUNCTION("IMPORTRANGE(""https://docs.google.com/spreadsheets/d/11923uPwbBZFjjGgGUA6NLw09EwE0CqkOc4q9oUmW1yo/edit?usp=sharing"",""แพร่!J149"")"),0)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IFERROR(__xludf.DUMMYFUNCTION("IMPORTRANGE(""https://docs.google.com/spreadsheets/d/11923uPwbBZFjjGgGUA6NLw09EwE0CqkOc4q9oUmW1yo/edit?usp=sharing"",""แพร่!J151"")"),0)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IFERROR(__xludf.DUMMYFUNCTION("IMPORTRANGE(""https://docs.google.com/spreadsheets/d/11923uPwbBZFjjGgGUA6NLw09EwE0CqkOc4q9oUmW1yo/edit?usp=sharing"",""แพร่!J152"")"),1)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IFERROR(__xludf.DUMMYFUNCTION("IMPORTRANGE(""https://docs.google.com/spreadsheets/d/11923uPwbBZFjjGgGUA6NLw09EwE0CqkOc4q9oUmW1yo/edit?usp=sharing"",""แพร่!J153"")"),1)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IFERROR(__xludf.DUMMYFUNCTION("IMPORTRANGE(""https://docs.google.com/spreadsheets/d/11923uPwbBZFjjGgGUA6NLw09EwE0CqkOc4q9oUmW1yo/edit?usp=sharing"",""แพร่!J154"")"),1)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IFERROR(__xludf.DUMMYFUNCTION("IMPORTRANGE(""https://docs.google.com/spreadsheets/d/11923uPwbBZFjjGgGUA6NLw09EwE0CqkOc4q9oUmW1yo/edit?usp=sharing"",""แพร่!I155"")"),15)</f>
        <v>15</v>
      </c>
      <c r="J235" s="192">
        <f ca="1">IFERROR(__xludf.DUMMYFUNCTION("IMPORTRANGE(""https://docs.google.com/spreadsheets/d/11923uPwbBZFjjGgGUA6NLw09EwE0CqkOc4q9oUmW1yo/edit?usp=sharing"",""แพร่!J155"")"),0)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IFERROR(__xludf.DUMMYFUNCTION("IMPORTRANGE(""https://docs.google.com/spreadsheets/d/11923uPwbBZFjjGgGUA6NLw09EwE0CqkOc4q9oUmW1yo/edit?usp=sharing"",""แพร่!J156"")"),0)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IFERROR(__xludf.DUMMYFUNCTION("IMPORTRANGE(""https://docs.google.com/spreadsheets/d/11923uPwbBZFjjGgGUA6NLw09EwE0CqkOc4q9oUmW1yo/edit?usp=sharing"",""แพร่!I158"")"),0)</f>
        <v>0</v>
      </c>
      <c r="J238" s="264">
        <f ca="1">IFERROR(__xludf.DUMMYFUNCTION("IMPORTRANGE(""https://docs.google.com/spreadsheets/d/11923uPwbBZFjjGgGUA6NLw09EwE0CqkOc4q9oUmW1yo/edit?usp=sharing"",""แพร่!J158"")"),0)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IFERROR(__xludf.DUMMYFUNCTION("IMPORTRANGE(""https://docs.google.com/spreadsheets/d/11923uPwbBZFjjGgGUA6NLw09EwE0CqkOc4q9oUmW1yo/edit?usp=sharing"",""แพร่!J159"")"),"")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IFERROR(__xludf.DUMMYFUNCTION("IMPORTRANGE(""https://docs.google.com/spreadsheets/d/11923uPwbBZFjjGgGUA6NLw09EwE0CqkOc4q9oUmW1yo/edit?usp=sharing"",""แพร่!J161"")"),0)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IFERROR(__xludf.DUMMYFUNCTION("IMPORTRANGE(""https://docs.google.com/spreadsheets/d/11923uPwbBZFjjGgGUA6NLw09EwE0CqkOc4q9oUmW1yo/edit?usp=sharing"",""แพร่!J162"")"),0)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IFERROR(__xludf.DUMMYFUNCTION("IMPORTRANGE(""https://docs.google.com/spreadsheets/d/11923uPwbBZFjjGgGUA6NLw09EwE0CqkOc4q9oUmW1yo/edit?usp=sharing"",""แพร่!J163"")"),0)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IFERROR(__xludf.DUMMYFUNCTION("IMPORTRANGE(""https://docs.google.com/spreadsheets/d/11923uPwbBZFjjGgGUA6NLw09EwE0CqkOc4q9oUmW1yo/edit?usp=sharing"",""แพร่!I164"")"),0)</f>
        <v>0</v>
      </c>
      <c r="J244" s="191">
        <f ca="1">IFERROR(__xludf.DUMMYFUNCTION("IMPORTRANGE(""https://docs.google.com/spreadsheets/d/11923uPwbBZFjjGgGUA6NLw09EwE0CqkOc4q9oUmW1yo/edit?usp=sharing"",""แพร่!J164"")"),0)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IFERROR(__xludf.DUMMYFUNCTION("IMPORTRANGE(""https://docs.google.com/spreadsheets/d/11923uPwbBZFjjGgGUA6NLw09EwE0CqkOc4q9oUmW1yo/edit?usp=sharing"",""แพร่!J165"")"),0)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IFERROR(__xludf.DUMMYFUNCTION("IMPORTRANGE(""https://docs.google.com/spreadsheets/d/11923uPwbBZFjjGgGUA6NLw09EwE0CqkOc4q9oUmW1yo/edit?usp=sharing"",""แพร่!J166"")"),0)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IFERROR(__xludf.DUMMYFUNCTION("IMPORTRANGE(""https://docs.google.com/spreadsheets/d/11923uPwbBZFjjGgGUA6NLw09EwE0CqkOc4q9oUmW1yo/edit?usp=sharing"",""แพร่!I169"")"),30)</f>
        <v>30</v>
      </c>
      <c r="J249" s="308">
        <f ca="1">IFERROR(__xludf.DUMMYFUNCTION("IMPORTRANGE(""https://docs.google.com/spreadsheets/d/11923uPwbBZFjjGgGUA6NLw09EwE0CqkOc4q9oUmW1yo/edit?usp=sharing"",""แพร่!J169"")"),0)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217000</v>
      </c>
      <c r="M250" s="155">
        <f t="shared" ca="1" si="77"/>
        <v>113000</v>
      </c>
      <c r="N250" s="155">
        <f t="shared" ca="1" si="77"/>
        <v>39440</v>
      </c>
      <c r="O250" s="154">
        <f t="shared" ref="O250:O252" ca="1" si="78">IF(L250&gt;0,N250*100/L250,0)</f>
        <v>18.17511520737327</v>
      </c>
      <c r="P250" s="154">
        <f t="shared" ref="P250:P252" ca="1" si="79">IF(M250&gt;0,N250*100/M250,0)</f>
        <v>34.902654867256636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217000</v>
      </c>
      <c r="M252" s="160">
        <f t="shared" ca="1" si="81"/>
        <v>113000</v>
      </c>
      <c r="N252" s="160">
        <f t="shared" ca="1" si="81"/>
        <v>39440</v>
      </c>
      <c r="O252" s="159">
        <f t="shared" ca="1" si="78"/>
        <v>18.17511520737327</v>
      </c>
      <c r="P252" s="159">
        <f t="shared" ca="1" si="79"/>
        <v>34.902654867256636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217000</v>
      </c>
      <c r="M254" s="172">
        <f ca="1">IFERROR(__xludf.DUMMYFUNCTION("IMPORTRANGE(""https://docs.google.com/spreadsheets/d/1Yj_ptqi66GCucihVvJfMjLAmec39IyEx_6qawtMGysU/edit?usp=sharing"",""สบก!CB30"")"),113000)</f>
        <v>113000</v>
      </c>
      <c r="N254" s="172">
        <f ca="1">IFERROR(__xludf.DUMMYFUNCTION("IMPORTRANGE(""https://docs.google.com/spreadsheets/d/1Yj_ptqi66GCucihVvJfMjLAmec39IyEx_6qawtMGysU/edit?usp=sharing"",""สบก!CC30"")"),39440)</f>
        <v>39440</v>
      </c>
      <c r="O254" s="171">
        <f ca="1">IF(L254&gt;0,N254*100/L254,0)</f>
        <v>18.17511520737327</v>
      </c>
      <c r="P254" s="171">
        <f ca="1">IF(M254&gt;0,N254*100/M254,0)</f>
        <v>34.902654867256636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IFERROR(__xludf.DUMMYFUNCTION("IMPORTRANGE(""https://docs.google.com/spreadsheets/d/1Yj_ptqi66GCucihVvJfMjLAmec39IyEx_6qawtMGysU/edit?usp=sharing"",""สบก!BX30"")"),0)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IFERROR(__xludf.DUMMYFUNCTION("IMPORTRANGE(""https://docs.google.com/spreadsheets/d/1Yj_ptqi66GCucihVvJfMjLAmec39IyEx_6qawtMGysU/edit?usp=sharing"",""สบก!BY30"")"),217000)</f>
        <v>217000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IFERROR(__xludf.DUMMYFUNCTION("IMPORTRANGE(""https://docs.google.com/spreadsheets/d/1Yj_ptqi66GCucihVvJfMjLAmec39IyEx_6qawtMGysU/edit?usp=sharing"",""สบก!BZ30"")"),0)</f>
        <v>0</v>
      </c>
      <c r="M258" s="101"/>
      <c r="N258" s="91">
        <f ca="1">IFERROR(__xludf.DUMMYFUNCTION("IMPORTRANGE(""https://docs.google.com/spreadsheets/d/1Yj_ptqi66GCucihVvJfMjLAmec39IyEx_6qawtMGysU/edit?usp=sharing"",""สบก!CD30"")"),0)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IFERROR(__xludf.DUMMYFUNCTION("IMPORTRANGE(""https://docs.google.com/spreadsheets/d/11923uPwbBZFjjGgGUA6NLw09EwE0CqkOc4q9oUmW1yo/edit?usp=sharing"",""แพร่!J175"")"),0)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IFERROR(__xludf.DUMMYFUNCTION("IMPORTRANGE(""https://docs.google.com/spreadsheets/d/11923uPwbBZFjjGgGUA6NLw09EwE0CqkOc4q9oUmW1yo/edit?usp=sharing"",""แพร่!J176"")"),1)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IFERROR(__xludf.DUMMYFUNCTION("IMPORTRANGE(""https://docs.google.com/spreadsheets/d/11923uPwbBZFjjGgGUA6NLw09EwE0CqkOc4q9oUmW1yo/edit?usp=sharing"",""แพร่!J177"")"),1)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IFERROR(__xludf.DUMMYFUNCTION("IMPORTRANGE(""https://docs.google.com/spreadsheets/d/11923uPwbBZFjjGgGUA6NLw09EwE0CqkOc4q9oUmW1yo/edit?usp=sharing"",""แพร่!J178"")"),1)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IFERROR(__xludf.DUMMYFUNCTION("IMPORTRANGE(""https://docs.google.com/spreadsheets/d/11923uPwbBZFjjGgGUA6NLw09EwE0CqkOc4q9oUmW1yo/edit?usp=sharing"",""แพร่!I179"")"),1)</f>
        <v>1</v>
      </c>
      <c r="J264" s="192">
        <f ca="1">IFERROR(__xludf.DUMMYFUNCTION("IMPORTRANGE(""https://docs.google.com/spreadsheets/d/11923uPwbBZFjjGgGUA6NLw09EwE0CqkOc4q9oUmW1yo/edit?usp=sharing"",""แพร่!J179"")"),0)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IFERROR(__xludf.DUMMYFUNCTION("IMPORTRANGE(""https://docs.google.com/spreadsheets/d/11923uPwbBZFjjGgGUA6NLw09EwE0CqkOc4q9oUmW1yo/edit?usp=sharing"",""แพร่!I180"")"),30)</f>
        <v>30</v>
      </c>
      <c r="J265" s="192">
        <f ca="1">IFERROR(__xludf.DUMMYFUNCTION("IMPORTRANGE(""https://docs.google.com/spreadsheets/d/11923uPwbBZFjjGgGUA6NLw09EwE0CqkOc4q9oUmW1yo/edit?usp=sharing"",""แพร่!J180"")"),0)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IFERROR(__xludf.DUMMYFUNCTION("IMPORTRANGE(""https://docs.google.com/spreadsheets/d/11923uPwbBZFjjGgGUA6NLw09EwE0CqkOc4q9oUmW1yo/edit?usp=sharing"",""แพร่!I181"")"),30)</f>
        <v>30</v>
      </c>
      <c r="J266" s="192">
        <f ca="1">IFERROR(__xludf.DUMMYFUNCTION("IMPORTRANGE(""https://docs.google.com/spreadsheets/d/11923uPwbBZFjjGgGUA6NLw09EwE0CqkOc4q9oUmW1yo/edit?usp=sharing"",""แพร่!J181"")"),0)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IFERROR(__xludf.DUMMYFUNCTION("IMPORTRANGE(""https://docs.google.com/spreadsheets/d/11923uPwbBZFjjGgGUA6NLw09EwE0CqkOc4q9oUmW1yo/edit?usp=sharing"",""แพร่!I182"")"),1)</f>
        <v>1</v>
      </c>
      <c r="J267" s="192"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IFERROR(__xludf.DUMMYFUNCTION("IMPORTRANGE(""https://docs.google.com/spreadsheets/d/11923uPwbBZFjjGgGUA6NLw09EwE0CqkOc4q9oUmW1yo/edit?usp=sharing"",""แพร่!J183"")"),0)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IFERROR(__xludf.DUMMYFUNCTION("IMPORTRANGE(""https://docs.google.com/spreadsheets/d/11923uPwbBZFjjGgGUA6NLw09EwE0CqkOc4q9oUmW1yo/edit?usp=sharing"",""แพร่!J184"")"),0)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IFERROR(__xludf.DUMMYFUNCTION("IMPORTRANGE(""https://docs.google.com/spreadsheets/d/11923uPwbBZFjjGgGUA6NLw09EwE0CqkOc4q9oUmW1yo/edit?usp=sharing"",""แพร่!I185"")"),20)</f>
        <v>20</v>
      </c>
      <c r="J270" s="308">
        <f ca="1">IFERROR(__xludf.DUMMYFUNCTION("IMPORTRANGE(""https://docs.google.com/spreadsheets/d/11923uPwbBZFjjGgGUA6NLw09EwE0CqkOc4q9oUmW1yo/edit?usp=sharing"",""แพร่!J185"")"),20)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205700</v>
      </c>
      <c r="M271" s="155">
        <f t="shared" ca="1" si="83"/>
        <v>99000</v>
      </c>
      <c r="N271" s="155">
        <f t="shared" ca="1" si="83"/>
        <v>68790</v>
      </c>
      <c r="O271" s="154">
        <f t="shared" ref="O271:O273" ca="1" si="84">IF(L271&gt;0,N271*100/L271,0)</f>
        <v>33.441905687894995</v>
      </c>
      <c r="P271" s="154">
        <f t="shared" ref="P271:P273" ca="1" si="85">IF(M271&gt;0,N271*100/M271,0)</f>
        <v>69.484848484848484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205700</v>
      </c>
      <c r="M273" s="160">
        <f t="shared" ca="1" si="87"/>
        <v>99000</v>
      </c>
      <c r="N273" s="160">
        <f t="shared" ca="1" si="87"/>
        <v>68790</v>
      </c>
      <c r="O273" s="159">
        <f t="shared" ca="1" si="84"/>
        <v>33.441905687894995</v>
      </c>
      <c r="P273" s="159">
        <f t="shared" ca="1" si="85"/>
        <v>69.484848484848484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205700</v>
      </c>
      <c r="M275" s="172">
        <f ca="1">IFERROR(__xludf.DUMMYFUNCTION("IMPORTRANGE(""https://docs.google.com/spreadsheets/d/1Yj_ptqi66GCucihVvJfMjLAmec39IyEx_6qawtMGysU/edit?usp=sharing"",""สบก!CK30"")"),99000)</f>
        <v>99000</v>
      </c>
      <c r="N275" s="172">
        <f ca="1">IFERROR(__xludf.DUMMYFUNCTION("IMPORTRANGE(""https://docs.google.com/spreadsheets/d/1Yj_ptqi66GCucihVvJfMjLAmec39IyEx_6qawtMGysU/edit?usp=sharing"",""สบก!CL30"")"),68790)</f>
        <v>68790</v>
      </c>
      <c r="O275" s="171">
        <f ca="1">IF(L275&gt;0,N275*100/L275,0)</f>
        <v>33.441905687894995</v>
      </c>
      <c r="P275" s="171">
        <f ca="1">IF(M275&gt;0,N275*100/M275,0)</f>
        <v>69.484848484848484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IFERROR(__xludf.DUMMYFUNCTION("IMPORTRANGE(""https://docs.google.com/spreadsheets/d/1Yj_ptqi66GCucihVvJfMjLAmec39IyEx_6qawtMGysU/edit?usp=sharing"",""สบก!CG30"")"),132000)</f>
        <v>132000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IFERROR(__xludf.DUMMYFUNCTION("IMPORTRANGE(""https://docs.google.com/spreadsheets/d/1Yj_ptqi66GCucihVvJfMjLAmec39IyEx_6qawtMGysU/edit?usp=sharing"",""สบก!CH30"")"),73700)</f>
        <v>73700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IFERROR(__xludf.DUMMYFUNCTION("IMPORTRANGE(""https://docs.google.com/spreadsheets/d/1Yj_ptqi66GCucihVvJfMjLAmec39IyEx_6qawtMGysU/edit?usp=sharing"",""สบก!CI30"")"),0)</f>
        <v>0</v>
      </c>
      <c r="M279" s="101"/>
      <c r="N279" s="91">
        <f ca="1">IFERROR(__xludf.DUMMYFUNCTION("IMPORTRANGE(""https://docs.google.com/spreadsheets/d/1Yj_ptqi66GCucihVvJfMjLAmec39IyEx_6qawtMGysU/edit?usp=sharing"",""สบก!CM30"")"),0)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IFERROR(__xludf.DUMMYFUNCTION("IMPORTRANGE(""https://docs.google.com/spreadsheets/d/11923uPwbBZFjjGgGUA6NLw09EwE0CqkOc4q9oUmW1yo/edit?usp=sharing"",""แพร่!J191"")"),0)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IFERROR(__xludf.DUMMYFUNCTION("IMPORTRANGE(""https://docs.google.com/spreadsheets/d/11923uPwbBZFjjGgGUA6NLw09EwE0CqkOc4q9oUmW1yo/edit?usp=sharing"",""แพร่!J192"")"),1)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IFERROR(__xludf.DUMMYFUNCTION("IMPORTRANGE(""https://docs.google.com/spreadsheets/d/11923uPwbBZFjjGgGUA6NLw09EwE0CqkOc4q9oUmW1yo/edit?usp=sharing"",""แพร่!J193"")"),1)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IFERROR(__xludf.DUMMYFUNCTION("IMPORTRANGE(""https://docs.google.com/spreadsheets/d/11923uPwbBZFjjGgGUA6NLw09EwE0CqkOc4q9oUmW1yo/edit?usp=sharing"",""แพร่!J194"")"),1)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IFERROR(__xludf.DUMMYFUNCTION("IMPORTRANGE(""https://docs.google.com/spreadsheets/d/11923uPwbBZFjjGgGUA6NLw09EwE0CqkOc4q9oUmW1yo/edit?usp=sharing"",""แพร่!I195"")"),20)</f>
        <v>20</v>
      </c>
      <c r="J285" s="192">
        <f ca="1">IFERROR(__xludf.DUMMYFUNCTION("IMPORTRANGE(""https://docs.google.com/spreadsheets/d/11923uPwbBZFjjGgGUA6NLw09EwE0CqkOc4q9oUmW1yo/edit?usp=sharing"",""แพร่!J195"")"),20)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IFERROR(__xludf.DUMMYFUNCTION("IMPORTRANGE(""https://docs.google.com/spreadsheets/d/11923uPwbBZFjjGgGUA6NLw09EwE0CqkOc4q9oUmW1yo/edit?usp=sharing"",""แพร่!J196"")"),0)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IFERROR(__xludf.DUMMYFUNCTION("IMPORTRANGE(""https://docs.google.com/spreadsheets/d/11923uPwbBZFjjGgGUA6NLw09EwE0CqkOc4q9oUmW1yo/edit?usp=sharing"",""แพร่!I199"")"),0)</f>
        <v>0</v>
      </c>
      <c r="J289" s="308">
        <f ca="1">IFERROR(__xludf.DUMMYFUNCTION("IMPORTRANGE(""https://docs.google.com/spreadsheets/d/11923uPwbBZFjjGgGUA6NLw09EwE0CqkOc4q9oUmW1yo/edit?usp=sharing"",""แพร่!J199"")"),0)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IFERROR(__xludf.DUMMYFUNCTION("IMPORTRANGE(""https://docs.google.com/spreadsheets/d/1Yj_ptqi66GCucihVvJfMjLAmec39IyEx_6qawtMGysU/edit?usp=sharing"",""สบก!CT30"")"),0)</f>
        <v>0</v>
      </c>
      <c r="N294" s="172">
        <f ca="1">IFERROR(__xludf.DUMMYFUNCTION("IMPORTRANGE(""https://docs.google.com/spreadsheets/d/1Yj_ptqi66GCucihVvJfMjLAmec39IyEx_6qawtMGysU/edit?usp=sharing"",""สบก!CU30"")"),0)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IFERROR(__xludf.DUMMYFUNCTION("IMPORTRANGE(""https://docs.google.com/spreadsheets/d/1Yj_ptqi66GCucihVvJfMjLAmec39IyEx_6qawtMGysU/edit?usp=sharing"",""สบก!CP30"")"),0)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IFERROR(__xludf.DUMMYFUNCTION("IMPORTRANGE(""https://docs.google.com/spreadsheets/d/1Yj_ptqi66GCucihVvJfMjLAmec39IyEx_6qawtMGysU/edit?usp=sharing"",""สบก!CQ30"")"),0)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IFERROR(__xludf.DUMMYFUNCTION("IMPORTRANGE(""https://docs.google.com/spreadsheets/d/1Yj_ptqi66GCucihVvJfMjLAmec39IyEx_6qawtMGysU/edit?usp=sharing"",""สบก!CR30"")"),0)</f>
        <v>0</v>
      </c>
      <c r="M298" s="101"/>
      <c r="N298" s="91">
        <f ca="1">IFERROR(__xludf.DUMMYFUNCTION("IMPORTRANGE(""https://docs.google.com/spreadsheets/d/1Yj_ptqi66GCucihVvJfMjLAmec39IyEx_6qawtMGysU/edit?usp=sharing"",""สบก!CV30"")"),0)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IFERROR(__xludf.DUMMYFUNCTION("IMPORTRANGE(""https://docs.google.com/spreadsheets/d/11923uPwbBZFjjGgGUA6NLw09EwE0CqkOc4q9oUmW1yo/edit?usp=sharing"",""แพร่!J205"")"),0)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IFERROR(__xludf.DUMMYFUNCTION("IMPORTRANGE(""https://docs.google.com/spreadsheets/d/11923uPwbBZFjjGgGUA6NLw09EwE0CqkOc4q9oUmW1yo/edit?usp=sharing"",""แพร่!J206"")"),0)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IFERROR(__xludf.DUMMYFUNCTION("IMPORTRANGE(""https://docs.google.com/spreadsheets/d/11923uPwbBZFjjGgGUA6NLw09EwE0CqkOc4q9oUmW1yo/edit?usp=sharing"",""แพร่!J207"")"),0)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IFERROR(__xludf.DUMMYFUNCTION("IMPORTRANGE(""https://docs.google.com/spreadsheets/d/11923uPwbBZFjjGgGUA6NLw09EwE0CqkOc4q9oUmW1yo/edit?usp=sharing"",""แพร่!J208"")"),0)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IFERROR(__xludf.DUMMYFUNCTION("IMPORTRANGE(""https://docs.google.com/spreadsheets/d/11923uPwbBZFjjGgGUA6NLw09EwE0CqkOc4q9oUmW1yo/edit?usp=sharing"",""แพร่!I209"")"),0)</f>
        <v>0</v>
      </c>
      <c r="J304" s="191">
        <f ca="1">IFERROR(__xludf.DUMMYFUNCTION("IMPORTRANGE(""https://docs.google.com/spreadsheets/d/11923uPwbBZFjjGgGUA6NLw09EwE0CqkOc4q9oUmW1yo/edit?usp=sharing"",""แพร่!J209"")"),0)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IFERROR(__xludf.DUMMYFUNCTION("IMPORTRANGE(""https://docs.google.com/spreadsheets/d/11923uPwbBZFjjGgGUA6NLw09EwE0CqkOc4q9oUmW1yo/edit?usp=sharing"",""แพร่!I211"")"),0)</f>
        <v>0</v>
      </c>
      <c r="J306" s="191">
        <f ca="1">IFERROR(__xludf.DUMMYFUNCTION("IMPORTRANGE(""https://docs.google.com/spreadsheets/d/11923uPwbBZFjjGgGUA6NLw09EwE0CqkOc4q9oUmW1yo/edit?usp=sharing"",""แพร่!J211"")"),0)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IFERROR(__xludf.DUMMYFUNCTION("IMPORTRANGE(""https://docs.google.com/spreadsheets/d/11923uPwbBZFjjGgGUA6NLw09EwE0CqkOc4q9oUmW1yo/edit?usp=sharing"",""แพร่!J212"")"),0)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IFERROR(__xludf.DUMMYFUNCTION("IMPORTRANGE(""https://docs.google.com/spreadsheets/d/11923uPwbBZFjjGgGUA6NLw09EwE0CqkOc4q9oUmW1yo/edit?usp=sharing"",""แพร่!J213"")"),0)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IFERROR(__xludf.DUMMYFUNCTION("IMPORTRANGE(""https://docs.google.com/spreadsheets/d/11923uPwbBZFjjGgGUA6NLw09EwE0CqkOc4q9oUmW1yo/edit?usp=sharing"",""แพร่!I214"")"),0)</f>
        <v>0</v>
      </c>
      <c r="J309" s="325">
        <f ca="1">IFERROR(__xludf.DUMMYFUNCTION("IMPORTRANGE(""https://docs.google.com/spreadsheets/d/11923uPwbBZFjjGgGUA6NLw09EwE0CqkOc4q9oUmW1yo/edit?usp=sharing"",""แพร่!J214"")"),0)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IFERROR(__xludf.DUMMYFUNCTION("IMPORTRANGE(""https://docs.google.com/spreadsheets/d/1Yj_ptqi66GCucihVvJfMjLAmec39IyEx_6qawtMGysU/edit?usp=sharing"",""สบก!DC30"")"),0)</f>
        <v>0</v>
      </c>
      <c r="N314" s="172">
        <f ca="1">IFERROR(__xludf.DUMMYFUNCTION("IMPORTRANGE(""https://docs.google.com/spreadsheets/d/1Yj_ptqi66GCucihVvJfMjLAmec39IyEx_6qawtMGysU/edit?usp=sharing"",""สบก!DD30"")"),0)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IFERROR(__xludf.DUMMYFUNCTION("IMPORTRANGE(""https://docs.google.com/spreadsheets/d/1Yj_ptqi66GCucihVvJfMjLAmec39IyEx_6qawtMGysU/edit?usp=sharing"",""สบก!CY30"")"),0)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IFERROR(__xludf.DUMMYFUNCTION("IMPORTRANGE(""https://docs.google.com/spreadsheets/d/1Yj_ptqi66GCucihVvJfMjLAmec39IyEx_6qawtMGysU/edit?usp=sharing"",""สบก!CZ30"")"),0)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IFERROR(__xludf.DUMMYFUNCTION("IMPORTRANGE(""https://docs.google.com/spreadsheets/d/1Yj_ptqi66GCucihVvJfMjLAmec39IyEx_6qawtMGysU/edit?usp=sharing"",""สบก!DA30"")"),0)</f>
        <v>0</v>
      </c>
      <c r="M318" s="101"/>
      <c r="N318" s="91">
        <f ca="1">IFERROR(__xludf.DUMMYFUNCTION("IMPORTRANGE(""https://docs.google.com/spreadsheets/d/1Yj_ptqi66GCucihVvJfMjLAmec39IyEx_6qawtMGysU/edit?usp=sharing"",""สบก!DE30"")"),0)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IFERROR(__xludf.DUMMYFUNCTION("IMPORTRANGE(""https://docs.google.com/spreadsheets/d/11923uPwbBZFjjGgGUA6NLw09EwE0CqkOc4q9oUmW1yo/edit?usp=sharing"",""แพร่!J220"")"),0)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IFERROR(__xludf.DUMMYFUNCTION("IMPORTRANGE(""https://docs.google.com/spreadsheets/d/11923uPwbBZFjjGgGUA6NLw09EwE0CqkOc4q9oUmW1yo/edit?usp=sharing"",""แพร่!J221"")"),0)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IFERROR(__xludf.DUMMYFUNCTION("IMPORTRANGE(""https://docs.google.com/spreadsheets/d/11923uPwbBZFjjGgGUA6NLw09EwE0CqkOc4q9oUmW1yo/edit?usp=sharing"",""แพร่!J222"")"),0)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IFERROR(__xludf.DUMMYFUNCTION("IMPORTRANGE(""https://docs.google.com/spreadsheets/d/11923uPwbBZFjjGgGUA6NLw09EwE0CqkOc4q9oUmW1yo/edit?usp=sharing"",""แพร่!J223"")"),0)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IFERROR(__xludf.DUMMYFUNCTION("IMPORTRANGE(""https://docs.google.com/spreadsheets/d/11923uPwbBZFjjGgGUA6NLw09EwE0CqkOc4q9oUmW1yo/edit?usp=sharing"",""แพร่!I224"")"),0)</f>
        <v>0</v>
      </c>
      <c r="J324" s="191">
        <f ca="1">IFERROR(__xludf.DUMMYFUNCTION("IMPORTRANGE(""https://docs.google.com/spreadsheets/d/11923uPwbBZFjjGgGUA6NLw09EwE0CqkOc4q9oUmW1yo/edit?usp=sharing"",""แพร่!J224"")"),0)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IFERROR(__xludf.DUMMYFUNCTION("IMPORTRANGE(""https://docs.google.com/spreadsheets/d/11923uPwbBZFjjGgGUA6NLw09EwE0CqkOc4q9oUmW1yo/edit?usp=sharing"",""แพร่!J225"")"),0)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IFERROR(__xludf.DUMMYFUNCTION("IMPORTRANGE(""https://docs.google.com/spreadsheets/d/11923uPwbBZFjjGgGUA6NLw09EwE0CqkOc4q9oUmW1yo/edit?usp=sharing"",""แพร่!J226"")"),0)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IFERROR(__xludf.DUMMYFUNCTION("IMPORTRANGE(""https://docs.google.com/spreadsheets/d/11923uPwbBZFjjGgGUA6NLw09EwE0CqkOc4q9oUmW1yo/edit?usp=sharing"",""แพร่!I228"")"),360)</f>
        <v>360</v>
      </c>
      <c r="J328" s="330">
        <f ca="1">IFERROR(__xludf.DUMMYFUNCTION("IMPORTRANGE(""https://docs.google.com/spreadsheets/d/11923uPwbBZFjjGgGUA6NLw09EwE0CqkOc4q9oUmW1yo/edit?usp=sharing"",""แพร่!J228"")"),144)</f>
        <v>144</v>
      </c>
      <c r="K328" s="309">
        <f ca="1">IF(I328&gt;0,J328*100/I328,0)</f>
        <v>40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833180</v>
      </c>
      <c r="M329" s="155">
        <f t="shared" ca="1" si="98"/>
        <v>437000</v>
      </c>
      <c r="N329" s="155">
        <f t="shared" ca="1" si="98"/>
        <v>263067</v>
      </c>
      <c r="O329" s="154">
        <f t="shared" ref="O329:O331" ca="1" si="99">IF(L329&gt;0,N329*100/L329,0)</f>
        <v>31.573849588324251</v>
      </c>
      <c r="P329" s="154">
        <f t="shared" ref="P329:P331" ca="1" si="100">IF(M329&gt;0,N329*100/M329,0)</f>
        <v>60.198398169336386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833180</v>
      </c>
      <c r="M331" s="160">
        <f t="shared" ca="1" si="102"/>
        <v>437000</v>
      </c>
      <c r="N331" s="160">
        <f t="shared" ca="1" si="102"/>
        <v>263067</v>
      </c>
      <c r="O331" s="159">
        <f t="shared" ca="1" si="99"/>
        <v>31.573849588324251</v>
      </c>
      <c r="P331" s="159">
        <f t="shared" ca="1" si="100"/>
        <v>60.198398169336386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823180</v>
      </c>
      <c r="M333" s="172">
        <f ca="1">IFERROR(__xludf.DUMMYFUNCTION("IMPORTRANGE(""https://docs.google.com/spreadsheets/d/1Yj_ptqi66GCucihVvJfMjLAmec39IyEx_6qawtMGysU/edit?usp=sharing"",""สบก!DL30"")"),437000)</f>
        <v>437000</v>
      </c>
      <c r="N333" s="172">
        <f ca="1">IFERROR(__xludf.DUMMYFUNCTION("IMPORTRANGE(""https://docs.google.com/spreadsheets/d/1Yj_ptqi66GCucihVvJfMjLAmec39IyEx_6qawtMGysU/edit?usp=sharing"",""สบก!DM30"")"),253067)</f>
        <v>253067</v>
      </c>
      <c r="O333" s="171">
        <f ca="1">IF(L333&gt;0,N333*100/L333,0)</f>
        <v>30.742607935081026</v>
      </c>
      <c r="P333" s="171">
        <f ca="1">IF(M333&gt;0,N333*100/M333,0)</f>
        <v>57.910068649885581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IFERROR(__xludf.DUMMYFUNCTION("IMPORTRANGE(""https://docs.google.com/spreadsheets/d/1Yj_ptqi66GCucihVvJfMjLAmec39IyEx_6qawtMGysU/edit?usp=sharing"",""สบก!DH30"")"),491200)</f>
        <v>491200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IFERROR(__xludf.DUMMYFUNCTION("IMPORTRANGE(""https://docs.google.com/spreadsheets/d/1Yj_ptqi66GCucihVvJfMjLAmec39IyEx_6qawtMGysU/edit?usp=sharing"",""สบก!DI30"")"),331980)</f>
        <v>331980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IFERROR(__xludf.DUMMYFUNCTION("IMPORTRANGE(""https://docs.google.com/spreadsheets/d/1Yj_ptqi66GCucihVvJfMjLAmec39IyEx_6qawtMGysU/edit?usp=sharing"",""สบก!DJ30"")"),10000)</f>
        <v>10000</v>
      </c>
      <c r="M337" s="101"/>
      <c r="N337" s="91">
        <f ca="1">IFERROR(__xludf.DUMMYFUNCTION("IMPORTRANGE(""https://docs.google.com/spreadsheets/d/1Yj_ptqi66GCucihVvJfMjLAmec39IyEx_6qawtMGysU/edit?usp=sharing"",""สบก!DN30"")"),10000)</f>
        <v>10000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IFERROR(__xludf.DUMMYFUNCTION("IMPORTRANGE(""https://docs.google.com/spreadsheets/d/11923uPwbBZFjjGgGUA6NLw09EwE0CqkOc4q9oUmW1yo/edit?usp=sharing"",""แพร่!I234"")"),0)</f>
        <v>0</v>
      </c>
      <c r="J339" s="191">
        <f ca="1">IFERROR(__xludf.DUMMYFUNCTION("IMPORTRANGE(""https://docs.google.com/spreadsheets/d/11923uPwbBZFjjGgGUA6NLw09EwE0CqkOc4q9oUmW1yo/edit?usp=sharing"",""แพร่!J234"")"),64)</f>
        <v>64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IFERROR(__xludf.DUMMYFUNCTION("IMPORTRANGE(""https://docs.google.com/spreadsheets/d/11923uPwbBZFjjGgGUA6NLw09EwE0CqkOc4q9oUmW1yo/edit?usp=sharing"",""แพร่!I235"")"),1300)</f>
        <v>1300</v>
      </c>
      <c r="J340" s="191">
        <f ca="1">IFERROR(__xludf.DUMMYFUNCTION("IMPORTRANGE(""https://docs.google.com/spreadsheets/d/11923uPwbBZFjjGgGUA6NLw09EwE0CqkOc4q9oUmW1yo/edit?usp=sharing"",""แพร่!J235"")"),413.52)</f>
        <v>413.52</v>
      </c>
      <c r="K340" s="333">
        <f t="shared" ca="1" si="103"/>
        <v>31.809230769230769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IFERROR(__xludf.DUMMYFUNCTION("IMPORTRANGE(""https://docs.google.com/spreadsheets/d/11923uPwbBZFjjGgGUA6NLw09EwE0CqkOc4q9oUmW1yo/edit?usp=sharing"",""แพร่!I236"")"),360)</f>
        <v>360</v>
      </c>
      <c r="J341" s="191">
        <f ca="1">IFERROR(__xludf.DUMMYFUNCTION("IMPORTRANGE(""https://docs.google.com/spreadsheets/d/11923uPwbBZFjjGgGUA6NLw09EwE0CqkOc4q9oUmW1yo/edit?usp=sharing"",""แพร่!J236"")"),178)</f>
        <v>178</v>
      </c>
      <c r="K341" s="333">
        <f t="shared" ca="1" si="103"/>
        <v>49.444444444444443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IFERROR(__xludf.DUMMYFUNCTION("IMPORTRANGE(""https://docs.google.com/spreadsheets/d/11923uPwbBZFjjGgGUA6NLw09EwE0CqkOc4q9oUmW1yo/edit?usp=sharing"",""แพร่!I237"")"),0)</f>
        <v>0</v>
      </c>
      <c r="J342" s="191">
        <f ca="1">IFERROR(__xludf.DUMMYFUNCTION("IMPORTRANGE(""https://docs.google.com/spreadsheets/d/11923uPwbBZFjjGgGUA6NLw09EwE0CqkOc4q9oUmW1yo/edit?usp=sharing"",""แพร่!J237"")"),1625.67999999999)</f>
        <v>1625.6799999999901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IFERROR(__xludf.DUMMYFUNCTION("IMPORTRANGE(""https://docs.google.com/spreadsheets/d/11923uPwbBZFjjGgGUA6NLw09EwE0CqkOc4q9oUmW1yo/edit?usp=sharing"",""แพร่!I238"")"),360)</f>
        <v>360</v>
      </c>
      <c r="J343" s="191">
        <f ca="1">IFERROR(__xludf.DUMMYFUNCTION("IMPORTRANGE(""https://docs.google.com/spreadsheets/d/11923uPwbBZFjjGgGUA6NLw09EwE0CqkOc4q9oUmW1yo/edit?usp=sharing"",""แพร่!J238"")"),0)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IFERROR(__xludf.DUMMYFUNCTION("IMPORTRANGE(""https://docs.google.com/spreadsheets/d/11923uPwbBZFjjGgGUA6NLw09EwE0CqkOc4q9oUmW1yo/edit?usp=sharing"",""แพร่!I239"")"),0)</f>
        <v>0</v>
      </c>
      <c r="J344" s="191">
        <f ca="1">IFERROR(__xludf.DUMMYFUNCTION("IMPORTRANGE(""https://docs.google.com/spreadsheets/d/11923uPwbBZFjjGgGUA6NLw09EwE0CqkOc4q9oUmW1yo/edit?usp=sharing"",""แพร่!J239"")"),0)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IFERROR(__xludf.DUMMYFUNCTION("IMPORTRANGE(""https://docs.google.com/spreadsheets/d/11923uPwbBZFjjGgGUA6NLw09EwE0CqkOc4q9oUmW1yo/edit?usp=sharing"",""แพร่!I240"")"),360)</f>
        <v>360</v>
      </c>
      <c r="J345" s="191">
        <f ca="1">IFERROR(__xludf.DUMMYFUNCTION("IMPORTRANGE(""https://docs.google.com/spreadsheets/d/11923uPwbBZFjjGgGUA6NLw09EwE0CqkOc4q9oUmW1yo/edit?usp=sharing"",""แพร่!J240"")"),144)</f>
        <v>144</v>
      </c>
      <c r="K345" s="333">
        <f t="shared" ca="1" si="103"/>
        <v>40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IFERROR(__xludf.DUMMYFUNCTION("IMPORTRANGE(""https://docs.google.com/spreadsheets/d/11923uPwbBZFjjGgGUA6NLw09EwE0CqkOc4q9oUmW1yo/edit?usp=sharing"",""แพร่!I241"")"),0)</f>
        <v>0</v>
      </c>
      <c r="J346" s="191">
        <f ca="1">IFERROR(__xludf.DUMMYFUNCTION("IMPORTRANGE(""https://docs.google.com/spreadsheets/d/11923uPwbBZFjjGgGUA6NLw09EwE0CqkOc4q9oUmW1yo/edit?usp=sharing"",""แพร่!J241"")"),1373.48)</f>
        <v>1373.48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IFERROR(__xludf.DUMMYFUNCTION("IMPORTRANGE(""https://docs.google.com/spreadsheets/d/11923uPwbBZFjjGgGUA6NLw09EwE0CqkOc4q9oUmW1yo/edit?usp=sharing"",""แพร่!L242"")"),1858960)</f>
        <v>1858960</v>
      </c>
      <c r="M347" s="347"/>
      <c r="N347" s="347">
        <f ca="1">IFERROR(__xludf.DUMMYFUNCTION("IMPORTRANGE(""https://docs.google.com/spreadsheets/d/11923uPwbBZFjjGgGUA6NLw09EwE0CqkOc4q9oUmW1yo/edit?usp=sharing"",""แพร่!M242"")"),127756)</f>
        <v>127756</v>
      </c>
      <c r="O347" s="347">
        <f ca="1">+IF(L347&gt;0,N347*100/L347,0)</f>
        <v>6.8724448078495506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IFERROR(__xludf.DUMMYFUNCTION("IMPORTRANGE(""https://docs.google.com/spreadsheets/d/11923uPwbBZFjjGgGUA6NLw09EwE0CqkOc4q9oUmW1yo/edit?usp=sharing"",""แพร่!I244"")"),90)</f>
        <v>90</v>
      </c>
      <c r="J349" s="360">
        <f ca="1">IFERROR(__xludf.DUMMYFUNCTION("IMPORTRANGE(""https://docs.google.com/spreadsheets/d/11923uPwbBZFjjGgGUA6NLw09EwE0CqkOc4q9oUmW1yo/edit?usp=sharing"",""แพร่!J244"")"),0)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IFERROR(__xludf.DUMMYFUNCTION("IMPORTRANGE(""https://docs.google.com/spreadsheets/d/11923uPwbBZFjjGgGUA6NLw09EwE0CqkOc4q9oUmW1yo/edit?usp=sharing"",""แพร่!L244"")"),348030)</f>
        <v>348030</v>
      </c>
      <c r="M349" s="362"/>
      <c r="N349" s="362">
        <f ca="1">IFERROR(__xludf.DUMMYFUNCTION("IMPORTRANGE(""https://docs.google.com/spreadsheets/d/11923uPwbBZFjjGgGUA6NLw09EwE0CqkOc4q9oUmW1yo/edit?usp=sharing"",""แพร่!M244"")"),64900)</f>
        <v>64900</v>
      </c>
      <c r="O349" s="362">
        <f ca="1">+IF(L349&gt;0,N349*100/L349,0)</f>
        <v>18.647817716863489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IFERROR(__xludf.DUMMYFUNCTION("IMPORTRANGE(""https://docs.google.com/spreadsheets/d/11923uPwbBZFjjGgGUA6NLw09EwE0CqkOc4q9oUmW1yo/edit?usp=sharing"",""แพร่!I245"")"),55)</f>
        <v>55</v>
      </c>
      <c r="J350" s="360">
        <f ca="1">IFERROR(__xludf.DUMMYFUNCTION("IMPORTRANGE(""https://docs.google.com/spreadsheets/d/11923uPwbBZFjjGgGUA6NLw09EwE0CqkOc4q9oUmW1yo/edit?usp=sharing"",""แพร่!J245"")"),0)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IFERROR(__xludf.DUMMYFUNCTION("IMPORTRANGE(""https://docs.google.com/spreadsheets/d/11923uPwbBZFjjGgGUA6NLw09EwE0CqkOc4q9oUmW1yo/edit?usp=sharing"",""แพร่!L246"")"),0)</f>
        <v>0</v>
      </c>
      <c r="M351" s="169"/>
      <c r="N351" s="169">
        <f ca="1">IFERROR(__xludf.DUMMYFUNCTION("IMPORTRANGE(""https://docs.google.com/spreadsheets/d/11923uPwbBZFjjGgGUA6NLw09EwE0CqkOc4q9oUmW1yo/edit?usp=sharing"",""แพร่!M246"")"),0)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IFERROR(__xludf.DUMMYFUNCTION("IMPORTRANGE(""https://docs.google.com/spreadsheets/d/11923uPwbBZFjjGgGUA6NLw09EwE0CqkOc4q9oUmW1yo/edit?usp=sharing"",""แพร่!L247"")"),348030)</f>
        <v>348030</v>
      </c>
      <c r="M352" s="169"/>
      <c r="N352" s="169">
        <f ca="1">IFERROR(__xludf.DUMMYFUNCTION("IMPORTRANGE(""https://docs.google.com/spreadsheets/d/11923uPwbBZFjjGgGUA6NLw09EwE0CqkOc4q9oUmW1yo/edit?usp=sharing"",""แพร่!M247"")"),64900)</f>
        <v>64900</v>
      </c>
      <c r="O352" s="169">
        <f t="shared" ca="1" si="105"/>
        <v>18.647817716863489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IFERROR(__xludf.DUMMYFUNCTION("IMPORTRANGE(""https://docs.google.com/spreadsheets/d/11923uPwbBZFjjGgGUA6NLw09EwE0CqkOc4q9oUmW1yo/edit?usp=sharing"",""แพร่!L248"")"),0)</f>
        <v>0</v>
      </c>
      <c r="M353" s="171"/>
      <c r="N353" s="171">
        <f ca="1">IFERROR(__xludf.DUMMYFUNCTION("IMPORTRANGE(""https://docs.google.com/spreadsheets/d/11923uPwbBZFjjGgGUA6NLw09EwE0CqkOc4q9oUmW1yo/edit?usp=sharing"",""แพร่!M248"")"),0)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IFERROR(__xludf.DUMMYFUNCTION("IMPORTRANGE(""https://docs.google.com/spreadsheets/d/11923uPwbBZFjjGgGUA6NLw09EwE0CqkOc4q9oUmW1yo/edit?usp=sharing"",""แพร่!L249"")"),348030)</f>
        <v>348030</v>
      </c>
      <c r="M354" s="171"/>
      <c r="N354" s="171">
        <f ca="1">IFERROR(__xludf.DUMMYFUNCTION("IMPORTRANGE(""https://docs.google.com/spreadsheets/d/11923uPwbBZFjjGgGUA6NLw09EwE0CqkOc4q9oUmW1yo/edit?usp=sharing"",""แพร่!M249"")"),64900)</f>
        <v>64900</v>
      </c>
      <c r="O354" s="171">
        <f t="shared" ca="1" si="105"/>
        <v>18.647817716863489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IFERROR(__xludf.DUMMYFUNCTION("IMPORTRANGE(""https://docs.google.com/spreadsheets/d/11923uPwbBZFjjGgGUA6NLw09EwE0CqkOc4q9oUmW1yo/edit?usp=sharing"",""แพร่!M250"")"),26740)</f>
        <v>26740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IFERROR(__xludf.DUMMYFUNCTION("IMPORTRANGE(""https://docs.google.com/spreadsheets/d/11923uPwbBZFjjGgGUA6NLw09EwE0CqkOc4q9oUmW1yo/edit?usp=sharing"",""แพร่!M251"")"),0)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IFERROR(__xludf.DUMMYFUNCTION("IMPORTRANGE(""https://docs.google.com/spreadsheets/d/11923uPwbBZFjjGgGUA6NLw09EwE0CqkOc4q9oUmW1yo/edit?usp=sharing"",""แพร่!M252"")"),33000)</f>
        <v>33000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IFERROR(__xludf.DUMMYFUNCTION("IMPORTRANGE(""https://docs.google.com/spreadsheets/d/11923uPwbBZFjjGgGUA6NLw09EwE0CqkOc4q9oUmW1yo/edit?usp=sharing"",""แพร่!M253"")"),5160)</f>
        <v>5160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IFERROR(__xludf.DUMMYFUNCTION("IMPORTRANGE(""https://docs.google.com/spreadsheets/d/11923uPwbBZFjjGgGUA6NLw09EwE0CqkOc4q9oUmW1yo/edit?usp=sharing"",""แพร่!J255"")"),0)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IFERROR(__xludf.DUMMYFUNCTION("IMPORTRANGE(""https://docs.google.com/spreadsheets/d/11923uPwbBZFjjGgGUA6NLw09EwE0CqkOc4q9oUmW1yo/edit?usp=sharing"",""แพร่!J256"")"),1)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IFERROR(__xludf.DUMMYFUNCTION("IMPORTRANGE(""https://docs.google.com/spreadsheets/d/11923uPwbBZFjjGgGUA6NLw09EwE0CqkOc4q9oUmW1yo/edit?usp=sharing"",""แพร่!J257"")"),1)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IFERROR(__xludf.DUMMYFUNCTION("IMPORTRANGE(""https://docs.google.com/spreadsheets/d/11923uPwbBZFjjGgGUA6NLw09EwE0CqkOc4q9oUmW1yo/edit?usp=sharing"",""แพร่!J258"")"),1)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IFERROR(__xludf.DUMMYFUNCTION("IMPORTRANGE(""https://docs.google.com/spreadsheets/d/11923uPwbBZFjjGgGUA6NLw09EwE0CqkOc4q9oUmW1yo/edit?usp=sharing"",""แพร่!J166"")"),0)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IFERROR(__xludf.DUMMYFUNCTION("IMPORTRANGE(""https://docs.google.com/spreadsheets/d/11923uPwbBZFjjGgGUA6NLw09EwE0CqkOc4q9oUmW1yo/edit?usp=sharing"",""แพร่!J166"")"),0)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IFERROR(__xludf.DUMMYFUNCTION("IMPORTRANGE(""https://docs.google.com/spreadsheets/d/11923uPwbBZFjjGgGUA6NLw09EwE0CqkOc4q9oUmW1yo/edit?usp=sharing"",""แพร่!J166"")"),0)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IFERROR(__xludf.DUMMYFUNCTION("IMPORTRANGE(""https://docs.google.com/spreadsheets/d/11923uPwbBZFjjGgGUA6NLw09EwE0CqkOc4q9oUmW1yo/edit?usp=sharing"",""แพร่!J166"")"),0)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IFERROR(__xludf.DUMMYFUNCTION("IMPORTRANGE(""https://docs.google.com/spreadsheets/d/11923uPwbBZFjjGgGUA6NLw09EwE0CqkOc4q9oUmW1yo/edit?usp=sharing"",""แพร่!I263"")"),55)</f>
        <v>55</v>
      </c>
      <c r="J368" s="191">
        <f ca="1">IFERROR(__xludf.DUMMYFUNCTION("IMPORTRANGE(""https://docs.google.com/spreadsheets/d/11923uPwbBZFjjGgGUA6NLw09EwE0CqkOc4q9oUmW1yo/edit?usp=sharing"",""แพร่!J263"")"),0)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IFERROR(__xludf.DUMMYFUNCTION("IMPORTRANGE(""https://docs.google.com/spreadsheets/d/11923uPwbBZFjjGgGUA6NLw09EwE0CqkOc4q9oUmW1yo/edit?usp=sharing"",""แพร่!I164"")"),0)</f>
        <v>0</v>
      </c>
      <c r="J369" s="191">
        <f ca="1">IFERROR(__xludf.DUMMYFUNCTION("IMPORTRANGE(""https://docs.google.com/spreadsheets/d/11923uPwbBZFjjGgGUA6NLw09EwE0CqkOc4q9oUmW1yo/edit?usp=sharing"",""แพร่!J164"")"),0)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IFERROR(__xludf.DUMMYFUNCTION("IMPORTRANGE(""https://docs.google.com/spreadsheets/d/11923uPwbBZFjjGgGUA6NLw09EwE0CqkOc4q9oUmW1yo/edit?usp=sharing"",""แพร่!I265"")"),55)</f>
        <v>55</v>
      </c>
      <c r="J370" s="191">
        <f ca="1">IFERROR(__xludf.DUMMYFUNCTION("IMPORTRANGE(""https://docs.google.com/spreadsheets/d/11923uPwbBZFjjGgGUA6NLw09EwE0CqkOc4q9oUmW1yo/edit?usp=sharing"",""แพร่!J265"")"),0)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IFERROR(__xludf.DUMMYFUNCTION("IMPORTRANGE(""https://docs.google.com/spreadsheets/d/11923uPwbBZFjjGgGUA6NLw09EwE0CqkOc4q9oUmW1yo/edit?usp=sharing"",""แพร่!I164"")"),0)</f>
        <v>0</v>
      </c>
      <c r="J371" s="192">
        <f ca="1">IFERROR(__xludf.DUMMYFUNCTION("IMPORTRANGE(""https://docs.google.com/spreadsheets/d/11923uPwbBZFjjGgGUA6NLw09EwE0CqkOc4q9oUmW1yo/edit?usp=sharing"",""แพร่!J164"")"),0)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IFERROR(__xludf.DUMMYFUNCTION("IMPORTRANGE(""https://docs.google.com/spreadsheets/d/11923uPwbBZFjjGgGUA6NLw09EwE0CqkOc4q9oUmW1yo/edit?usp=sharing"",""แพร่!I267"")"),55)</f>
        <v>55</v>
      </c>
      <c r="J372" s="192">
        <f ca="1">IFERROR(__xludf.DUMMYFUNCTION("IMPORTRANGE(""https://docs.google.com/spreadsheets/d/11923uPwbBZFjjGgGUA6NLw09EwE0CqkOc4q9oUmW1yo/edit?usp=sharing"",""แพร่!J267"")"),0)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IFERROR(__xludf.DUMMYFUNCTION("IMPORTRANGE(""https://docs.google.com/spreadsheets/d/11923uPwbBZFjjGgGUA6NLw09EwE0CqkOc4q9oUmW1yo/edit?usp=sharing"",""แพร่!I164"")"),0)</f>
        <v>0</v>
      </c>
      <c r="J373" s="191">
        <f ca="1">IFERROR(__xludf.DUMMYFUNCTION("IMPORTRANGE(""https://docs.google.com/spreadsheets/d/11923uPwbBZFjjGgGUA6NLw09EwE0CqkOc4q9oUmW1yo/edit?usp=sharing"",""แพร่!J164"")"),0)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IFERROR(__xludf.DUMMYFUNCTION("IMPORTRANGE(""https://docs.google.com/spreadsheets/d/11923uPwbBZFjjGgGUA6NLw09EwE0CqkOc4q9oUmW1yo/edit?usp=sharing"",""แพร่!I164"")"),0)</f>
        <v>0</v>
      </c>
      <c r="J374" s="191">
        <f ca="1">IFERROR(__xludf.DUMMYFUNCTION("IMPORTRANGE(""https://docs.google.com/spreadsheets/d/11923uPwbBZFjjGgGUA6NLw09EwE0CqkOc4q9oUmW1yo/edit?usp=sharing"",""แพร่!J164"")"),0)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IFERROR(__xludf.DUMMYFUNCTION("IMPORTRANGE(""https://docs.google.com/spreadsheets/d/11923uPwbBZFjjGgGUA6NLw09EwE0CqkOc4q9oUmW1yo/edit?usp=sharing"",""แพร่!I270"")"),90)</f>
        <v>90</v>
      </c>
      <c r="J375" s="191">
        <f ca="1">IFERROR(__xludf.DUMMYFUNCTION("IMPORTRANGE(""https://docs.google.com/spreadsheets/d/11923uPwbBZFjjGgGUA6NLw09EwE0CqkOc4q9oUmW1yo/edit?usp=sharing"",""แพร่!J270"")"),0)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IFERROR(__xludf.DUMMYFUNCTION("IMPORTRANGE(""https://docs.google.com/spreadsheets/d/11923uPwbBZFjjGgGUA6NLw09EwE0CqkOc4q9oUmW1yo/edit?usp=sharing"",""แพร่!I271"")"),50)</f>
        <v>50</v>
      </c>
      <c r="J376" s="192">
        <f ca="1">IFERROR(__xludf.DUMMYFUNCTION("IMPORTRANGE(""https://docs.google.com/spreadsheets/d/11923uPwbBZFjjGgGUA6NLw09EwE0CqkOc4q9oUmW1yo/edit?usp=sharing"",""แพร่!J271"")"),0)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IFERROR(__xludf.DUMMYFUNCTION("IMPORTRANGE(""https://docs.google.com/spreadsheets/d/11923uPwbBZFjjGgGUA6NLw09EwE0CqkOc4q9oUmW1yo/edit?usp=sharing"",""แพร่!I272"")"),40)</f>
        <v>40</v>
      </c>
      <c r="J377" s="191">
        <f ca="1">IFERROR(__xludf.DUMMYFUNCTION("IMPORTRANGE(""https://docs.google.com/spreadsheets/d/11923uPwbBZFjjGgGUA6NLw09EwE0CqkOc4q9oUmW1yo/edit?usp=sharing"",""แพร่!J272"")"),0)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IFERROR(__xludf.DUMMYFUNCTION("IMPORTRANGE(""https://docs.google.com/spreadsheets/d/11923uPwbBZFjjGgGUA6NLw09EwE0CqkOc4q9oUmW1yo/edit?usp=sharing"",""แพร่!J273"")"),0)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IFERROR(__xludf.DUMMYFUNCTION("IMPORTRANGE(""https://docs.google.com/spreadsheets/d/11923uPwbBZFjjGgGUA6NLw09EwE0CqkOc4q9oUmW1yo/edit?usp=sharing"",""แพร่!I275"")"),1000)</f>
        <v>1000</v>
      </c>
      <c r="J380" s="360">
        <f ca="1">IFERROR(__xludf.DUMMYFUNCTION("IMPORTRANGE(""https://docs.google.com/spreadsheets/d/11923uPwbBZFjjGgGUA6NLw09EwE0CqkOc4q9oUmW1yo/edit?usp=sharing"",""แพร่!J275"")"),0)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IFERROR(__xludf.DUMMYFUNCTION("IMPORTRANGE(""https://docs.google.com/spreadsheets/d/11923uPwbBZFjjGgGUA6NLw09EwE0CqkOc4q9oUmW1yo/edit?usp=sharing"",""แพร่!L275"")"),1028520)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IFERROR(__xludf.DUMMYFUNCTION("IMPORTRANGE(""https://docs.google.com/spreadsheets/d/11923uPwbBZFjjGgGUA6NLw09EwE0CqkOc4q9oUmW1yo/edit?usp=sharing"",""แพร่!M275"")"),38000)</f>
        <v>38000</v>
      </c>
      <c r="O380" s="362">
        <f ca="1">+IF(L380&gt;0,N380*100/L380,0)</f>
        <v>3.6946291759032395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IFERROR(__xludf.DUMMYFUNCTION("IMPORTRANGE(""https://docs.google.com/spreadsheets/d/11923uPwbBZFjjGgGUA6NLw09EwE0CqkOc4q9oUmW1yo/edit?usp=sharing"",""แพร่!I276"")"),100)</f>
        <v>100</v>
      </c>
      <c r="J381" s="360">
        <f ca="1">IFERROR(__xludf.DUMMYFUNCTION("IMPORTRANGE(""https://docs.google.com/spreadsheets/d/11923uPwbBZFjjGgGUA6NLw09EwE0CqkOc4q9oUmW1yo/edit?usp=sharing"",""แพร่!J276"")"),0)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IFERROR(__xludf.DUMMYFUNCTION("IMPORTRANGE(""https://docs.google.com/spreadsheets/d/11923uPwbBZFjjGgGUA6NLw09EwE0CqkOc4q9oUmW1yo/edit?usp=sharing"",""แพร่!L277"")"),0)</f>
        <v>0</v>
      </c>
      <c r="M382" s="169"/>
      <c r="N382" s="169">
        <f ca="1">IFERROR(__xludf.DUMMYFUNCTION("IMPORTRANGE(""https://docs.google.com/spreadsheets/d/11923uPwbBZFjjGgGUA6NLw09EwE0CqkOc4q9oUmW1yo/edit?usp=sharing"",""แพร่!M277"")"),0)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IFERROR(__xludf.DUMMYFUNCTION("IMPORTRANGE(""https://docs.google.com/spreadsheets/d/11923uPwbBZFjjGgGUA6NLw09EwE0CqkOc4q9oUmW1yo/edit?usp=sharing"",""แพร่!L278"")"),1028520)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IFERROR(__xludf.DUMMYFUNCTION("IMPORTRANGE(""https://docs.google.com/spreadsheets/d/11923uPwbBZFjjGgGUA6NLw09EwE0CqkOc4q9oUmW1yo/edit?usp=sharing"",""แพร่!M278"")"),38000)</f>
        <v>38000</v>
      </c>
      <c r="O383" s="169">
        <f t="shared" ca="1" si="109"/>
        <v>3.6946291759032395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IFERROR(__xludf.DUMMYFUNCTION("IMPORTRANGE(""https://docs.google.com/spreadsheets/d/11923uPwbBZFjjGgGUA6NLw09EwE0CqkOc4q9oUmW1yo/edit?usp=sharing"",""แพร่!L279"")"),0)</f>
        <v>0</v>
      </c>
      <c r="M384" s="171"/>
      <c r="N384" s="171">
        <f ca="1">IFERROR(__xludf.DUMMYFUNCTION("IMPORTRANGE(""https://docs.google.com/spreadsheets/d/11923uPwbBZFjjGgGUA6NLw09EwE0CqkOc4q9oUmW1yo/edit?usp=sharing"",""แพร่!M279"")"),0)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IFERROR(__xludf.DUMMYFUNCTION("IMPORTRANGE(""https://docs.google.com/spreadsheets/d/11923uPwbBZFjjGgGUA6NLw09EwE0CqkOc4q9oUmW1yo/edit?usp=sharing"",""แพร่!L280"")"),1028520)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IFERROR(__xludf.DUMMYFUNCTION("IMPORTRANGE(""https://docs.google.com/spreadsheets/d/11923uPwbBZFjjGgGUA6NLw09EwE0CqkOc4q9oUmW1yo/edit?usp=sharing"",""แพร่!M280"")"),38000)</f>
        <v>38000</v>
      </c>
      <c r="O385" s="171">
        <f t="shared" ca="1" si="109"/>
        <v>3.6946291759032395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IFERROR(__xludf.DUMMYFUNCTION("IMPORTRANGE(""https://docs.google.com/spreadsheets/d/11923uPwbBZFjjGgGUA6NLw09EwE0CqkOc4q9oUmW1yo/edit?usp=sharing"",""แพร่!M281"")"),0)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IFERROR(__xludf.DUMMYFUNCTION("IMPORTRANGE(""https://docs.google.com/spreadsheets/d/11923uPwbBZFjjGgGUA6NLw09EwE0CqkOc4q9oUmW1yo/edit?usp=sharing"",""แพร่!M282"")"),0)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IFERROR(__xludf.DUMMYFUNCTION("IMPORTRANGE(""https://docs.google.com/spreadsheets/d/11923uPwbBZFjjGgGUA6NLw09EwE0CqkOc4q9oUmW1yo/edit?usp=sharing"",""แพร่!M283"")"),33000)</f>
        <v>33000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IFERROR(__xludf.DUMMYFUNCTION("IMPORTRANGE(""https://docs.google.com/spreadsheets/d/11923uPwbBZFjjGgGUA6NLw09EwE0CqkOc4q9oUmW1yo/edit?usp=sharing"",""แพร่!M284"")"),5000)</f>
        <v>5000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IFERROR(__xludf.DUMMYFUNCTION("IMPORTRANGE(""https://docs.google.com/spreadsheets/d/11923uPwbBZFjjGgGUA6NLw09EwE0CqkOc4q9oUmW1yo/edit?usp=sharing"",""แพร่!J286"")"),0)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IFERROR(__xludf.DUMMYFUNCTION("IMPORTRANGE(""https://docs.google.com/spreadsheets/d/11923uPwbBZFjjGgGUA6NLw09EwE0CqkOc4q9oUmW1yo/edit?usp=sharing"",""แพร่!J287"")"),1)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IFERROR(__xludf.DUMMYFUNCTION("IMPORTRANGE(""https://docs.google.com/spreadsheets/d/11923uPwbBZFjjGgGUA6NLw09EwE0CqkOc4q9oUmW1yo/edit?usp=sharing"",""แพร่!J288"")"),1)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IFERROR(__xludf.DUMMYFUNCTION("IMPORTRANGE(""https://docs.google.com/spreadsheets/d/11923uPwbBZFjjGgGUA6NLw09EwE0CqkOc4q9oUmW1yo/edit?usp=sharing"",""แพร่!J289"")"),1)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IFERROR(__xludf.DUMMYFUNCTION("IMPORTRANGE(""https://docs.google.com/spreadsheets/d/11923uPwbBZFjjGgGUA6NLw09EwE0CqkOc4q9oUmW1yo/edit?usp=sharing"",""แพร่!I291"")"),100)</f>
        <v>100</v>
      </c>
      <c r="J396" s="192">
        <f ca="1">IFERROR(__xludf.DUMMYFUNCTION("IMPORTRANGE(""https://docs.google.com/spreadsheets/d/11923uPwbBZFjjGgGUA6NLw09EwE0CqkOc4q9oUmW1yo/edit?usp=sharing"",""แพร่!J291"")"),0)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IFERROR(__xludf.DUMMYFUNCTION("IMPORTRANGE(""https://docs.google.com/spreadsheets/d/11923uPwbBZFjjGgGUA6NLw09EwE0CqkOc4q9oUmW1yo/edit?usp=sharing"",""แพร่!I292"")"),1000)</f>
        <v>1000</v>
      </c>
      <c r="J397" s="192">
        <f ca="1">IFERROR(__xludf.DUMMYFUNCTION("IMPORTRANGE(""https://docs.google.com/spreadsheets/d/11923uPwbBZFjjGgGUA6NLw09EwE0CqkOc4q9oUmW1yo/edit?usp=sharing"",""แพร่!J292"")"),0)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IFERROR(__xludf.DUMMYFUNCTION("IMPORTRANGE(""https://docs.google.com/spreadsheets/d/11923uPwbBZFjjGgGUA6NLw09EwE0CqkOc4q9oUmW1yo/edit?usp=sharing"",""แพร่!I293"")"),100)</f>
        <v>100</v>
      </c>
      <c r="J398" s="192">
        <f ca="1">IFERROR(__xludf.DUMMYFUNCTION("IMPORTRANGE(""https://docs.google.com/spreadsheets/d/11923uPwbBZFjjGgGUA6NLw09EwE0CqkOc4q9oUmW1yo/edit?usp=sharing"",""แพร่!J293"")"),0)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IFERROR(__xludf.DUMMYFUNCTION("IMPORTRANGE(""https://docs.google.com/spreadsheets/d/11923uPwbBZFjjGgGUA6NLw09EwE0CqkOc4q9oUmW1yo/edit?usp=sharing"",""แพร่!J294"")"),0)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IFERROR(__xludf.DUMMYFUNCTION("IMPORTRANGE(""https://docs.google.com/spreadsheets/d/11923uPwbBZFjjGgGUA6NLw09EwE0CqkOc4q9oUmW1yo/edit?usp=sharing"",""แพร่!I296"")"),120)</f>
        <v>120</v>
      </c>
      <c r="J401" s="360">
        <f ca="1">IFERROR(__xludf.DUMMYFUNCTION("IMPORTRANGE(""https://docs.google.com/spreadsheets/d/11923uPwbBZFjjGgGUA6NLw09EwE0CqkOc4q9oUmW1yo/edit?usp=sharing"",""แพร่!J296"")"),0)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IFERROR(__xludf.DUMMYFUNCTION("IMPORTRANGE(""https://docs.google.com/spreadsheets/d/11923uPwbBZFjjGgGUA6NLw09EwE0CqkOc4q9oUmW1yo/edit?usp=sharing"",""แพร่!L296"")"),135020)</f>
        <v>135020</v>
      </c>
      <c r="M401" s="362"/>
      <c r="N401" s="362">
        <f ca="1">IFERROR(__xludf.DUMMYFUNCTION("IMPORTRANGE(""https://docs.google.com/spreadsheets/d/11923uPwbBZFjjGgGUA6NLw09EwE0CqkOc4q9oUmW1yo/edit?usp=sharing"",""แพร่!M296"")"),0)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IFERROR(__xludf.DUMMYFUNCTION("IMPORTRANGE(""https://docs.google.com/spreadsheets/d/11923uPwbBZFjjGgGUA6NLw09EwE0CqkOc4q9oUmW1yo/edit?usp=sharing"",""แพร่!I297"")"),40)</f>
        <v>40</v>
      </c>
      <c r="J402" s="360">
        <f ca="1">IFERROR(__xludf.DUMMYFUNCTION("IMPORTRANGE(""https://docs.google.com/spreadsheets/d/11923uPwbBZFjjGgGUA6NLw09EwE0CqkOc4q9oUmW1yo/edit?usp=sharing"",""แพร่!J297"")"),0)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IFERROR(__xludf.DUMMYFUNCTION("IMPORTRANGE(""https://docs.google.com/spreadsheets/d/11923uPwbBZFjjGgGUA6NLw09EwE0CqkOc4q9oUmW1yo/edit?usp=sharing"",""แพร่!L298"")"),0)</f>
        <v>0</v>
      </c>
      <c r="M403" s="169"/>
      <c r="N403" s="171">
        <f ca="1">IFERROR(__xludf.DUMMYFUNCTION("IMPORTRANGE(""https://docs.google.com/spreadsheets/d/11923uPwbBZFjjGgGUA6NLw09EwE0CqkOc4q9oUmW1yo/edit?usp=sharing"",""แพร่!M298"")"),0)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IFERROR(__xludf.DUMMYFUNCTION("IMPORTRANGE(""https://docs.google.com/spreadsheets/d/11923uPwbBZFjjGgGUA6NLw09EwE0CqkOc4q9oUmW1yo/edit?usp=sharing"",""แพร่!L299"")"),135020)</f>
        <v>135020</v>
      </c>
      <c r="M404" s="169"/>
      <c r="N404" s="171">
        <f ca="1">IFERROR(__xludf.DUMMYFUNCTION("IMPORTRANGE(""https://docs.google.com/spreadsheets/d/11923uPwbBZFjjGgGUA6NLw09EwE0CqkOc4q9oUmW1yo/edit?usp=sharing"",""แพร่!M299"")"),0)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IFERROR(__xludf.DUMMYFUNCTION("IMPORTRANGE(""https://docs.google.com/spreadsheets/d/11923uPwbBZFjjGgGUA6NLw09EwE0CqkOc4q9oUmW1yo/edit?usp=sharing"",""แพร่!L300"")"),0)</f>
        <v>0</v>
      </c>
      <c r="M405" s="171"/>
      <c r="N405" s="171">
        <f ca="1">IFERROR(__xludf.DUMMYFUNCTION("IMPORTRANGE(""https://docs.google.com/spreadsheets/d/11923uPwbBZFjjGgGUA6NLw09EwE0CqkOc4q9oUmW1yo/edit?usp=sharing"",""แพร่!M300"")"),0)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IFERROR(__xludf.DUMMYFUNCTION("IMPORTRANGE(""https://docs.google.com/spreadsheets/d/11923uPwbBZFjjGgGUA6NLw09EwE0CqkOc4q9oUmW1yo/edit?usp=sharing"",""แพร่!L301"")"),135020)</f>
        <v>135020</v>
      </c>
      <c r="M406" s="171"/>
      <c r="N406" s="171">
        <f ca="1">IFERROR(__xludf.DUMMYFUNCTION("IMPORTRANGE(""https://docs.google.com/spreadsheets/d/11923uPwbBZFjjGgGUA6NLw09EwE0CqkOc4q9oUmW1yo/edit?usp=sharing"",""แพร่!M301"")"),0)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IFERROR(__xludf.DUMMYFUNCTION("IMPORTRANGE(""https://docs.google.com/spreadsheets/d/11923uPwbBZFjjGgGUA6NLw09EwE0CqkOc4q9oUmW1yo/edit?usp=sharing"",""แพร่!M302"")"),0)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IFERROR(__xludf.DUMMYFUNCTION("IMPORTRANGE(""https://docs.google.com/spreadsheets/d/11923uPwbBZFjjGgGUA6NLw09EwE0CqkOc4q9oUmW1yo/edit?usp=sharing"",""แพร่!M303"")"),0)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IFERROR(__xludf.DUMMYFUNCTION("IMPORTRANGE(""https://docs.google.com/spreadsheets/d/11923uPwbBZFjjGgGUA6NLw09EwE0CqkOc4q9oUmW1yo/edit?usp=sharing"",""แพร่!M304"")"),0)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IFERROR(__xludf.DUMMYFUNCTION("IMPORTRANGE(""https://docs.google.com/spreadsheets/d/11923uPwbBZFjjGgGUA6NLw09EwE0CqkOc4q9oUmW1yo/edit?usp=sharing"",""แพร่!M305"")"),0)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IFERROR(__xludf.DUMMYFUNCTION("IMPORTRANGE(""https://docs.google.com/spreadsheets/d/11923uPwbBZFjjGgGUA6NLw09EwE0CqkOc4q9oUmW1yo/edit?usp=sharing"",""แพร่!J307"")"),0)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IFERROR(__xludf.DUMMYFUNCTION("IMPORTRANGE(""https://docs.google.com/spreadsheets/d/11923uPwbBZFjjGgGUA6NLw09EwE0CqkOc4q9oUmW1yo/edit?usp=sharing"",""แพร่!J308"")"),1)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IFERROR(__xludf.DUMMYFUNCTION("IMPORTRANGE(""https://docs.google.com/spreadsheets/d/11923uPwbBZFjjGgGUA6NLw09EwE0CqkOc4q9oUmW1yo/edit?usp=sharing"",""แพร่!J309"")"),1)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IFERROR(__xludf.DUMMYFUNCTION("IMPORTRANGE(""https://docs.google.com/spreadsheets/d/11923uPwbBZFjjGgGUA6NLw09EwE0CqkOc4q9oUmW1yo/edit?usp=sharing"",""แพร่!J310"")"),1)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IFERROR(__xludf.DUMMYFUNCTION("IMPORTRANGE(""https://docs.google.com/spreadsheets/d/11923uPwbBZFjjGgGUA6NLw09EwE0CqkOc4q9oUmW1yo/edit?usp=sharing"",""แพร่!I311"")"),40)</f>
        <v>40</v>
      </c>
      <c r="J416" s="203">
        <f ca="1">IFERROR(__xludf.DUMMYFUNCTION("IMPORTRANGE(""https://docs.google.com/spreadsheets/d/11923uPwbBZFjjGgGUA6NLw09EwE0CqkOc4q9oUmW1yo/edit?usp=sharing"",""แพร่!J311"")"),0)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IFERROR(__xludf.DUMMYFUNCTION("IMPORTRANGE(""https://docs.google.com/spreadsheets/d/11923uPwbBZFjjGgGUA6NLw09EwE0CqkOc4q9oUmW1yo/edit?usp=sharing"",""แพร่!I312"")"),10)</f>
        <v>10</v>
      </c>
      <c r="J417" s="379">
        <f ca="1">IFERROR(__xludf.DUMMYFUNCTION("IMPORTRANGE(""https://docs.google.com/spreadsheets/d/11923uPwbBZFjjGgGUA6NLw09EwE0CqkOc4q9oUmW1yo/edit?usp=sharing"",""แพร่!J312"")"),0)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IFERROR(__xludf.DUMMYFUNCTION("IMPORTRANGE(""https://docs.google.com/spreadsheets/d/11923uPwbBZFjjGgGUA6NLw09EwE0CqkOc4q9oUmW1yo/edit?usp=sharing"",""แพร่!I313"")"),30)</f>
        <v>30</v>
      </c>
      <c r="J418" s="380">
        <f ca="1">IFERROR(__xludf.DUMMYFUNCTION("IMPORTRANGE(""https://docs.google.com/spreadsheets/d/11923uPwbBZFjjGgGUA6NLw09EwE0CqkOc4q9oUmW1yo/edit?usp=sharing"",""แพร่!J313"")"),0)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IFERROR(__xludf.DUMMYFUNCTION("IMPORTRANGE(""https://docs.google.com/spreadsheets/d/11923uPwbBZFjjGgGUA6NLw09EwE0CqkOc4q9oUmW1yo/edit?usp=sharing"",""แพร่!I314"")"),10)</f>
        <v>10</v>
      </c>
      <c r="J419" s="275">
        <f ca="1">IFERROR(__xludf.DUMMYFUNCTION("IMPORTRANGE(""https://docs.google.com/spreadsheets/d/11923uPwbBZFjjGgGUA6NLw09EwE0CqkOc4q9oUmW1yo/edit?usp=sharing"",""แพร่!J314"")"),0)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IFERROR(__xludf.DUMMYFUNCTION("IMPORTRANGE(""https://docs.google.com/spreadsheets/d/11923uPwbBZFjjGgGUA6NLw09EwE0CqkOc4q9oUmW1yo/edit?usp=sharing"",""แพร่!I315"")"),10)</f>
        <v>10</v>
      </c>
      <c r="J420" s="275">
        <f ca="1">IFERROR(__xludf.DUMMYFUNCTION("IMPORTRANGE(""https://docs.google.com/spreadsheets/d/11923uPwbBZFjjGgGUA6NLw09EwE0CqkOc4q9oUmW1yo/edit?usp=sharing"",""แพร่!J315"")"),0)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IFERROR(__xludf.DUMMYFUNCTION("IMPORTRANGE(""https://docs.google.com/spreadsheets/d/11923uPwbBZFjjGgGUA6NLw09EwE0CqkOc4q9oUmW1yo/edit?usp=sharing"",""แพร่!I316"")"),14)</f>
        <v>14</v>
      </c>
      <c r="J421" s="379">
        <f ca="1">IFERROR(__xludf.DUMMYFUNCTION("IMPORTRANGE(""https://docs.google.com/spreadsheets/d/11923uPwbBZFjjGgGUA6NLw09EwE0CqkOc4q9oUmW1yo/edit?usp=sharing"",""แพร่!J316"")"),0)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IFERROR(__xludf.DUMMYFUNCTION("IMPORTRANGE(""https://docs.google.com/spreadsheets/d/11923uPwbBZFjjGgGUA6NLw09EwE0CqkOc4q9oUmW1yo/edit?usp=sharing"",""แพร่!I317"")"),42)</f>
        <v>42</v>
      </c>
      <c r="J422" s="380">
        <f ca="1">IFERROR(__xludf.DUMMYFUNCTION("IMPORTRANGE(""https://docs.google.com/spreadsheets/d/11923uPwbBZFjjGgGUA6NLw09EwE0CqkOc4q9oUmW1yo/edit?usp=sharing"",""แพร่!J317"")"),0)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IFERROR(__xludf.DUMMYFUNCTION("IMPORTRANGE(""https://docs.google.com/spreadsheets/d/11923uPwbBZFjjGgGUA6NLw09EwE0CqkOc4q9oUmW1yo/edit?usp=sharing"",""แพร่!I318"")"),14)</f>
        <v>14</v>
      </c>
      <c r="J423" s="275">
        <f ca="1">IFERROR(__xludf.DUMMYFUNCTION("IMPORTRANGE(""https://docs.google.com/spreadsheets/d/11923uPwbBZFjjGgGUA6NLw09EwE0CqkOc4q9oUmW1yo/edit?usp=sharing"",""แพร่!J318"")"),0)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IFERROR(__xludf.DUMMYFUNCTION("IMPORTRANGE(""https://docs.google.com/spreadsheets/d/11923uPwbBZFjjGgGUA6NLw09EwE0CqkOc4q9oUmW1yo/edit?usp=sharing"",""แพร่!I319"")"),14)</f>
        <v>14</v>
      </c>
      <c r="J424" s="275">
        <f ca="1">IFERROR(__xludf.DUMMYFUNCTION("IMPORTRANGE(""https://docs.google.com/spreadsheets/d/11923uPwbBZFjjGgGUA6NLw09EwE0CqkOc4q9oUmW1yo/edit?usp=sharing"",""แพร่!J319"")"),0)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IFERROR(__xludf.DUMMYFUNCTION("IMPORTRANGE(""https://docs.google.com/spreadsheets/d/11923uPwbBZFjjGgGUA6NLw09EwE0CqkOc4q9oUmW1yo/edit?usp=sharing"",""แพร่!I320"")"),14)</f>
        <v>14</v>
      </c>
      <c r="J425" s="275">
        <f ca="1">IFERROR(__xludf.DUMMYFUNCTION("IMPORTRANGE(""https://docs.google.com/spreadsheets/d/11923uPwbBZFjjGgGUA6NLw09EwE0CqkOc4q9oUmW1yo/edit?usp=sharing"",""แพร่!J320"")"),0)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IFERROR(__xludf.DUMMYFUNCTION("IMPORTRANGE(""https://docs.google.com/spreadsheets/d/11923uPwbBZFjjGgGUA6NLw09EwE0CqkOc4q9oUmW1yo/edit?usp=sharing"",""แพร่!I321"")"),16)</f>
        <v>16</v>
      </c>
      <c r="J426" s="379">
        <f ca="1">IFERROR(__xludf.DUMMYFUNCTION("IMPORTRANGE(""https://docs.google.com/spreadsheets/d/11923uPwbBZFjjGgGUA6NLw09EwE0CqkOc4q9oUmW1yo/edit?usp=sharing"",""แพร่!J321"")"),0)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IFERROR(__xludf.DUMMYFUNCTION("IMPORTRANGE(""https://docs.google.com/spreadsheets/d/11923uPwbBZFjjGgGUA6NLw09EwE0CqkOc4q9oUmW1yo/edit?usp=sharing"",""แพร่!I322"")"),48)</f>
        <v>48</v>
      </c>
      <c r="J427" s="380">
        <f ca="1">IFERROR(__xludf.DUMMYFUNCTION("IMPORTRANGE(""https://docs.google.com/spreadsheets/d/11923uPwbBZFjjGgGUA6NLw09EwE0CqkOc4q9oUmW1yo/edit?usp=sharing"",""แพร่!J322"")"),0)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IFERROR(__xludf.DUMMYFUNCTION("IMPORTRANGE(""https://docs.google.com/spreadsheets/d/11923uPwbBZFjjGgGUA6NLw09EwE0CqkOc4q9oUmW1yo/edit?usp=sharing"",""แพร่!I323"")"),16)</f>
        <v>16</v>
      </c>
      <c r="J428" s="275">
        <f ca="1">IFERROR(__xludf.DUMMYFUNCTION("IMPORTRANGE(""https://docs.google.com/spreadsheets/d/11923uPwbBZFjjGgGUA6NLw09EwE0CqkOc4q9oUmW1yo/edit?usp=sharing"",""แพร่!J323"")"),0)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IFERROR(__xludf.DUMMYFUNCTION("IMPORTRANGE(""https://docs.google.com/spreadsheets/d/11923uPwbBZFjjGgGUA6NLw09EwE0CqkOc4q9oUmW1yo/edit?usp=sharing"",""แพร่!I324"")"),16)</f>
        <v>16</v>
      </c>
      <c r="J429" s="275">
        <f ca="1">IFERROR(__xludf.DUMMYFUNCTION("IMPORTRANGE(""https://docs.google.com/spreadsheets/d/11923uPwbBZFjjGgGUA6NLw09EwE0CqkOc4q9oUmW1yo/edit?usp=sharing"",""แพร่!J324"")"),0)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IFERROR(__xludf.DUMMYFUNCTION("IMPORTRANGE(""https://docs.google.com/spreadsheets/d/11923uPwbBZFjjGgGUA6NLw09EwE0CqkOc4q9oUmW1yo/edit?usp=sharing"",""แพร่!I325"")"),24)</f>
        <v>24</v>
      </c>
      <c r="J430" s="379">
        <f ca="1">IFERROR(__xludf.DUMMYFUNCTION("IMPORTRANGE(""https://docs.google.com/spreadsheets/d/11923uPwbBZFjjGgGUA6NLw09EwE0CqkOc4q9oUmW1yo/edit?usp=sharing"",""แพร่!J325"")"),0)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IFERROR(__xludf.DUMMYFUNCTION("IMPORTRANGE(""https://docs.google.com/spreadsheets/d/11923uPwbBZFjjGgGUA6NLw09EwE0CqkOc4q9oUmW1yo/edit?usp=sharing"",""แพร่!I326"")"),10)</f>
        <v>10</v>
      </c>
      <c r="J431" s="275">
        <f ca="1">IFERROR(__xludf.DUMMYFUNCTION("IMPORTRANGE(""https://docs.google.com/spreadsheets/d/11923uPwbBZFjjGgGUA6NLw09EwE0CqkOc4q9oUmW1yo/edit?usp=sharing"",""แพร่!J326"")"),0)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IFERROR(__xludf.DUMMYFUNCTION("IMPORTRANGE(""https://docs.google.com/spreadsheets/d/11923uPwbBZFjjGgGUA6NLw09EwE0CqkOc4q9oUmW1yo/edit?usp=sharing"",""แพร่!I327"")"),14)</f>
        <v>14</v>
      </c>
      <c r="J432" s="275">
        <f ca="1">IFERROR(__xludf.DUMMYFUNCTION("IMPORTRANGE(""https://docs.google.com/spreadsheets/d/11923uPwbBZFjjGgGUA6NLw09EwE0CqkOc4q9oUmW1yo/edit?usp=sharing"",""แพร่!J327"")"),0)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IFERROR(__xludf.DUMMYFUNCTION("IMPORTRANGE(""https://docs.google.com/spreadsheets/d/11923uPwbBZFjjGgGUA6NLw09EwE0CqkOc4q9oUmW1yo/edit?usp=sharing"",""แพร่!J328"")"),0)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IFERROR(__xludf.DUMMYFUNCTION("IMPORTRANGE(""https://docs.google.com/spreadsheets/d/11923uPwbBZFjjGgGUA6NLw09EwE0CqkOc4q9oUmW1yo/edit?usp=sharing"",""แพร่!I330"")"),20)</f>
        <v>20</v>
      </c>
      <c r="J435" s="393">
        <f ca="1">IFERROR(__xludf.DUMMYFUNCTION("IMPORTRANGE(""https://docs.google.com/spreadsheets/d/11923uPwbBZFjjGgGUA6NLw09EwE0CqkOc4q9oUmW1yo/edit?usp=sharing"",""แพร่!J330"")"),0)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IFERROR(__xludf.DUMMYFUNCTION("IMPORTRANGE(""https://docs.google.com/spreadsheets/d/11923uPwbBZFjjGgGUA6NLw09EwE0CqkOc4q9oUmW1yo/edit?usp=sharing"",""แพร่!L330"")"),95000)</f>
        <v>95000</v>
      </c>
      <c r="M435" s="395"/>
      <c r="N435" s="395">
        <f ca="1">IFERROR(__xludf.DUMMYFUNCTION("IMPORTRANGE(""https://docs.google.com/spreadsheets/d/11923uPwbBZFjjGgGUA6NLw09EwE0CqkOc4q9oUmW1yo/edit?usp=sharing"",""แพร่!M330"")"),0)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IFERROR(__xludf.DUMMYFUNCTION("IMPORTRANGE(""https://docs.google.com/spreadsheets/d/11923uPwbBZFjjGgGUA6NLw09EwE0CqkOc4q9oUmW1yo/edit?usp=sharing"",""แพร่!L331"")"),0)</f>
        <v>0</v>
      </c>
      <c r="M436" s="169"/>
      <c r="N436" s="171">
        <f ca="1">IFERROR(__xludf.DUMMYFUNCTION("IMPORTRANGE(""https://docs.google.com/spreadsheets/d/11923uPwbBZFjjGgGUA6NLw09EwE0CqkOc4q9oUmW1yo/edit?usp=sharing"",""แพร่!M331"")"),0)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IFERROR(__xludf.DUMMYFUNCTION("IMPORTRANGE(""https://docs.google.com/spreadsheets/d/11923uPwbBZFjjGgGUA6NLw09EwE0CqkOc4q9oUmW1yo/edit?usp=sharing"",""แพร่!L332"")"),95000)</f>
        <v>95000</v>
      </c>
      <c r="M437" s="169"/>
      <c r="N437" s="171">
        <f ca="1">IFERROR(__xludf.DUMMYFUNCTION("IMPORTRANGE(""https://docs.google.com/spreadsheets/d/11923uPwbBZFjjGgGUA6NLw09EwE0CqkOc4q9oUmW1yo/edit?usp=sharing"",""แพร่!M332"")"),0)</f>
        <v>0</v>
      </c>
      <c r="O437" s="171">
        <f t="shared" ca="1" si="114"/>
        <v>0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IFERROR(__xludf.DUMMYFUNCTION("IMPORTRANGE(""https://docs.google.com/spreadsheets/d/11923uPwbBZFjjGgGUA6NLw09EwE0CqkOc4q9oUmW1yo/edit?usp=sharing"",""แพร่!L333"")"),0)</f>
        <v>0</v>
      </c>
      <c r="M438" s="171"/>
      <c r="N438" s="171">
        <f ca="1">IFERROR(__xludf.DUMMYFUNCTION("IMPORTRANGE(""https://docs.google.com/spreadsheets/d/11923uPwbBZFjjGgGUA6NLw09EwE0CqkOc4q9oUmW1yo/edit?usp=sharing"",""แพร่!M333"")"),0)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IFERROR(__xludf.DUMMYFUNCTION("IMPORTRANGE(""https://docs.google.com/spreadsheets/d/11923uPwbBZFjjGgGUA6NLw09EwE0CqkOc4q9oUmW1yo/edit?usp=sharing"",""แพร่!L334"")"),95000)</f>
        <v>95000</v>
      </c>
      <c r="M439" s="171"/>
      <c r="N439" s="171">
        <f ca="1">IFERROR(__xludf.DUMMYFUNCTION("IMPORTRANGE(""https://docs.google.com/spreadsheets/d/11923uPwbBZFjjGgGUA6NLw09EwE0CqkOc4q9oUmW1yo/edit?usp=sharing"",""แพร่!M334"")"),0)</f>
        <v>0</v>
      </c>
      <c r="O439" s="171">
        <f t="shared" ca="1" si="114"/>
        <v>0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IFERROR(__xludf.DUMMYFUNCTION("IMPORTRANGE(""https://docs.google.com/spreadsheets/d/11923uPwbBZFjjGgGUA6NLw09EwE0CqkOc4q9oUmW1yo/edit?usp=sharing"",""แพร่!M335"")"),0)</f>
        <v>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IFERROR(__xludf.DUMMYFUNCTION("IMPORTRANGE(""https://docs.google.com/spreadsheets/d/11923uPwbBZFjjGgGUA6NLw09EwE0CqkOc4q9oUmW1yo/edit?usp=sharing"",""แพร่!M336"")"),0)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IFERROR(__xludf.DUMMYFUNCTION("IMPORTRANGE(""https://docs.google.com/spreadsheets/d/11923uPwbBZFjjGgGUA6NLw09EwE0CqkOc4q9oUmW1yo/edit?usp=sharing"",""แพร่!M337"")"),0)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IFERROR(__xludf.DUMMYFUNCTION("IMPORTRANGE(""https://docs.google.com/spreadsheets/d/11923uPwbBZFjjGgGUA6NLw09EwE0CqkOc4q9oUmW1yo/edit?usp=sharing"",""แพร่!M338"")"),0)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IFERROR(__xludf.DUMMYFUNCTION("IMPORTRANGE(""https://docs.google.com/spreadsheets/d/11923uPwbBZFjjGgGUA6NLw09EwE0CqkOc4q9oUmW1yo/edit?usp=sharing"",""แพร่!J341"")"),1)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IFERROR(__xludf.DUMMYFUNCTION("IMPORTRANGE(""https://docs.google.com/spreadsheets/d/11923uPwbBZFjjGgGUA6NLw09EwE0CqkOc4q9oUmW1yo/edit?usp=sharing"",""แพร่!J342"")"),1)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IFERROR(__xludf.DUMMYFUNCTION("IMPORTRANGE(""https://docs.google.com/spreadsheets/d/11923uPwbBZFjjGgGUA6NLw09EwE0CqkOc4q9oUmW1yo/edit?usp=sharing"",""แพร่!J343"")"),1)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IFERROR(__xludf.DUMMYFUNCTION("IMPORTRANGE(""https://docs.google.com/spreadsheets/d/11923uPwbBZFjjGgGUA6NLw09EwE0CqkOc4q9oUmW1yo/edit?usp=sharing"",""แพร่!I344"")"),20)</f>
        <v>20</v>
      </c>
      <c r="J449" s="203">
        <f ca="1">IFERROR(__xludf.DUMMYFUNCTION("IMPORTRANGE(""https://docs.google.com/spreadsheets/d/11923uPwbBZFjjGgGUA6NLw09EwE0CqkOc4q9oUmW1yo/edit?usp=sharing"",""แพร่!J344"")"),0)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IFERROR(__xludf.DUMMYFUNCTION("IMPORTRANGE(""https://docs.google.com/spreadsheets/d/11923uPwbBZFjjGgGUA6NLw09EwE0CqkOc4q9oUmW1yo/edit?usp=sharing"",""แพร่!I345"")"),20)</f>
        <v>20</v>
      </c>
      <c r="J450" s="192">
        <f ca="1">IFERROR(__xludf.DUMMYFUNCTION("IMPORTRANGE(""https://docs.google.com/spreadsheets/d/11923uPwbBZFjjGgGUA6NLw09EwE0CqkOc4q9oUmW1yo/edit?usp=sharing"",""แพร่!J345"")"),0)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IFERROR(__xludf.DUMMYFUNCTION("IMPORTRANGE(""https://docs.google.com/spreadsheets/d/11923uPwbBZFjjGgGUA6NLw09EwE0CqkOc4q9oUmW1yo/edit?usp=sharing"",""แพร่!I346"")"),0)</f>
        <v>0</v>
      </c>
      <c r="J451" s="191">
        <f ca="1">IFERROR(__xludf.DUMMYFUNCTION("IMPORTRANGE(""https://docs.google.com/spreadsheets/d/11923uPwbBZFjjGgGUA6NLw09EwE0CqkOc4q9oUmW1yo/edit?usp=sharing"",""แพร่!J346"")"),0)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IFERROR(__xludf.DUMMYFUNCTION("IMPORTRANGE(""https://docs.google.com/spreadsheets/d/11923uPwbBZFjjGgGUA6NLw09EwE0CqkOc4q9oUmW1yo/edit?usp=sharing"",""แพร่!I347"")"),0)</f>
        <v>0</v>
      </c>
      <c r="J452" s="191">
        <f ca="1">IFERROR(__xludf.DUMMYFUNCTION("IMPORTRANGE(""https://docs.google.com/spreadsheets/d/11923uPwbBZFjjGgGUA6NLw09EwE0CqkOc4q9oUmW1yo/edit?usp=sharing"",""แพร่!J347"")"),0)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IFERROR(__xludf.DUMMYFUNCTION("IMPORTRANGE(""https://docs.google.com/spreadsheets/d/11923uPwbBZFjjGgGUA6NLw09EwE0CqkOc4q9oUmW1yo/edit?usp=sharing"",""แพร่!J348"")"),0)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IFERROR(__xludf.DUMMYFUNCTION("IMPORTRANGE(""https://docs.google.com/spreadsheets/d/11923uPwbBZFjjGgGUA6NLw09EwE0CqkOc4q9oUmW1yo/edit?usp=sharing"",""แพร่!I350"")"),4494)</f>
        <v>4494</v>
      </c>
      <c r="J455" s="360">
        <f ca="1">IFERROR(__xludf.DUMMYFUNCTION("IMPORTRANGE(""https://docs.google.com/spreadsheets/d/11923uPwbBZFjjGgGUA6NLw09EwE0CqkOc4q9oUmW1yo/edit?usp=sharing"",""แพร่!J350"")"),0)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IFERROR(__xludf.DUMMYFUNCTION("IMPORTRANGE(""https://docs.google.com/spreadsheets/d/11923uPwbBZFjjGgGUA6NLw09EwE0CqkOc4q9oUmW1yo/edit?usp=sharing"",""แพร่!L350"")"),87020)</f>
        <v>87020</v>
      </c>
      <c r="M455" s="362"/>
      <c r="N455" s="362">
        <f ca="1">IFERROR(__xludf.DUMMYFUNCTION("IMPORTRANGE(""https://docs.google.com/spreadsheets/d/11923uPwbBZFjjGgGUA6NLw09EwE0CqkOc4q9oUmW1yo/edit?usp=sharing"",""แพร่!M350"")"),0)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IFERROR(__xludf.DUMMYFUNCTION("IMPORTRANGE(""https://docs.google.com/spreadsheets/d/11923uPwbBZFjjGgGUA6NLw09EwE0CqkOc4q9oUmW1yo/edit?usp=sharing"",""แพร่!L351"")"),0)</f>
        <v>0</v>
      </c>
      <c r="M456" s="169"/>
      <c r="N456" s="171">
        <f ca="1">IFERROR(__xludf.DUMMYFUNCTION("IMPORTRANGE(""https://docs.google.com/spreadsheets/d/11923uPwbBZFjjGgGUA6NLw09EwE0CqkOc4q9oUmW1yo/edit?usp=sharing"",""แพร่!M351"")"),0)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IFERROR(__xludf.DUMMYFUNCTION("IMPORTRANGE(""https://docs.google.com/spreadsheets/d/11923uPwbBZFjjGgGUA6NLw09EwE0CqkOc4q9oUmW1yo/edit?usp=sharing"",""แพร่!L352"")"),87020)</f>
        <v>87020</v>
      </c>
      <c r="M457" s="169"/>
      <c r="N457" s="171">
        <f ca="1">IFERROR(__xludf.DUMMYFUNCTION("IMPORTRANGE(""https://docs.google.com/spreadsheets/d/11923uPwbBZFjjGgGUA6NLw09EwE0CqkOc4q9oUmW1yo/edit?usp=sharing"",""แพร่!M352"")"),0)</f>
        <v>0</v>
      </c>
      <c r="O457" s="171">
        <f t="shared" ca="1" si="116"/>
        <v>0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IFERROR(__xludf.DUMMYFUNCTION("IMPORTRANGE(""https://docs.google.com/spreadsheets/d/11923uPwbBZFjjGgGUA6NLw09EwE0CqkOc4q9oUmW1yo/edit?usp=sharing"",""แพร่!L353"")"),0)</f>
        <v>0</v>
      </c>
      <c r="M458" s="171"/>
      <c r="N458" s="171">
        <f ca="1">IFERROR(__xludf.DUMMYFUNCTION("IMPORTRANGE(""https://docs.google.com/spreadsheets/d/11923uPwbBZFjjGgGUA6NLw09EwE0CqkOc4q9oUmW1yo/edit?usp=sharing"",""แพร่!M353"")"),0)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IFERROR(__xludf.DUMMYFUNCTION("IMPORTRANGE(""https://docs.google.com/spreadsheets/d/11923uPwbBZFjjGgGUA6NLw09EwE0CqkOc4q9oUmW1yo/edit?usp=sharing"",""แพร่!L354"")"),87020)</f>
        <v>87020</v>
      </c>
      <c r="M459" s="171"/>
      <c r="N459" s="171">
        <f ca="1">IFERROR(__xludf.DUMMYFUNCTION("IMPORTRANGE(""https://docs.google.com/spreadsheets/d/11923uPwbBZFjjGgGUA6NLw09EwE0CqkOc4q9oUmW1yo/edit?usp=sharing"",""แพร่!M354"")"),0)</f>
        <v>0</v>
      </c>
      <c r="O459" s="171">
        <f t="shared" ca="1" si="116"/>
        <v>0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IFERROR(__xludf.DUMMYFUNCTION("IMPORTRANGE(""https://docs.google.com/spreadsheets/d/11923uPwbBZFjjGgGUA6NLw09EwE0CqkOc4q9oUmW1yo/edit?usp=sharing"",""แพร่!M355"")"),0)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IFERROR(__xludf.DUMMYFUNCTION("IMPORTRANGE(""https://docs.google.com/spreadsheets/d/11923uPwbBZFjjGgGUA6NLw09EwE0CqkOc4q9oUmW1yo/edit?usp=sharing"",""แพร่!M356"")"),0)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IFERROR(__xludf.DUMMYFUNCTION("IMPORTRANGE(""https://docs.google.com/spreadsheets/d/11923uPwbBZFjjGgGUA6NLw09EwE0CqkOc4q9oUmW1yo/edit?usp=sharing"",""แพร่!M357"")"),0)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IFERROR(__xludf.DUMMYFUNCTION("IMPORTRANGE(""https://docs.google.com/spreadsheets/d/11923uPwbBZFjjGgGUA6NLw09EwE0CqkOc4q9oUmW1yo/edit?usp=sharing"",""แพร่!M358"")"),0)</f>
        <v>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IFERROR(__xludf.DUMMYFUNCTION("IMPORTRANGE(""https://docs.google.com/spreadsheets/d/11923uPwbBZFjjGgGUA6NLw09EwE0CqkOc4q9oUmW1yo/edit?usp=sharing"",""แพร่!I359"")"),4494)</f>
        <v>4494</v>
      </c>
      <c r="J464" s="264">
        <f ca="1">IFERROR(__xludf.DUMMYFUNCTION("IMPORTRANGE(""https://docs.google.com/spreadsheets/d/11923uPwbBZFjjGgGUA6NLw09EwE0CqkOc4q9oUmW1yo/edit?usp=sharing"",""แพร่!J359"")"),0)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IFERROR(__xludf.DUMMYFUNCTION("IMPORTRANGE(""https://docs.google.com/spreadsheets/d/11923uPwbBZFjjGgGUA6NLw09EwE0CqkOc4q9oUmW1yo/edit?usp=sharing"",""แพร่!I360"")"),4494)</f>
        <v>4494</v>
      </c>
      <c r="J465" s="401">
        <f ca="1">IFERROR(__xludf.DUMMYFUNCTION("IMPORTRANGE(""https://docs.google.com/spreadsheets/d/11923uPwbBZFjjGgGUA6NLw09EwE0CqkOc4q9oUmW1yo/edit?usp=sharing"",""แพร่!J360"")"),0)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IFERROR(__xludf.DUMMYFUNCTION("IMPORTRANGE(""https://docs.google.com/spreadsheets/d/11923uPwbBZFjjGgGUA6NLw09EwE0CqkOc4q9oUmW1yo/edit?usp=sharing"",""แพร่!I361"")"),1189)</f>
        <v>1189</v>
      </c>
      <c r="J466" s="401">
        <f ca="1">IFERROR(__xludf.DUMMYFUNCTION("IMPORTRANGE(""https://docs.google.com/spreadsheets/d/11923uPwbBZFjjGgGUA6NLw09EwE0CqkOc4q9oUmW1yo/edit?usp=sharing"",""แพร่!J361"")"),0)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IFERROR(__xludf.DUMMYFUNCTION("IMPORTRANGE(""https://docs.google.com/spreadsheets/d/11923uPwbBZFjjGgGUA6NLw09EwE0CqkOc4q9oUmW1yo/edit?usp=sharing"",""แพร่!I362"")"),0)</f>
        <v>0</v>
      </c>
      <c r="J467" s="192">
        <f ca="1">IFERROR(__xludf.DUMMYFUNCTION("IMPORTRANGE(""https://docs.google.com/spreadsheets/d/11923uPwbBZFjjGgGUA6NLw09EwE0CqkOc4q9oUmW1yo/edit?usp=sharing"",""แพร่!J362"")"),0)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IFERROR(__xludf.DUMMYFUNCTION("IMPORTRANGE(""https://docs.google.com/spreadsheets/d/11923uPwbBZFjjGgGUA6NLw09EwE0CqkOc4q9oUmW1yo/edit?usp=sharing"",""แพร่!I363"")"),0)</f>
        <v>0</v>
      </c>
      <c r="J468" s="192">
        <f ca="1">IFERROR(__xludf.DUMMYFUNCTION("IMPORTRANGE(""https://docs.google.com/spreadsheets/d/11923uPwbBZFjjGgGUA6NLw09EwE0CqkOc4q9oUmW1yo/edit?usp=sharing"",""แพร่!J363"")"),0)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IFERROR(__xludf.DUMMYFUNCTION("IMPORTRANGE(""https://docs.google.com/spreadsheets/d/11923uPwbBZFjjGgGUA6NLw09EwE0CqkOc4q9oUmW1yo/edit?usp=sharing"",""แพร่!I364"")"),0)</f>
        <v>0</v>
      </c>
      <c r="J469" s="192">
        <f ca="1">IFERROR(__xludf.DUMMYFUNCTION("IMPORTRANGE(""https://docs.google.com/spreadsheets/d/11923uPwbBZFjjGgGUA6NLw09EwE0CqkOc4q9oUmW1yo/edit?usp=sharing"",""แพร่!J364"")"),0)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IFERROR(__xludf.DUMMYFUNCTION("IMPORTRANGE(""https://docs.google.com/spreadsheets/d/11923uPwbBZFjjGgGUA6NLw09EwE0CqkOc4q9oUmW1yo/edit?usp=sharing"",""แพร่!I365"")"),0)</f>
        <v>0</v>
      </c>
      <c r="J470" s="192">
        <f ca="1">IFERROR(__xludf.DUMMYFUNCTION("IMPORTRANGE(""https://docs.google.com/spreadsheets/d/11923uPwbBZFjjGgGUA6NLw09EwE0CqkOc4q9oUmW1yo/edit?usp=sharing"",""แพร่!J365"")"),0)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IFERROR(__xludf.DUMMYFUNCTION("IMPORTRANGE(""https://docs.google.com/spreadsheets/d/11923uPwbBZFjjGgGUA6NLw09EwE0CqkOc4q9oUmW1yo/edit?usp=sharing"",""แพร่!I366"")"),0)</f>
        <v>0</v>
      </c>
      <c r="J471" s="192">
        <f ca="1">IFERROR(__xludf.DUMMYFUNCTION("IMPORTRANGE(""https://docs.google.com/spreadsheets/d/11923uPwbBZFjjGgGUA6NLw09EwE0CqkOc4q9oUmW1yo/edit?usp=sharing"",""แพร่!J366"")"),0)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IFERROR(__xludf.DUMMYFUNCTION("IMPORTRANGE(""https://docs.google.com/spreadsheets/d/11923uPwbBZFjjGgGUA6NLw09EwE0CqkOc4q9oUmW1yo/edit?usp=sharing"",""แพร่!I367"")"),0)</f>
        <v>0</v>
      </c>
      <c r="J472" s="192">
        <f ca="1">IFERROR(__xludf.DUMMYFUNCTION("IMPORTRANGE(""https://docs.google.com/spreadsheets/d/11923uPwbBZFjjGgGUA6NLw09EwE0CqkOc4q9oUmW1yo/edit?usp=sharing"",""แพร่!J367"")"),0)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IFERROR(__xludf.DUMMYFUNCTION("IMPORTRANGE(""https://docs.google.com/spreadsheets/d/11923uPwbBZFjjGgGUA6NLw09EwE0CqkOc4q9oUmW1yo/edit?usp=sharing"",""แพร่!I368"")"),4494)</f>
        <v>4494</v>
      </c>
      <c r="J473" s="401">
        <f ca="1">IFERROR(__xludf.DUMMYFUNCTION("IMPORTRANGE(""https://docs.google.com/spreadsheets/d/11923uPwbBZFjjGgGUA6NLw09EwE0CqkOc4q9oUmW1yo/edit?usp=sharing"",""แพร่!J368"")"),0)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IFERROR(__xludf.DUMMYFUNCTION("IMPORTRANGE(""https://docs.google.com/spreadsheets/d/11923uPwbBZFjjGgGUA6NLw09EwE0CqkOc4q9oUmW1yo/edit?usp=sharing"",""แพร่!I369"")"),1189)</f>
        <v>1189</v>
      </c>
      <c r="J474" s="401">
        <f ca="1">IFERROR(__xludf.DUMMYFUNCTION("IMPORTRANGE(""https://docs.google.com/spreadsheets/d/11923uPwbBZFjjGgGUA6NLw09EwE0CqkOc4q9oUmW1yo/edit?usp=sharing"",""แพร่!J369"")"),0)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IFERROR(__xludf.DUMMYFUNCTION("IMPORTRANGE(""https://docs.google.com/spreadsheets/d/11923uPwbBZFjjGgGUA6NLw09EwE0CqkOc4q9oUmW1yo/edit?usp=sharing"",""แพร่!I370"")"),0)</f>
        <v>0</v>
      </c>
      <c r="J475" s="192">
        <f ca="1">IFERROR(__xludf.DUMMYFUNCTION("IMPORTRANGE(""https://docs.google.com/spreadsheets/d/11923uPwbBZFjjGgGUA6NLw09EwE0CqkOc4q9oUmW1yo/edit?usp=sharing"",""แพร่!J370"")"),0)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IFERROR(__xludf.DUMMYFUNCTION("IMPORTRANGE(""https://docs.google.com/spreadsheets/d/11923uPwbBZFjjGgGUA6NLw09EwE0CqkOc4q9oUmW1yo/edit?usp=sharing"",""แพร่!I371"")"),0)</f>
        <v>0</v>
      </c>
      <c r="J476" s="192">
        <f ca="1">IFERROR(__xludf.DUMMYFUNCTION("IMPORTRANGE(""https://docs.google.com/spreadsheets/d/11923uPwbBZFjjGgGUA6NLw09EwE0CqkOc4q9oUmW1yo/edit?usp=sharing"",""แพร่!J371"")"),0)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IFERROR(__xludf.DUMMYFUNCTION("IMPORTRANGE(""https://docs.google.com/spreadsheets/d/11923uPwbBZFjjGgGUA6NLw09EwE0CqkOc4q9oUmW1yo/edit?usp=sharing"",""แพร่!I372"")"),0)</f>
        <v>0</v>
      </c>
      <c r="J477" s="192">
        <f ca="1">IFERROR(__xludf.DUMMYFUNCTION("IMPORTRANGE(""https://docs.google.com/spreadsheets/d/11923uPwbBZFjjGgGUA6NLw09EwE0CqkOc4q9oUmW1yo/edit?usp=sharing"",""แพร่!J372"")"),0)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IFERROR(__xludf.DUMMYFUNCTION("IMPORTRANGE(""https://docs.google.com/spreadsheets/d/11923uPwbBZFjjGgGUA6NLw09EwE0CqkOc4q9oUmW1yo/edit?usp=sharing"",""แพร่!I373"")"),0)</f>
        <v>0</v>
      </c>
      <c r="J478" s="192">
        <f ca="1">IFERROR(__xludf.DUMMYFUNCTION("IMPORTRANGE(""https://docs.google.com/spreadsheets/d/11923uPwbBZFjjGgGUA6NLw09EwE0CqkOc4q9oUmW1yo/edit?usp=sharing"",""แพร่!J373"")"),0)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IFERROR(__xludf.DUMMYFUNCTION("IMPORTRANGE(""https://docs.google.com/spreadsheets/d/11923uPwbBZFjjGgGUA6NLw09EwE0CqkOc4q9oUmW1yo/edit?usp=sharing"",""แพร่!I374"")"),0)</f>
        <v>0</v>
      </c>
      <c r="J479" s="192">
        <f ca="1">IFERROR(__xludf.DUMMYFUNCTION("IMPORTRANGE(""https://docs.google.com/spreadsheets/d/11923uPwbBZFjjGgGUA6NLw09EwE0CqkOc4q9oUmW1yo/edit?usp=sharing"",""แพร่!J374"")"),0)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IFERROR(__xludf.DUMMYFUNCTION("IMPORTRANGE(""https://docs.google.com/spreadsheets/d/11923uPwbBZFjjGgGUA6NLw09EwE0CqkOc4q9oUmW1yo/edit?usp=sharing"",""แพร่!I375"")"),0)</f>
        <v>0</v>
      </c>
      <c r="J480" s="192">
        <f ca="1">IFERROR(__xludf.DUMMYFUNCTION("IMPORTRANGE(""https://docs.google.com/spreadsheets/d/11923uPwbBZFjjGgGUA6NLw09EwE0CqkOc4q9oUmW1yo/edit?usp=sharing"",""แพร่!J375"")"),0)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IFERROR(__xludf.DUMMYFUNCTION("IMPORTRANGE(""https://docs.google.com/spreadsheets/d/11923uPwbBZFjjGgGUA6NLw09EwE0CqkOc4q9oUmW1yo/edit?usp=sharing"",""แพร่!I376"")"),4494)</f>
        <v>4494</v>
      </c>
      <c r="J481" s="401">
        <f ca="1">IFERROR(__xludf.DUMMYFUNCTION("IMPORTRANGE(""https://docs.google.com/spreadsheets/d/11923uPwbBZFjjGgGUA6NLw09EwE0CqkOc4q9oUmW1yo/edit?usp=sharing"",""แพร่!J376"")"),0)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IFERROR(__xludf.DUMMYFUNCTION("IMPORTRANGE(""https://docs.google.com/spreadsheets/d/11923uPwbBZFjjGgGUA6NLw09EwE0CqkOc4q9oUmW1yo/edit?usp=sharing"",""แพร่!I377"")"),1189)</f>
        <v>1189</v>
      </c>
      <c r="J482" s="401">
        <f ca="1">IFERROR(__xludf.DUMMYFUNCTION("IMPORTRANGE(""https://docs.google.com/spreadsheets/d/11923uPwbBZFjjGgGUA6NLw09EwE0CqkOc4q9oUmW1yo/edit?usp=sharing"",""แพร่!J377"")"),0)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IFERROR(__xludf.DUMMYFUNCTION("IMPORTRANGE(""https://docs.google.com/spreadsheets/d/11923uPwbBZFjjGgGUA6NLw09EwE0CqkOc4q9oUmW1yo/edit?usp=sharing"",""แพร่!I378"")"),0)</f>
        <v>0</v>
      </c>
      <c r="J483" s="192">
        <f ca="1">IFERROR(__xludf.DUMMYFUNCTION("IMPORTRANGE(""https://docs.google.com/spreadsheets/d/11923uPwbBZFjjGgGUA6NLw09EwE0CqkOc4q9oUmW1yo/edit?usp=sharing"",""แพร่!J378"")"),0)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IFERROR(__xludf.DUMMYFUNCTION("IMPORTRANGE(""https://docs.google.com/spreadsheets/d/11923uPwbBZFjjGgGUA6NLw09EwE0CqkOc4q9oUmW1yo/edit?usp=sharing"",""แพร่!I379"")"),0)</f>
        <v>0</v>
      </c>
      <c r="J484" s="192">
        <f ca="1">IFERROR(__xludf.DUMMYFUNCTION("IMPORTRANGE(""https://docs.google.com/spreadsheets/d/11923uPwbBZFjjGgGUA6NLw09EwE0CqkOc4q9oUmW1yo/edit?usp=sharing"",""แพร่!J379"")"),0)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IFERROR(__xludf.DUMMYFUNCTION("IMPORTRANGE(""https://docs.google.com/spreadsheets/d/11923uPwbBZFjjGgGUA6NLw09EwE0CqkOc4q9oUmW1yo/edit?usp=sharing"",""แพร่!I380"")"),0)</f>
        <v>0</v>
      </c>
      <c r="J485" s="192">
        <f ca="1">IFERROR(__xludf.DUMMYFUNCTION("IMPORTRANGE(""https://docs.google.com/spreadsheets/d/11923uPwbBZFjjGgGUA6NLw09EwE0CqkOc4q9oUmW1yo/edit?usp=sharing"",""แพร่!J380"")"),0)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IFERROR(__xludf.DUMMYFUNCTION("IMPORTRANGE(""https://docs.google.com/spreadsheets/d/11923uPwbBZFjjGgGUA6NLw09EwE0CqkOc4q9oUmW1yo/edit?usp=sharing"",""แพร่!I381"")"),0)</f>
        <v>0</v>
      </c>
      <c r="J486" s="192">
        <f ca="1">IFERROR(__xludf.DUMMYFUNCTION("IMPORTRANGE(""https://docs.google.com/spreadsheets/d/11923uPwbBZFjjGgGUA6NLw09EwE0CqkOc4q9oUmW1yo/edit?usp=sharing"",""แพร่!J381"")"),0)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IFERROR(__xludf.DUMMYFUNCTION("IMPORTRANGE(""https://docs.google.com/spreadsheets/d/11923uPwbBZFjjGgGUA6NLw09EwE0CqkOc4q9oUmW1yo/edit?usp=sharing"",""แพร่!I382"")"),0)</f>
        <v>0</v>
      </c>
      <c r="J487" s="401">
        <f ca="1">IFERROR(__xludf.DUMMYFUNCTION("IMPORTRANGE(""https://docs.google.com/spreadsheets/d/11923uPwbBZFjjGgGUA6NLw09EwE0CqkOc4q9oUmW1yo/edit?usp=sharing"",""แพร่!J382"")"),0)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IFERROR(__xludf.DUMMYFUNCTION("IMPORTRANGE(""https://docs.google.com/spreadsheets/d/11923uPwbBZFjjGgGUA6NLw09EwE0CqkOc4q9oUmW1yo/edit?usp=sharing"",""แพร่!I383"")"),0)</f>
        <v>0</v>
      </c>
      <c r="J488" s="401">
        <f ca="1">IFERROR(__xludf.DUMMYFUNCTION("IMPORTRANGE(""https://docs.google.com/spreadsheets/d/11923uPwbBZFjjGgGUA6NLw09EwE0CqkOc4q9oUmW1yo/edit?usp=sharing"",""แพร่!J383"")"),0)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IFERROR(__xludf.DUMMYFUNCTION("IMPORTRANGE(""https://docs.google.com/spreadsheets/d/11923uPwbBZFjjGgGUA6NLw09EwE0CqkOc4q9oUmW1yo/edit?usp=sharing"",""แพร่!I384"")"),0)</f>
        <v>0</v>
      </c>
      <c r="J489" s="192">
        <f ca="1">IFERROR(__xludf.DUMMYFUNCTION("IMPORTRANGE(""https://docs.google.com/spreadsheets/d/11923uPwbBZFjjGgGUA6NLw09EwE0CqkOc4q9oUmW1yo/edit?usp=sharing"",""แพร่!J384"")"),0)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IFERROR(__xludf.DUMMYFUNCTION("IMPORTRANGE(""https://docs.google.com/spreadsheets/d/11923uPwbBZFjjGgGUA6NLw09EwE0CqkOc4q9oUmW1yo/edit?usp=sharing"",""แพร่!I385"")"),0)</f>
        <v>0</v>
      </c>
      <c r="J490" s="192">
        <f ca="1">IFERROR(__xludf.DUMMYFUNCTION("IMPORTRANGE(""https://docs.google.com/spreadsheets/d/11923uPwbBZFjjGgGUA6NLw09EwE0CqkOc4q9oUmW1yo/edit?usp=sharing"",""แพร่!J385"")"),0)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IFERROR(__xludf.DUMMYFUNCTION("IMPORTRANGE(""https://docs.google.com/spreadsheets/d/11923uPwbBZFjjGgGUA6NLw09EwE0CqkOc4q9oUmW1yo/edit?usp=sharing"",""แพร่!I386"")"),0)</f>
        <v>0</v>
      </c>
      <c r="J491" s="192">
        <f ca="1">IFERROR(__xludf.DUMMYFUNCTION("IMPORTRANGE(""https://docs.google.com/spreadsheets/d/11923uPwbBZFjjGgGUA6NLw09EwE0CqkOc4q9oUmW1yo/edit?usp=sharing"",""แพร่!J386"")"),0)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IFERROR(__xludf.DUMMYFUNCTION("IMPORTRANGE(""https://docs.google.com/spreadsheets/d/11923uPwbBZFjjGgGUA6NLw09EwE0CqkOc4q9oUmW1yo/edit?usp=sharing"",""แพร่!I387"")"),0)</f>
        <v>0</v>
      </c>
      <c r="J492" s="192">
        <f ca="1">IFERROR(__xludf.DUMMYFUNCTION("IMPORTRANGE(""https://docs.google.com/spreadsheets/d/11923uPwbBZFjjGgGUA6NLw09EwE0CqkOc4q9oUmW1yo/edit?usp=sharing"",""แพร่!J387"")"),0)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IFERROR(__xludf.DUMMYFUNCTION("IMPORTRANGE(""https://docs.google.com/spreadsheets/d/11923uPwbBZFjjGgGUA6NLw09EwE0CqkOc4q9oUmW1yo/edit?usp=sharing"",""แพร่!I388"")"),0)</f>
        <v>0</v>
      </c>
      <c r="J493" s="192">
        <f ca="1">IFERROR(__xludf.DUMMYFUNCTION("IMPORTRANGE(""https://docs.google.com/spreadsheets/d/11923uPwbBZFjjGgGUA6NLw09EwE0CqkOc4q9oUmW1yo/edit?usp=sharing"",""แพร่!J388"")"),0)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IFERROR(__xludf.DUMMYFUNCTION("IMPORTRANGE(""https://docs.google.com/spreadsheets/d/11923uPwbBZFjjGgGUA6NLw09EwE0CqkOc4q9oUmW1yo/edit?usp=sharing"",""แพร่!I389"")"),0)</f>
        <v>0</v>
      </c>
      <c r="J494" s="417">
        <f ca="1">IFERROR(__xludf.DUMMYFUNCTION("IMPORTRANGE(""https://docs.google.com/spreadsheets/d/11923uPwbBZFjjGgGUA6NLw09EwE0CqkOc4q9oUmW1yo/edit?usp=sharing"",""แพร่!J389"")"),0)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IFERROR(__xludf.DUMMYFUNCTION("IMPORTRANGE(""https://docs.google.com/spreadsheets/d/11923uPwbBZFjjGgGUA6NLw09EwE0CqkOc4q9oUmW1yo/edit?usp=sharing"",""แพร่!I390"")"),0)</f>
        <v>0</v>
      </c>
      <c r="J495" s="417">
        <f ca="1">IFERROR(__xludf.DUMMYFUNCTION("IMPORTRANGE(""https://docs.google.com/spreadsheets/d/11923uPwbBZFjjGgGUA6NLw09EwE0CqkOc4q9oUmW1yo/edit?usp=sharing"",""แพร่!J390"")"),0)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IFERROR(__xludf.DUMMYFUNCTION("IMPORTRANGE(""https://docs.google.com/spreadsheets/d/11923uPwbBZFjjGgGUA6NLw09EwE0CqkOc4q9oUmW1yo/edit?usp=sharing"",""แพร่!I391"")"),0)</f>
        <v>0</v>
      </c>
      <c r="J496" s="417">
        <f ca="1">IFERROR(__xludf.DUMMYFUNCTION("IMPORTRANGE(""https://docs.google.com/spreadsheets/d/11923uPwbBZFjjGgGUA6NLw09EwE0CqkOc4q9oUmW1yo/edit?usp=sharing"",""แพร่!J391"")"),0)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IFERROR(__xludf.DUMMYFUNCTION("IMPORTRANGE(""https://docs.google.com/spreadsheets/d/11923uPwbBZFjjGgGUA6NLw09EwE0CqkOc4q9oUmW1yo/edit?usp=sharing"",""แพร่!I392"")"),140)</f>
        <v>140</v>
      </c>
      <c r="J497" s="424">
        <f ca="1">IFERROR(__xludf.DUMMYFUNCTION("IMPORTRANGE(""https://docs.google.com/spreadsheets/d/11923uPwbBZFjjGgGUA6NLw09EwE0CqkOc4q9oUmW1yo/edit?usp=sharing"",""แพร่!J392"")"),0)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IFERROR(__xludf.DUMMYFUNCTION("IMPORTRANGE(""https://docs.google.com/spreadsheets/d/11923uPwbBZFjjGgGUA6NLw09EwE0CqkOc4q9oUmW1yo/edit?usp=sharing"",""แพร่!I393"")"),140)</f>
        <v>140</v>
      </c>
      <c r="J498" s="401">
        <f ca="1">IFERROR(__xludf.DUMMYFUNCTION("IMPORTRANGE(""https://docs.google.com/spreadsheets/d/11923uPwbBZFjjGgGUA6NLw09EwE0CqkOc4q9oUmW1yo/edit?usp=sharing"",""แพร่!J393"")"),0)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IFERROR(__xludf.DUMMYFUNCTION("IMPORTRANGE(""https://docs.google.com/spreadsheets/d/11923uPwbBZFjjGgGUA6NLw09EwE0CqkOc4q9oUmW1yo/edit?usp=sharing"",""แพร่!I394"")"),32)</f>
        <v>32</v>
      </c>
      <c r="J499" s="401">
        <f ca="1">IFERROR(__xludf.DUMMYFUNCTION("IMPORTRANGE(""https://docs.google.com/spreadsheets/d/11923uPwbBZFjjGgGUA6NLw09EwE0CqkOc4q9oUmW1yo/edit?usp=sharing"",""แพร่!J394"")"),0)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IFERROR(__xludf.DUMMYFUNCTION("IMPORTRANGE(""https://docs.google.com/spreadsheets/d/11923uPwbBZFjjGgGUA6NLw09EwE0CqkOc4q9oUmW1yo/edit?usp=sharing"",""แพร่!I395"")"),0)</f>
        <v>0</v>
      </c>
      <c r="J500" s="167">
        <f ca="1">IFERROR(__xludf.DUMMYFUNCTION("IMPORTRANGE(""https://docs.google.com/spreadsheets/d/11923uPwbBZFjjGgGUA6NLw09EwE0CqkOc4q9oUmW1yo/edit?usp=sharing"",""แพร่!J395"")"),0)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IFERROR(__xludf.DUMMYFUNCTION("IMPORTRANGE(""https://docs.google.com/spreadsheets/d/11923uPwbBZFjjGgGUA6NLw09EwE0CqkOc4q9oUmW1yo/edit?usp=sharing"",""แพร่!I396"")"),0)</f>
        <v>0</v>
      </c>
      <c r="J501" s="167">
        <f ca="1">IFERROR(__xludf.DUMMYFUNCTION("IMPORTRANGE(""https://docs.google.com/spreadsheets/d/11923uPwbBZFjjGgGUA6NLw09EwE0CqkOc4q9oUmW1yo/edit?usp=sharing"",""แพร่!J396"")"),0)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IFERROR(__xludf.DUMMYFUNCTION("IMPORTRANGE(""https://docs.google.com/spreadsheets/d/11923uPwbBZFjjGgGUA6NLw09EwE0CqkOc4q9oUmW1yo/edit?usp=sharing"",""แพร่!I397"")"),0)</f>
        <v>0</v>
      </c>
      <c r="J502" s="192">
        <f ca="1">IFERROR(__xludf.DUMMYFUNCTION("IMPORTRANGE(""https://docs.google.com/spreadsheets/d/11923uPwbBZFjjGgGUA6NLw09EwE0CqkOc4q9oUmW1yo/edit?usp=sharing"",""แพร่!J397"")"),0)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IFERROR(__xludf.DUMMYFUNCTION("IMPORTRANGE(""https://docs.google.com/spreadsheets/d/11923uPwbBZFjjGgGUA6NLw09EwE0CqkOc4q9oUmW1yo/edit?usp=sharing"",""แพร่!I398"")"),0)</f>
        <v>0</v>
      </c>
      <c r="J503" s="192">
        <f ca="1">IFERROR(__xludf.DUMMYFUNCTION("IMPORTRANGE(""https://docs.google.com/spreadsheets/d/11923uPwbBZFjjGgGUA6NLw09EwE0CqkOc4q9oUmW1yo/edit?usp=sharing"",""แพร่!J398"")"),0)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IFERROR(__xludf.DUMMYFUNCTION("IMPORTRANGE(""https://docs.google.com/spreadsheets/d/11923uPwbBZFjjGgGUA6NLw09EwE0CqkOc4q9oUmW1yo/edit?usp=sharing"",""แพร่!I399"")"),0)</f>
        <v>0</v>
      </c>
      <c r="J504" s="192">
        <f ca="1">IFERROR(__xludf.DUMMYFUNCTION("IMPORTRANGE(""https://docs.google.com/spreadsheets/d/11923uPwbBZFjjGgGUA6NLw09EwE0CqkOc4q9oUmW1yo/edit?usp=sharing"",""แพร่!J399"")"),0)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IFERROR(__xludf.DUMMYFUNCTION("IMPORTRANGE(""https://docs.google.com/spreadsheets/d/11923uPwbBZFjjGgGUA6NLw09EwE0CqkOc4q9oUmW1yo/edit?usp=sharing"",""แพร่!I400"")"),0)</f>
        <v>0</v>
      </c>
      <c r="J505" s="192">
        <f ca="1">IFERROR(__xludf.DUMMYFUNCTION("IMPORTRANGE(""https://docs.google.com/spreadsheets/d/11923uPwbBZFjjGgGUA6NLw09EwE0CqkOc4q9oUmW1yo/edit?usp=sharing"",""แพร่!J400"")"),0)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IFERROR(__xludf.DUMMYFUNCTION("IMPORTRANGE(""https://docs.google.com/spreadsheets/d/11923uPwbBZFjjGgGUA6NLw09EwE0CqkOc4q9oUmW1yo/edit?usp=sharing"",""แพร่!I401"")"),0)</f>
        <v>0</v>
      </c>
      <c r="J506" s="192">
        <f ca="1">IFERROR(__xludf.DUMMYFUNCTION("IMPORTRANGE(""https://docs.google.com/spreadsheets/d/11923uPwbBZFjjGgGUA6NLw09EwE0CqkOc4q9oUmW1yo/edit?usp=sharing"",""แพร่!J401"")"),0)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IFERROR(__xludf.DUMMYFUNCTION("IMPORTRANGE(""https://docs.google.com/spreadsheets/d/11923uPwbBZFjjGgGUA6NLw09EwE0CqkOc4q9oUmW1yo/edit?usp=sharing"",""แพร่!I402"")"),0)</f>
        <v>0</v>
      </c>
      <c r="J507" s="192">
        <f ca="1">IFERROR(__xludf.DUMMYFUNCTION("IMPORTRANGE(""https://docs.google.com/spreadsheets/d/11923uPwbBZFjjGgGUA6NLw09EwE0CqkOc4q9oUmW1yo/edit?usp=sharing"",""แพร่!J402"")"),0)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IFERROR(__xludf.DUMMYFUNCTION("IMPORTRANGE(""https://docs.google.com/spreadsheets/d/11923uPwbBZFjjGgGUA6NLw09EwE0CqkOc4q9oUmW1yo/edit?usp=sharing"",""แพร่!I403"")"),0)</f>
        <v>0</v>
      </c>
      <c r="J508" s="167">
        <f ca="1">IFERROR(__xludf.DUMMYFUNCTION("IMPORTRANGE(""https://docs.google.com/spreadsheets/d/11923uPwbBZFjjGgGUA6NLw09EwE0CqkOc4q9oUmW1yo/edit?usp=sharing"",""แพร่!J403"")"),0)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IFERROR(__xludf.DUMMYFUNCTION("IMPORTRANGE(""https://docs.google.com/spreadsheets/d/11923uPwbBZFjjGgGUA6NLw09EwE0CqkOc4q9oUmW1yo/edit?usp=sharing"",""แพร่!I404"")"),0)</f>
        <v>0</v>
      </c>
      <c r="J509" s="167">
        <f ca="1">IFERROR(__xludf.DUMMYFUNCTION("IMPORTRANGE(""https://docs.google.com/spreadsheets/d/11923uPwbBZFjjGgGUA6NLw09EwE0CqkOc4q9oUmW1yo/edit?usp=sharing"",""แพร่!J404"")"),0)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IFERROR(__xludf.DUMMYFUNCTION("IMPORTRANGE(""https://docs.google.com/spreadsheets/d/11923uPwbBZFjjGgGUA6NLw09EwE0CqkOc4q9oUmW1yo/edit?usp=sharing"",""แพร่!I405"")"),0)</f>
        <v>0</v>
      </c>
      <c r="J510" s="192">
        <f ca="1">IFERROR(__xludf.DUMMYFUNCTION("IMPORTRANGE(""https://docs.google.com/spreadsheets/d/11923uPwbBZFjjGgGUA6NLw09EwE0CqkOc4q9oUmW1yo/edit?usp=sharing"",""แพร่!J405"")"),0)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IFERROR(__xludf.DUMMYFUNCTION("IMPORTRANGE(""https://docs.google.com/spreadsheets/d/11923uPwbBZFjjGgGUA6NLw09EwE0CqkOc4q9oUmW1yo/edit?usp=sharing"",""แพร่!I406"")"),0)</f>
        <v>0</v>
      </c>
      <c r="J511" s="192">
        <f ca="1">IFERROR(__xludf.DUMMYFUNCTION("IMPORTRANGE(""https://docs.google.com/spreadsheets/d/11923uPwbBZFjjGgGUA6NLw09EwE0CqkOc4q9oUmW1yo/edit?usp=sharing"",""แพร่!J406"")"),0)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IFERROR(__xludf.DUMMYFUNCTION("IMPORTRANGE(""https://docs.google.com/spreadsheets/d/11923uPwbBZFjjGgGUA6NLw09EwE0CqkOc4q9oUmW1yo/edit?usp=sharing"",""แพร่!I407"")"),0)</f>
        <v>0</v>
      </c>
      <c r="J512" s="192">
        <f ca="1">IFERROR(__xludf.DUMMYFUNCTION("IMPORTRANGE(""https://docs.google.com/spreadsheets/d/11923uPwbBZFjjGgGUA6NLw09EwE0CqkOc4q9oUmW1yo/edit?usp=sharing"",""แพร่!J407"")"),0)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IFERROR(__xludf.DUMMYFUNCTION("IMPORTRANGE(""https://docs.google.com/spreadsheets/d/11923uPwbBZFjjGgGUA6NLw09EwE0CqkOc4q9oUmW1yo/edit?usp=sharing"",""แพร่!I408"")"),0)</f>
        <v>0</v>
      </c>
      <c r="J513" s="192">
        <f ca="1">IFERROR(__xludf.DUMMYFUNCTION("IMPORTRANGE(""https://docs.google.com/spreadsheets/d/11923uPwbBZFjjGgGUA6NLw09EwE0CqkOc4q9oUmW1yo/edit?usp=sharing"",""แพร่!J408"")"),0)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IFERROR(__xludf.DUMMYFUNCTION("IMPORTRANGE(""https://docs.google.com/spreadsheets/d/11923uPwbBZFjjGgGUA6NLw09EwE0CqkOc4q9oUmW1yo/edit?usp=sharing"",""แพร่!I409"")"),0)</f>
        <v>0</v>
      </c>
      <c r="J514" s="192">
        <f ca="1">IFERROR(__xludf.DUMMYFUNCTION("IMPORTRANGE(""https://docs.google.com/spreadsheets/d/11923uPwbBZFjjGgGUA6NLw09EwE0CqkOc4q9oUmW1yo/edit?usp=sharing"",""แพร่!J409"")"),0)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IFERROR(__xludf.DUMMYFUNCTION("IMPORTRANGE(""https://docs.google.com/spreadsheets/d/11923uPwbBZFjjGgGUA6NLw09EwE0CqkOc4q9oUmW1yo/edit?usp=sharing"",""แพร่!I410"")"),0)</f>
        <v>0</v>
      </c>
      <c r="J515" s="192">
        <f ca="1">IFERROR(__xludf.DUMMYFUNCTION("IMPORTRANGE(""https://docs.google.com/spreadsheets/d/11923uPwbBZFjjGgGUA6NLw09EwE0CqkOc4q9oUmW1yo/edit?usp=sharing"",""แพร่!J410"")"),0)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IFERROR(__xludf.DUMMYFUNCTION("IMPORTRANGE(""https://docs.google.com/spreadsheets/d/11923uPwbBZFjjGgGUA6NLw09EwE0CqkOc4q9oUmW1yo/edit?usp=sharing"",""แพร่!I411"")"),0)</f>
        <v>0</v>
      </c>
      <c r="J516" s="264">
        <f ca="1">IFERROR(__xludf.DUMMYFUNCTION("IMPORTRANGE(""https://docs.google.com/spreadsheets/d/11923uPwbBZFjjGgGUA6NLw09EwE0CqkOc4q9oUmW1yo/edit?usp=sharing"",""แพร่!J411"")"),0)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IFERROR(__xludf.DUMMYFUNCTION("IMPORTRANGE(""https://docs.google.com/spreadsheets/d/11923uPwbBZFjjGgGUA6NLw09EwE0CqkOc4q9oUmW1yo/edit?usp=sharing"",""แพร่!I412"")"),0)</f>
        <v>0</v>
      </c>
      <c r="J517" s="277">
        <f ca="1">IFERROR(__xludf.DUMMYFUNCTION("IMPORTRANGE(""https://docs.google.com/spreadsheets/d/11923uPwbBZFjjGgGUA6NLw09EwE0CqkOc4q9oUmW1yo/edit?usp=sharing"",""แพร่!J412"")"),0)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IFERROR(__xludf.DUMMYFUNCTION("IMPORTRANGE(""https://docs.google.com/spreadsheets/d/11923uPwbBZFjjGgGUA6NLw09EwE0CqkOc4q9oUmW1yo/edit?usp=sharing"",""แพร่!I413"")"),0)</f>
        <v>0</v>
      </c>
      <c r="J518" s="277">
        <f ca="1">IFERROR(__xludf.DUMMYFUNCTION("IMPORTRANGE(""https://docs.google.com/spreadsheets/d/11923uPwbBZFjjGgGUA6NLw09EwE0CqkOc4q9oUmW1yo/edit?usp=sharing"",""แพร่!J413"")"),0)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IFERROR(__xludf.DUMMYFUNCTION("IMPORTRANGE(""https://docs.google.com/spreadsheets/d/11923uPwbBZFjjGgGUA6NLw09EwE0CqkOc4q9oUmW1yo/edit?usp=sharing"",""แพร่!I414"")"),0)</f>
        <v>0</v>
      </c>
      <c r="J519" s="191">
        <f ca="1">IFERROR(__xludf.DUMMYFUNCTION("IMPORTRANGE(""https://docs.google.com/spreadsheets/d/11923uPwbBZFjjGgGUA6NLw09EwE0CqkOc4q9oUmW1yo/edit?usp=sharing"",""แพร่!J414"")"),0)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IFERROR(__xludf.DUMMYFUNCTION("IMPORTRANGE(""https://docs.google.com/spreadsheets/d/11923uPwbBZFjjGgGUA6NLw09EwE0CqkOc4q9oUmW1yo/edit?usp=sharing"",""แพร่!I415"")"),0)</f>
        <v>0</v>
      </c>
      <c r="J520" s="191">
        <f ca="1">IFERROR(__xludf.DUMMYFUNCTION("IMPORTRANGE(""https://docs.google.com/spreadsheets/d/11923uPwbBZFjjGgGUA6NLw09EwE0CqkOc4q9oUmW1yo/edit?usp=sharing"",""แพร่!J415"")"),0)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IFERROR(__xludf.DUMMYFUNCTION("IMPORTRANGE(""https://docs.google.com/spreadsheets/d/11923uPwbBZFjjGgGUA6NLw09EwE0CqkOc4q9oUmW1yo/edit?usp=sharing"",""แพร่!I416"")"),0)</f>
        <v>0</v>
      </c>
      <c r="J521" s="191">
        <f ca="1">IFERROR(__xludf.DUMMYFUNCTION("IMPORTRANGE(""https://docs.google.com/spreadsheets/d/11923uPwbBZFjjGgGUA6NLw09EwE0CqkOc4q9oUmW1yo/edit?usp=sharing"",""แพร่!J416"")"),0)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IFERROR(__xludf.DUMMYFUNCTION("IMPORTRANGE(""https://docs.google.com/spreadsheets/d/11923uPwbBZFjjGgGUA6NLw09EwE0CqkOc4q9oUmW1yo/edit?usp=sharing"",""แพร่!I417"")"),0)</f>
        <v>0</v>
      </c>
      <c r="J522" s="191">
        <f ca="1">IFERROR(__xludf.DUMMYFUNCTION("IMPORTRANGE(""https://docs.google.com/spreadsheets/d/11923uPwbBZFjjGgGUA6NLw09EwE0CqkOc4q9oUmW1yo/edit?usp=sharing"",""แพร่!J417"")"),0)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IFERROR(__xludf.DUMMYFUNCTION("IMPORTRANGE(""https://docs.google.com/spreadsheets/d/11923uPwbBZFjjGgGUA6NLw09EwE0CqkOc4q9oUmW1yo/edit?usp=sharing"",""แพร่!I418"")"),0)</f>
        <v>0</v>
      </c>
      <c r="J523" s="191">
        <f ca="1">IFERROR(__xludf.DUMMYFUNCTION("IMPORTRANGE(""https://docs.google.com/spreadsheets/d/11923uPwbBZFjjGgGUA6NLw09EwE0CqkOc4q9oUmW1yo/edit?usp=sharing"",""แพร่!J418"")"),0)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IFERROR(__xludf.DUMMYFUNCTION("IMPORTRANGE(""https://docs.google.com/spreadsheets/d/11923uPwbBZFjjGgGUA6NLw09EwE0CqkOc4q9oUmW1yo/edit?usp=sharing"",""แพร่!I419"")"),0)</f>
        <v>0</v>
      </c>
      <c r="J524" s="191">
        <f ca="1">IFERROR(__xludf.DUMMYFUNCTION("IMPORTRANGE(""https://docs.google.com/spreadsheets/d/11923uPwbBZFjjGgGUA6NLw09EwE0CqkOc4q9oUmW1yo/edit?usp=sharing"",""แพร่!J419"")"),0)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IFERROR(__xludf.DUMMYFUNCTION("IMPORTRANGE(""https://docs.google.com/spreadsheets/d/11923uPwbBZFjjGgGUA6NLw09EwE0CqkOc4q9oUmW1yo/edit?usp=sharing"",""แพร่!I420"")"),0)</f>
        <v>0</v>
      </c>
      <c r="J525" s="277">
        <f ca="1">IFERROR(__xludf.DUMMYFUNCTION("IMPORTRANGE(""https://docs.google.com/spreadsheets/d/11923uPwbBZFjjGgGUA6NLw09EwE0CqkOc4q9oUmW1yo/edit?usp=sharing"",""แพร่!J420"")"),0)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IFERROR(__xludf.DUMMYFUNCTION("IMPORTRANGE(""https://docs.google.com/spreadsheets/d/11923uPwbBZFjjGgGUA6NLw09EwE0CqkOc4q9oUmW1yo/edit?usp=sharing"",""แพร่!I421"")"),0)</f>
        <v>0</v>
      </c>
      <c r="J526" s="277">
        <f ca="1">IFERROR(__xludf.DUMMYFUNCTION("IMPORTRANGE(""https://docs.google.com/spreadsheets/d/11923uPwbBZFjjGgGUA6NLw09EwE0CqkOc4q9oUmW1yo/edit?usp=sharing"",""แพร่!J421"")"),0)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IFERROR(__xludf.DUMMYFUNCTION("IMPORTRANGE(""https://docs.google.com/spreadsheets/d/11923uPwbBZFjjGgGUA6NLw09EwE0CqkOc4q9oUmW1yo/edit?usp=sharing"",""แพร่!I422"")"),0)</f>
        <v>0</v>
      </c>
      <c r="J527" s="192">
        <f ca="1">IFERROR(__xludf.DUMMYFUNCTION("IMPORTRANGE(""https://docs.google.com/spreadsheets/d/11923uPwbBZFjjGgGUA6NLw09EwE0CqkOc4q9oUmW1yo/edit?usp=sharing"",""แพร่!J422"")"),0)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IFERROR(__xludf.DUMMYFUNCTION("IMPORTRANGE(""https://docs.google.com/spreadsheets/d/11923uPwbBZFjjGgGUA6NLw09EwE0CqkOc4q9oUmW1yo/edit?usp=sharing"",""แพร่!I423"")"),0)</f>
        <v>0</v>
      </c>
      <c r="J528" s="192">
        <f ca="1">IFERROR(__xludf.DUMMYFUNCTION("IMPORTRANGE(""https://docs.google.com/spreadsheets/d/11923uPwbBZFjjGgGUA6NLw09EwE0CqkOc4q9oUmW1yo/edit?usp=sharing"",""แพร่!J423"")"),0)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IFERROR(__xludf.DUMMYFUNCTION("IMPORTRANGE(""https://docs.google.com/spreadsheets/d/11923uPwbBZFjjGgGUA6NLw09EwE0CqkOc4q9oUmW1yo/edit?usp=sharing"",""แพร่!I424"")"),0)</f>
        <v>0</v>
      </c>
      <c r="J529" s="192">
        <f ca="1">IFERROR(__xludf.DUMMYFUNCTION("IMPORTRANGE(""https://docs.google.com/spreadsheets/d/11923uPwbBZFjjGgGUA6NLw09EwE0CqkOc4q9oUmW1yo/edit?usp=sharing"",""แพร่!J424"")"),0)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IFERROR(__xludf.DUMMYFUNCTION("IMPORTRANGE(""https://docs.google.com/spreadsheets/d/11923uPwbBZFjjGgGUA6NLw09EwE0CqkOc4q9oUmW1yo/edit?usp=sharing"",""แพร่!I425"")"),0)</f>
        <v>0</v>
      </c>
      <c r="J530" s="192">
        <f ca="1">IFERROR(__xludf.DUMMYFUNCTION("IMPORTRANGE(""https://docs.google.com/spreadsheets/d/11923uPwbBZFjjGgGUA6NLw09EwE0CqkOc4q9oUmW1yo/edit?usp=sharing"",""แพร่!J425"")"),0)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IFERROR(__xludf.DUMMYFUNCTION("IMPORTRANGE(""https://docs.google.com/spreadsheets/d/11923uPwbBZFjjGgGUA6NLw09EwE0CqkOc4q9oUmW1yo/edit?usp=sharing"",""แพร่!I426"")"),0)</f>
        <v>0</v>
      </c>
      <c r="J531" s="192">
        <f ca="1">IFERROR(__xludf.DUMMYFUNCTION("IMPORTRANGE(""https://docs.google.com/spreadsheets/d/11923uPwbBZFjjGgGUA6NLw09EwE0CqkOc4q9oUmW1yo/edit?usp=sharing"",""แพร่!J426"")"),0)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IFERROR(__xludf.DUMMYFUNCTION("IMPORTRANGE(""https://docs.google.com/spreadsheets/d/11923uPwbBZFjjGgGUA6NLw09EwE0CqkOc4q9oUmW1yo/edit?usp=sharing"",""แพร่!I427"")"),0)</f>
        <v>0</v>
      </c>
      <c r="J532" s="445">
        <f ca="1">IFERROR(__xludf.DUMMYFUNCTION("IMPORTRANGE(""https://docs.google.com/spreadsheets/d/11923uPwbBZFjjGgGUA6NLw09EwE0CqkOc4q9oUmW1yo/edit?usp=sharing"",""แพร่!J427"")"),0)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IFERROR(__xludf.DUMMYFUNCTION("IMPORTRANGE(""https://docs.google.com/spreadsheets/d/11923uPwbBZFjjGgGUA6NLw09EwE0CqkOc4q9oUmW1yo/edit?usp=sharing"",""แพร่!I428"")"),22)</f>
        <v>22</v>
      </c>
      <c r="J533" s="393">
        <f ca="1">IFERROR(__xludf.DUMMYFUNCTION("IMPORTRANGE(""https://docs.google.com/spreadsheets/d/11923uPwbBZFjjGgGUA6NLw09EwE0CqkOc4q9oUmW1yo/edit?usp=sharing"",""แพร่!J428"")"),22)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IFERROR(__xludf.DUMMYFUNCTION("IMPORTRANGE(""https://docs.google.com/spreadsheets/d/11923uPwbBZFjjGgGUA6NLw09EwE0CqkOc4q9oUmW1yo/edit?usp=sharing"",""แพร่!L428"")"),34340)</f>
        <v>34340</v>
      </c>
      <c r="M533" s="395"/>
      <c r="N533" s="395">
        <f ca="1">IFERROR(__xludf.DUMMYFUNCTION("IMPORTRANGE(""https://docs.google.com/spreadsheets/d/11923uPwbBZFjjGgGUA6NLw09EwE0CqkOc4q9oUmW1yo/edit?usp=sharing"",""แพร่!M428"")"),20592)</f>
        <v>20592</v>
      </c>
      <c r="O533" s="395">
        <f t="shared" ref="O533:O537" ca="1" si="118">+IF(L533&gt;0,N533*100/L533,0)</f>
        <v>59.965055329062317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IFERROR(__xludf.DUMMYFUNCTION("IMPORTRANGE(""https://docs.google.com/spreadsheets/d/11923uPwbBZFjjGgGUA6NLw09EwE0CqkOc4q9oUmW1yo/edit?usp=sharing"",""แพร่!L429"")"),0)</f>
        <v>0</v>
      </c>
      <c r="M534" s="169"/>
      <c r="N534" s="171">
        <f ca="1">IFERROR(__xludf.DUMMYFUNCTION("IMPORTRANGE(""https://docs.google.com/spreadsheets/d/11923uPwbBZFjjGgGUA6NLw09EwE0CqkOc4q9oUmW1yo/edit?usp=sharing"",""แพร่!M429"")"),0)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IFERROR(__xludf.DUMMYFUNCTION("IMPORTRANGE(""https://docs.google.com/spreadsheets/d/11923uPwbBZFjjGgGUA6NLw09EwE0CqkOc4q9oUmW1yo/edit?usp=sharing"",""แพร่!L430"")"),34340)</f>
        <v>34340</v>
      </c>
      <c r="M535" s="169"/>
      <c r="N535" s="171">
        <f ca="1">IFERROR(__xludf.DUMMYFUNCTION("IMPORTRANGE(""https://docs.google.com/spreadsheets/d/11923uPwbBZFjjGgGUA6NLw09EwE0CqkOc4q9oUmW1yo/edit?usp=sharing"",""แพร่!M430"")"),20592)</f>
        <v>20592</v>
      </c>
      <c r="O535" s="171">
        <f t="shared" ca="1" si="118"/>
        <v>59.965055329062317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IFERROR(__xludf.DUMMYFUNCTION("IMPORTRANGE(""https://docs.google.com/spreadsheets/d/11923uPwbBZFjjGgGUA6NLw09EwE0CqkOc4q9oUmW1yo/edit?usp=sharing"",""แพร่!L431"")"),0)</f>
        <v>0</v>
      </c>
      <c r="M536" s="171"/>
      <c r="N536" s="171">
        <f ca="1">IFERROR(__xludf.DUMMYFUNCTION("IMPORTRANGE(""https://docs.google.com/spreadsheets/d/11923uPwbBZFjjGgGUA6NLw09EwE0CqkOc4q9oUmW1yo/edit?usp=sharing"",""แพร่!M431"")"),0)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IFERROR(__xludf.DUMMYFUNCTION("IMPORTRANGE(""https://docs.google.com/spreadsheets/d/11923uPwbBZFjjGgGUA6NLw09EwE0CqkOc4q9oUmW1yo/edit?usp=sharing"",""แพร่!L432"")"),34340)</f>
        <v>34340</v>
      </c>
      <c r="M537" s="171"/>
      <c r="N537" s="171">
        <f ca="1">IFERROR(__xludf.DUMMYFUNCTION("IMPORTRANGE(""https://docs.google.com/spreadsheets/d/11923uPwbBZFjjGgGUA6NLw09EwE0CqkOc4q9oUmW1yo/edit?usp=sharing"",""แพร่!M432"")"),20592)</f>
        <v>20592</v>
      </c>
      <c r="O537" s="171">
        <f t="shared" ca="1" si="118"/>
        <v>59.965055329062317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IFERROR(__xludf.DUMMYFUNCTION("IMPORTRANGE(""https://docs.google.com/spreadsheets/d/11923uPwbBZFjjGgGUA6NLw09EwE0CqkOc4q9oUmW1yo/edit?usp=sharing"",""แพร่!M433"")"),17140)</f>
        <v>17140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IFERROR(__xludf.DUMMYFUNCTION("IMPORTRANGE(""https://docs.google.com/spreadsheets/d/11923uPwbBZFjjGgGUA6NLw09EwE0CqkOc4q9oUmW1yo/edit?usp=sharing"",""แพร่!M434"")"),0)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IFERROR(__xludf.DUMMYFUNCTION("IMPORTRANGE(""https://docs.google.com/spreadsheets/d/11923uPwbBZFjjGgGUA6NLw09EwE0CqkOc4q9oUmW1yo/edit?usp=sharing"",""แพร่!M435"")"),0)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IFERROR(__xludf.DUMMYFUNCTION("IMPORTRANGE(""https://docs.google.com/spreadsheets/d/11923uPwbBZFjjGgGUA6NLw09EwE0CqkOc4q9oUmW1yo/edit?usp=sharing"",""แพร่!M436"")"),3452)</f>
        <v>3452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IFERROR(__xludf.DUMMYFUNCTION("IMPORTRANGE(""https://docs.google.com/spreadsheets/d/11923uPwbBZFjjGgGUA6NLw09EwE0CqkOc4q9oUmW1yo/edit?usp=sharing"",""แพร่!J438"")"),0)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IFERROR(__xludf.DUMMYFUNCTION("IMPORTRANGE(""https://docs.google.com/spreadsheets/d/11923uPwbBZFjjGgGUA6NLw09EwE0CqkOc4q9oUmW1yo/edit?usp=sharing"",""แพร่!J439"")"),1)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IFERROR(__xludf.DUMMYFUNCTION("IMPORTRANGE(""https://docs.google.com/spreadsheets/d/11923uPwbBZFjjGgGUA6NLw09EwE0CqkOc4q9oUmW1yo/edit?usp=sharing"",""แพร่!J440"")"),1)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IFERROR(__xludf.DUMMYFUNCTION("IMPORTRANGE(""https://docs.google.com/spreadsheets/d/11923uPwbBZFjjGgGUA6NLw09EwE0CqkOc4q9oUmW1yo/edit?usp=sharing"",""แพร่!J441"")"),1)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IFERROR(__xludf.DUMMYFUNCTION("IMPORTRANGE(""https://docs.google.com/spreadsheets/d/11923uPwbBZFjjGgGUA6NLw09EwE0CqkOc4q9oUmW1yo/edit?usp=sharing"",""แพร่!I442"")"),22)</f>
        <v>22</v>
      </c>
      <c r="J547" s="192">
        <f ca="1">IFERROR(__xludf.DUMMYFUNCTION("IMPORTRANGE(""https://docs.google.com/spreadsheets/d/11923uPwbBZFjjGgGUA6NLw09EwE0CqkOc4q9oUmW1yo/edit?usp=sharing"",""แพร่!J442"")"),22)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IFERROR(__xludf.DUMMYFUNCTION("IMPORTRANGE(""https://docs.google.com/spreadsheets/d/11923uPwbBZFjjGgGUA6NLw09EwE0CqkOc4q9oUmW1yo/edit?usp=sharing"",""แพร่!J166"")"),0)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IFERROR(__xludf.DUMMYFUNCTION("IMPORTRANGE(""https://docs.google.com/spreadsheets/d/11923uPwbBZFjjGgGUA6NLw09EwE0CqkOc4q9oUmW1yo/edit?usp=sharing"",""แพร่!J444"")"),0)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IFERROR(__xludf.DUMMYFUNCTION("IMPORTRANGE(""https://docs.google.com/spreadsheets/d/11923uPwbBZFjjGgGUA6NLw09EwE0CqkOc4q9oUmW1yo/edit?usp=sharing"",""แพร่!J445"")"),0)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IFERROR(__xludf.DUMMYFUNCTION("IMPORTRANGE(""https://docs.google.com/spreadsheets/d/11923uPwbBZFjjGgGUA6NLw09EwE0CqkOc4q9oUmW1yo/edit?usp=sharing"",""แพร่!I446"")"),0)</f>
        <v>0</v>
      </c>
      <c r="J551" s="393">
        <f ca="1">IFERROR(__xludf.DUMMYFUNCTION("IMPORTRANGE(""https://docs.google.com/spreadsheets/d/11923uPwbBZFjjGgGUA6NLw09EwE0CqkOc4q9oUmW1yo/edit?usp=sharing"",""แพร่!J446"")"),0)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IFERROR(__xludf.DUMMYFUNCTION("IMPORTRANGE(""https://docs.google.com/spreadsheets/d/11923uPwbBZFjjGgGUA6NLw09EwE0CqkOc4q9oUmW1yo/edit?usp=sharing"",""แพร่!L446"")"),0)</f>
        <v>0</v>
      </c>
      <c r="M551" s="395"/>
      <c r="N551" s="395">
        <f ca="1">IFERROR(__xludf.DUMMYFUNCTION("IMPORTRANGE(""https://docs.google.com/spreadsheets/d/11923uPwbBZFjjGgGUA6NLw09EwE0CqkOc4q9oUmW1yo/edit?usp=sharing"",""แพร่!M446"")"),0)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IFERROR(__xludf.DUMMYFUNCTION("IMPORTRANGE(""https://docs.google.com/spreadsheets/d/11923uPwbBZFjjGgGUA6NLw09EwE0CqkOc4q9oUmW1yo/edit?usp=sharing"",""แพร่!L447"")"),0)</f>
        <v>0</v>
      </c>
      <c r="M552" s="169"/>
      <c r="N552" s="171">
        <f ca="1">IFERROR(__xludf.DUMMYFUNCTION("IMPORTRANGE(""https://docs.google.com/spreadsheets/d/11923uPwbBZFjjGgGUA6NLw09EwE0CqkOc4q9oUmW1yo/edit?usp=sharing"",""แพร่!M447"")"),0)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IFERROR(__xludf.DUMMYFUNCTION("IMPORTRANGE(""https://docs.google.com/spreadsheets/d/11923uPwbBZFjjGgGUA6NLw09EwE0CqkOc4q9oUmW1yo/edit?usp=sharing"",""แพร่!L448"")"),0)</f>
        <v>0</v>
      </c>
      <c r="M553" s="169"/>
      <c r="N553" s="171">
        <f ca="1">IFERROR(__xludf.DUMMYFUNCTION("IMPORTRANGE(""https://docs.google.com/spreadsheets/d/11923uPwbBZFjjGgGUA6NLw09EwE0CqkOc4q9oUmW1yo/edit?usp=sharing"",""แพร่!M448"")"),0)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IFERROR(__xludf.DUMMYFUNCTION("IMPORTRANGE(""https://docs.google.com/spreadsheets/d/11923uPwbBZFjjGgGUA6NLw09EwE0CqkOc4q9oUmW1yo/edit?usp=sharing"",""แพร่!L449"")"),0)</f>
        <v>0</v>
      </c>
      <c r="M554" s="171"/>
      <c r="N554" s="171">
        <f ca="1">IFERROR(__xludf.DUMMYFUNCTION("IMPORTRANGE(""https://docs.google.com/spreadsheets/d/11923uPwbBZFjjGgGUA6NLw09EwE0CqkOc4q9oUmW1yo/edit?usp=sharing"",""แพร่!M449"")"),0)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IFERROR(__xludf.DUMMYFUNCTION("IMPORTRANGE(""https://docs.google.com/spreadsheets/d/11923uPwbBZFjjGgGUA6NLw09EwE0CqkOc4q9oUmW1yo/edit?usp=sharing"",""แพร่!L450"")"),0)</f>
        <v>0</v>
      </c>
      <c r="M555" s="171"/>
      <c r="N555" s="171">
        <f ca="1">IFERROR(__xludf.DUMMYFUNCTION("IMPORTRANGE(""https://docs.google.com/spreadsheets/d/11923uPwbBZFjjGgGUA6NLw09EwE0CqkOc4q9oUmW1yo/edit?usp=sharing"",""แพร่!M450"")"),0)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IFERROR(__xludf.DUMMYFUNCTION("IMPORTRANGE(""https://docs.google.com/spreadsheets/d/11923uPwbBZFjjGgGUA6NLw09EwE0CqkOc4q9oUmW1yo/edit?usp=sharing"",""แพร่!M451"")"),0)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IFERROR(__xludf.DUMMYFUNCTION("IMPORTRANGE(""https://docs.google.com/spreadsheets/d/11923uPwbBZFjjGgGUA6NLw09EwE0CqkOc4q9oUmW1yo/edit?usp=sharing"",""แพร่!M452"")"),0)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IFERROR(__xludf.DUMMYFUNCTION("IMPORTRANGE(""https://docs.google.com/spreadsheets/d/11923uPwbBZFjjGgGUA6NLw09EwE0CqkOc4q9oUmW1yo/edit?usp=sharing"",""แพร่!M453"")"),0)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IFERROR(__xludf.DUMMYFUNCTION("IMPORTRANGE(""https://docs.google.com/spreadsheets/d/11923uPwbBZFjjGgGUA6NLw09EwE0CqkOc4q9oUmW1yo/edit?usp=sharing"",""แพร่!M454"")"),0)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IFERROR(__xludf.DUMMYFUNCTION("IMPORTRANGE(""https://docs.google.com/spreadsheets/d/11923uPwbBZFjjGgGUA6NLw09EwE0CqkOc4q9oUmW1yo/edit?usp=sharing"",""แพร่!I455"")"),0)</f>
        <v>0</v>
      </c>
      <c r="J560" s="167">
        <f ca="1">IFERROR(__xludf.DUMMYFUNCTION("IMPORTRANGE(""https://docs.google.com/spreadsheets/d/11923uPwbBZFjjGgGUA6NLw09EwE0CqkOc4q9oUmW1yo/edit?usp=sharing"",""แพร่!J455"")"),0)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IFERROR(__xludf.DUMMYFUNCTION("IMPORTRANGE(""https://docs.google.com/spreadsheets/d/11923uPwbBZFjjGgGUA6NLw09EwE0CqkOc4q9oUmW1yo/edit?usp=sharing"",""แพร่!I456"")"),0)</f>
        <v>0</v>
      </c>
      <c r="J561" s="191">
        <f ca="1">IFERROR(__xludf.DUMMYFUNCTION("IMPORTRANGE(""https://docs.google.com/spreadsheets/d/11923uPwbBZFjjGgGUA6NLw09EwE0CqkOc4q9oUmW1yo/edit?usp=sharing"",""แพร่!J456"")"),0)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IFERROR(__xludf.DUMMYFUNCTION("IMPORTRANGE(""https://docs.google.com/spreadsheets/d/11923uPwbBZFjjGgGUA6NLw09EwE0CqkOc4q9oUmW1yo/edit?usp=sharing"",""แพร่!I457"")"),"")</f>
        <v/>
      </c>
      <c r="J562" s="191" t="str">
        <f ca="1">IFERROR(__xludf.DUMMYFUNCTION("IMPORTRANGE(""https://docs.google.com/spreadsheets/d/11923uPwbBZFjjGgGUA6NLw09EwE0CqkOc4q9oUmW1yo/edit?usp=sharing"",""แพร่!J457"")"),"")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IFERROR(__xludf.DUMMYFUNCTION("IMPORTRANGE(""https://docs.google.com/spreadsheets/d/11923uPwbBZFjjGgGUA6NLw09EwE0CqkOc4q9oUmW1yo/edit?usp=sharing"",""แพร่!I458"")"),"")</f>
        <v/>
      </c>
      <c r="J563" s="191" t="str">
        <f ca="1">IFERROR(__xludf.DUMMYFUNCTION("IMPORTRANGE(""https://docs.google.com/spreadsheets/d/11923uPwbBZFjjGgGUA6NLw09EwE0CqkOc4q9oUmW1yo/edit?usp=sharing"",""แพร่!J458"")"),"")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IFERROR(__xludf.DUMMYFUNCTION("IMPORTRANGE(""https://docs.google.com/spreadsheets/d/11923uPwbBZFjjGgGUA6NLw09EwE0CqkOc4q9oUmW1yo/edit?usp=sharing"",""แพร่!I459"")"),1200)</f>
        <v>1200</v>
      </c>
      <c r="J564" s="360">
        <f ca="1">IFERROR(__xludf.DUMMYFUNCTION("IMPORTRANGE(""https://docs.google.com/spreadsheets/d/11923uPwbBZFjjGgGUA6NLw09EwE0CqkOc4q9oUmW1yo/edit?usp=sharing"",""แพร่!J459"")"),718)</f>
        <v>718</v>
      </c>
      <c r="K564" s="361">
        <f t="shared" ca="1" si="121"/>
        <v>59.833333333333336</v>
      </c>
      <c r="L564" s="362">
        <f ca="1">IFERROR(__xludf.DUMMYFUNCTION("IMPORTRANGE(""https://docs.google.com/spreadsheets/d/11923uPwbBZFjjGgGUA6NLw09EwE0CqkOc4q9oUmW1yo/edit?usp=sharing"",""แพร่!L459"")"),126480)</f>
        <v>126480</v>
      </c>
      <c r="M564" s="362"/>
      <c r="N564" s="362">
        <f ca="1">IFERROR(__xludf.DUMMYFUNCTION("IMPORTRANGE(""https://docs.google.com/spreadsheets/d/11923uPwbBZFjjGgGUA6NLw09EwE0CqkOc4q9oUmW1yo/edit?usp=sharing"",""แพร่!M459"")"),3832)</f>
        <v>3832</v>
      </c>
      <c r="O564" s="362">
        <f t="shared" ref="O564:O568" ca="1" si="122">+IF(L564&gt;0,N564*100/L564,0)</f>
        <v>3.0297280202403543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IFERROR(__xludf.DUMMYFUNCTION("IMPORTRANGE(""https://docs.google.com/spreadsheets/d/11923uPwbBZFjjGgGUA6NLw09EwE0CqkOc4q9oUmW1yo/edit?usp=sharing"",""แพร่!L460"")"),0)</f>
        <v>0</v>
      </c>
      <c r="M565" s="169"/>
      <c r="N565" s="171">
        <f ca="1">IFERROR(__xludf.DUMMYFUNCTION("IMPORTRANGE(""https://docs.google.com/spreadsheets/d/11923uPwbBZFjjGgGUA6NLw09EwE0CqkOc4q9oUmW1yo/edit?usp=sharing"",""แพร่!M460"")"),0)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IFERROR(__xludf.DUMMYFUNCTION("IMPORTRANGE(""https://docs.google.com/spreadsheets/d/11923uPwbBZFjjGgGUA6NLw09EwE0CqkOc4q9oUmW1yo/edit?usp=sharing"",""แพร่!L461"")"),126480)</f>
        <v>126480</v>
      </c>
      <c r="M566" s="169"/>
      <c r="N566" s="171">
        <f ca="1">IFERROR(__xludf.DUMMYFUNCTION("IMPORTRANGE(""https://docs.google.com/spreadsheets/d/11923uPwbBZFjjGgGUA6NLw09EwE0CqkOc4q9oUmW1yo/edit?usp=sharing"",""แพร่!M461"")"),3832)</f>
        <v>3832</v>
      </c>
      <c r="O566" s="171">
        <f t="shared" ca="1" si="122"/>
        <v>3.0297280202403543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IFERROR(__xludf.DUMMYFUNCTION("IMPORTRANGE(""https://docs.google.com/spreadsheets/d/11923uPwbBZFjjGgGUA6NLw09EwE0CqkOc4q9oUmW1yo/edit?usp=sharing"",""แพร่!L462"")"),0)</f>
        <v>0</v>
      </c>
      <c r="M567" s="171"/>
      <c r="N567" s="171">
        <f ca="1">IFERROR(__xludf.DUMMYFUNCTION("IMPORTRANGE(""https://docs.google.com/spreadsheets/d/11923uPwbBZFjjGgGUA6NLw09EwE0CqkOc4q9oUmW1yo/edit?usp=sharing"",""แพร่!M462"")"),0)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IFERROR(__xludf.DUMMYFUNCTION("IMPORTRANGE(""https://docs.google.com/spreadsheets/d/11923uPwbBZFjjGgGUA6NLw09EwE0CqkOc4q9oUmW1yo/edit?usp=sharing"",""แพร่!L463"")"),126480)</f>
        <v>126480</v>
      </c>
      <c r="M568" s="171"/>
      <c r="N568" s="171">
        <f ca="1">IFERROR(__xludf.DUMMYFUNCTION("IMPORTRANGE(""https://docs.google.com/spreadsheets/d/11923uPwbBZFjjGgGUA6NLw09EwE0CqkOc4q9oUmW1yo/edit?usp=sharing"",""แพร่!M463"")"),3832)</f>
        <v>3832</v>
      </c>
      <c r="O568" s="171">
        <f t="shared" ca="1" si="122"/>
        <v>3.0297280202403543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IFERROR(__xludf.DUMMYFUNCTION("IMPORTRANGE(""https://docs.google.com/spreadsheets/d/11923uPwbBZFjjGgGUA6NLw09EwE0CqkOc4q9oUmW1yo/edit?usp=sharing"",""แพร่!M464"")"),0)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IFERROR(__xludf.DUMMYFUNCTION("IMPORTRANGE(""https://docs.google.com/spreadsheets/d/11923uPwbBZFjjGgGUA6NLw09EwE0CqkOc4q9oUmW1yo/edit?usp=sharing"",""แพร่!M465"")"),0)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IFERROR(__xludf.DUMMYFUNCTION("IMPORTRANGE(""https://docs.google.com/spreadsheets/d/11923uPwbBZFjjGgGUA6NLw09EwE0CqkOc4q9oUmW1yo/edit?usp=sharing"",""แพร่!M466"")"),0)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IFERROR(__xludf.DUMMYFUNCTION("IMPORTRANGE(""https://docs.google.com/spreadsheets/d/11923uPwbBZFjjGgGUA6NLw09EwE0CqkOc4q9oUmW1yo/edit?usp=sharing"",""แพร่!M467"")"),3832)</f>
        <v>3832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IFERROR(__xludf.DUMMYFUNCTION("IMPORTRANGE(""https://docs.google.com/spreadsheets/d/11923uPwbBZFjjGgGUA6NLw09EwE0CqkOc4q9oUmW1yo/edit?usp=sharing"",""แพร่!I468"")"),1200)</f>
        <v>1200</v>
      </c>
      <c r="J573" s="401">
        <f ca="1">IFERROR(__xludf.DUMMYFUNCTION("IMPORTRANGE(""https://docs.google.com/spreadsheets/d/11923uPwbBZFjjGgGUA6NLw09EwE0CqkOc4q9oUmW1yo/edit?usp=sharing"",""แพร่!J468"")"),718)</f>
        <v>718</v>
      </c>
      <c r="K573" s="204">
        <f ca="1">IF(I573&gt;0,J573*100/I573,0)</f>
        <v>59.833333333333336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IFERROR(__xludf.DUMMYFUNCTION("IMPORTRANGE(""https://docs.google.com/spreadsheets/d/11923uPwbBZFjjGgGUA6NLw09EwE0CqkOc4q9oUmW1yo/edit?usp=sharing"",""แพร่!I470"")"),0)</f>
        <v>0</v>
      </c>
      <c r="J575" s="192">
        <f ca="1">IFERROR(__xludf.DUMMYFUNCTION("IMPORTRANGE(""https://docs.google.com/spreadsheets/d/11923uPwbBZFjjGgGUA6NLw09EwE0CqkOc4q9oUmW1yo/edit?usp=sharing"",""แพร่!J470"")"),2)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IFERROR(__xludf.DUMMYFUNCTION("IMPORTRANGE(""https://docs.google.com/spreadsheets/d/11923uPwbBZFjjGgGUA6NLw09EwE0CqkOc4q9oUmW1yo/edit?usp=sharing"",""แพร่!I471"")"),0)</f>
        <v>0</v>
      </c>
      <c r="J576" s="192">
        <f ca="1">IFERROR(__xludf.DUMMYFUNCTION("IMPORTRANGE(""https://docs.google.com/spreadsheets/d/11923uPwbBZFjjGgGUA6NLw09EwE0CqkOc4q9oUmW1yo/edit?usp=sharing"",""แพร่!J471"")"),96)</f>
        <v>96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IFERROR(__xludf.DUMMYFUNCTION("IMPORTRANGE(""https://docs.google.com/spreadsheets/d/11923uPwbBZFjjGgGUA6NLw09EwE0CqkOc4q9oUmW1yo/edit?usp=sharing"",""แพร่!I472"")"),0)</f>
        <v>0</v>
      </c>
      <c r="J577" s="192">
        <f ca="1">IFERROR(__xludf.DUMMYFUNCTION("IMPORTRANGE(""https://docs.google.com/spreadsheets/d/11923uPwbBZFjjGgGUA6NLw09EwE0CqkOc4q9oUmW1yo/edit?usp=sharing"",""แพร่!J472"")"),622)</f>
        <v>622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IFERROR(__xludf.DUMMYFUNCTION("IMPORTRANGE(""https://docs.google.com/spreadsheets/d/11923uPwbBZFjjGgGUA6NLw09EwE0CqkOc4q9oUmW1yo/edit?usp=sharing"",""แพร่!I473"")"),0)</f>
        <v>0</v>
      </c>
      <c r="J578" s="192">
        <f ca="1">IFERROR(__xludf.DUMMYFUNCTION("IMPORTRANGE(""https://docs.google.com/spreadsheets/d/11923uPwbBZFjjGgGUA6NLw09EwE0CqkOc4q9oUmW1yo/edit?usp=sharing"",""แพร่!J473"")"),0)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IFERROR(__xludf.DUMMYFUNCTION("IMPORTRANGE(""https://docs.google.com/spreadsheets/d/11923uPwbBZFjjGgGUA6NLw09EwE0CqkOc4q9oUmW1yo/edit?usp=sharing"",""แพร่!I474"")"),0)</f>
        <v>0</v>
      </c>
      <c r="J579" s="192">
        <f ca="1">IFERROR(__xludf.DUMMYFUNCTION("IMPORTRANGE(""https://docs.google.com/spreadsheets/d/11923uPwbBZFjjGgGUA6NLw09EwE0CqkOc4q9oUmW1yo/edit?usp=sharing"",""แพร่!J474"")"),0)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IFERROR(__xludf.DUMMYFUNCTION("IMPORTRANGE(""https://docs.google.com/spreadsheets/d/11923uPwbBZFjjGgGUA6NLw09EwE0CqkOc4q9oUmW1yo/edit?usp=sharing"",""แพร่!I475"")"),0)</f>
        <v>0</v>
      </c>
      <c r="J580" s="360">
        <f ca="1">IFERROR(__xludf.DUMMYFUNCTION("IMPORTRANGE(""https://docs.google.com/spreadsheets/d/11923uPwbBZFjjGgGUA6NLw09EwE0CqkOc4q9oUmW1yo/edit?usp=sharing"",""แพร่!J475"")"),0)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IFERROR(__xludf.DUMMYFUNCTION("IMPORTRANGE(""https://docs.google.com/spreadsheets/d/11923uPwbBZFjjGgGUA6NLw09EwE0CqkOc4q9oUmW1yo/edit?usp=sharing"",""แพร่!L475"")"),0)</f>
        <v>0</v>
      </c>
      <c r="M580" s="362"/>
      <c r="N580" s="362">
        <f ca="1">IFERROR(__xludf.DUMMYFUNCTION("IMPORTRANGE(""https://docs.google.com/spreadsheets/d/11923uPwbBZFjjGgGUA6NLw09EwE0CqkOc4q9oUmW1yo/edit?usp=sharing"",""แพร่!M475"")"),0)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IFERROR(__xludf.DUMMYFUNCTION("IMPORTRANGE(""https://docs.google.com/spreadsheets/d/11923uPwbBZFjjGgGUA6NLw09EwE0CqkOc4q9oUmW1yo/edit?usp=sharing"",""แพร่!L476"")"),0)</f>
        <v>0</v>
      </c>
      <c r="M581" s="169"/>
      <c r="N581" s="171">
        <f ca="1">IFERROR(__xludf.DUMMYFUNCTION("IMPORTRANGE(""https://docs.google.com/spreadsheets/d/11923uPwbBZFjjGgGUA6NLw09EwE0CqkOc4q9oUmW1yo/edit?usp=sharing"",""แพร่!M476"")"),0)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IFERROR(__xludf.DUMMYFUNCTION("IMPORTRANGE(""https://docs.google.com/spreadsheets/d/11923uPwbBZFjjGgGUA6NLw09EwE0CqkOc4q9oUmW1yo/edit?usp=sharing"",""แพร่!L477"")"),0)</f>
        <v>0</v>
      </c>
      <c r="M582" s="169"/>
      <c r="N582" s="171">
        <f ca="1">IFERROR(__xludf.DUMMYFUNCTION("IMPORTRANGE(""https://docs.google.com/spreadsheets/d/11923uPwbBZFjjGgGUA6NLw09EwE0CqkOc4q9oUmW1yo/edit?usp=sharing"",""แพร่!M477"")"),0)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IFERROR(__xludf.DUMMYFUNCTION("IMPORTRANGE(""https://docs.google.com/spreadsheets/d/11923uPwbBZFjjGgGUA6NLw09EwE0CqkOc4q9oUmW1yo/edit?usp=sharing"",""แพร่!L478"")"),0)</f>
        <v>0</v>
      </c>
      <c r="M583" s="171"/>
      <c r="N583" s="171">
        <f ca="1">IFERROR(__xludf.DUMMYFUNCTION("IMPORTRANGE(""https://docs.google.com/spreadsheets/d/11923uPwbBZFjjGgGUA6NLw09EwE0CqkOc4q9oUmW1yo/edit?usp=sharing"",""แพร่!M478"")"),0)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IFERROR(__xludf.DUMMYFUNCTION("IMPORTRANGE(""https://docs.google.com/spreadsheets/d/11923uPwbBZFjjGgGUA6NLw09EwE0CqkOc4q9oUmW1yo/edit?usp=sharing"",""แพร่!L479"")"),0)</f>
        <v>0</v>
      </c>
      <c r="M584" s="171"/>
      <c r="N584" s="171">
        <f ca="1">IFERROR(__xludf.DUMMYFUNCTION("IMPORTRANGE(""https://docs.google.com/spreadsheets/d/11923uPwbBZFjjGgGUA6NLw09EwE0CqkOc4q9oUmW1yo/edit?usp=sharing"",""แพร่!M479"")"),0)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IFERROR(__xludf.DUMMYFUNCTION("IMPORTRANGE(""https://docs.google.com/spreadsheets/d/11923uPwbBZFjjGgGUA6NLw09EwE0CqkOc4q9oUmW1yo/edit?usp=sharing"",""แพร่!M480"")"),0)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IFERROR(__xludf.DUMMYFUNCTION("IMPORTRANGE(""https://docs.google.com/spreadsheets/d/11923uPwbBZFjjGgGUA6NLw09EwE0CqkOc4q9oUmW1yo/edit?usp=sharing"",""แพร่!M481"")"),0)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IFERROR(__xludf.DUMMYFUNCTION("IMPORTRANGE(""https://docs.google.com/spreadsheets/d/11923uPwbBZFjjGgGUA6NLw09EwE0CqkOc4q9oUmW1yo/edit?usp=sharing"",""แพร่!M482"")"),0)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IFERROR(__xludf.DUMMYFUNCTION("IMPORTRANGE(""https://docs.google.com/spreadsheets/d/11923uPwbBZFjjGgGUA6NLw09EwE0CqkOc4q9oUmW1yo/edit?usp=sharing"",""แพร่!M483"")"),0)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IFERROR(__xludf.DUMMYFUNCTION("IMPORTRANGE(""https://docs.google.com/spreadsheets/d/11923uPwbBZFjjGgGUA6NLw09EwE0CqkOc4q9oUmW1yo/edit?usp=sharing"",""แพร่!I484"")"),0)</f>
        <v>0</v>
      </c>
      <c r="J589" s="191">
        <f ca="1">IFERROR(__xludf.DUMMYFUNCTION("IMPORTRANGE(""https://docs.google.com/spreadsheets/d/11923uPwbBZFjjGgGUA6NLw09EwE0CqkOc4q9oUmW1yo/edit?usp=sharing"",""แพร่!J484"")"),0)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IFERROR(__xludf.DUMMYFUNCTION("IMPORTRANGE(""https://docs.google.com/spreadsheets/d/11923uPwbBZFjjGgGUA6NLw09EwE0CqkOc4q9oUmW1yo/edit?usp=sharing"",""แพร่!I485"")"),0)</f>
        <v>0</v>
      </c>
      <c r="J590" s="191">
        <f ca="1">IFERROR(__xludf.DUMMYFUNCTION("IMPORTRANGE(""https://docs.google.com/spreadsheets/d/11923uPwbBZFjjGgGUA6NLw09EwE0CqkOc4q9oUmW1yo/edit?usp=sharing"",""แพร่!J485"")"),0)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IFERROR(__xludf.DUMMYFUNCTION("IMPORTRANGE(""https://docs.google.com/spreadsheets/d/11923uPwbBZFjjGgGUA6NLw09EwE0CqkOc4q9oUmW1yo/edit?usp=sharing"",""แพร่!I486"")"),0)</f>
        <v>0</v>
      </c>
      <c r="J591" s="191">
        <f ca="1">IFERROR(__xludf.DUMMYFUNCTION("IMPORTRANGE(""https://docs.google.com/spreadsheets/d/11923uPwbBZFjjGgGUA6NLw09EwE0CqkOc4q9oUmW1yo/edit?usp=sharing"",""แพร่!J486"")"),0)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IFERROR(__xludf.DUMMYFUNCTION("IMPORTRANGE(""https://docs.google.com/spreadsheets/d/11923uPwbBZFjjGgGUA6NLw09EwE0CqkOc4q9oUmW1yo/edit?usp=sharing"",""แพร่!I487"")"),0)</f>
        <v>0</v>
      </c>
      <c r="J592" s="191">
        <f ca="1">IFERROR(__xludf.DUMMYFUNCTION("IMPORTRANGE(""https://docs.google.com/spreadsheets/d/11923uPwbBZFjjGgGUA6NLw09EwE0CqkOc4q9oUmW1yo/edit?usp=sharing"",""แพร่!J487"")"),0)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IFERROR(__xludf.DUMMYFUNCTION("IMPORTRANGE(""https://docs.google.com/spreadsheets/d/11923uPwbBZFjjGgGUA6NLw09EwE0CqkOc4q9oUmW1yo/edit?usp=sharing"",""แพร่!I488"")"),0)</f>
        <v>0</v>
      </c>
      <c r="J593" s="191">
        <f ca="1">IFERROR(__xludf.DUMMYFUNCTION("IMPORTRANGE(""https://docs.google.com/spreadsheets/d/11923uPwbBZFjjGgGUA6NLw09EwE0CqkOc4q9oUmW1yo/edit?usp=sharing"",""แพร่!J488"")"),0)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IFERROR(__xludf.DUMMYFUNCTION("IMPORTRANGE(""https://docs.google.com/spreadsheets/d/11923uPwbBZFjjGgGUA6NLw09EwE0CqkOc4q9oUmW1yo/edit?usp=sharing"",""แพร่!I489"")"),0)</f>
        <v>0</v>
      </c>
      <c r="J594" s="191">
        <f ca="1">IFERROR(__xludf.DUMMYFUNCTION("IMPORTRANGE(""https://docs.google.com/spreadsheets/d/11923uPwbBZFjjGgGUA6NLw09EwE0CqkOc4q9oUmW1yo/edit?usp=sharing"",""แพร่!J489"")"),0)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IFERROR(__xludf.DUMMYFUNCTION("IMPORTRANGE(""https://docs.google.com/spreadsheets/d/11923uPwbBZFjjGgGUA6NLw09EwE0CqkOc4q9oUmW1yo/edit?usp=sharing"",""แพร่!I490"")"),0)</f>
        <v>0</v>
      </c>
      <c r="J595" s="191">
        <f ca="1">IFERROR(__xludf.DUMMYFUNCTION("IMPORTRANGE(""https://docs.google.com/spreadsheets/d/11923uPwbBZFjjGgGUA6NLw09EwE0CqkOc4q9oUmW1yo/edit?usp=sharing"",""แพร่!J490"")"),0)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IFERROR(__xludf.DUMMYFUNCTION("IMPORTRANGE(""https://docs.google.com/spreadsheets/d/11923uPwbBZFjjGgGUA6NLw09EwE0CqkOc4q9oUmW1yo/edit?usp=sharing"",""แพร่!I491"")"),0)</f>
        <v>0</v>
      </c>
      <c r="J596" s="238">
        <f ca="1">IFERROR(__xludf.DUMMYFUNCTION("IMPORTRANGE(""https://docs.google.com/spreadsheets/d/11923uPwbBZFjjGgGUA6NLw09EwE0CqkOc4q9oUmW1yo/edit?usp=sharing"",""แพร่!J491"")"),0)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IFERROR(__xludf.DUMMYFUNCTION("IMPORTRANGE(""https://docs.google.com/spreadsheets/d/11923uPwbBZFjjGgGUA6NLw09EwE0CqkOc4q9oUmW1yo/edit?usp=sharing"",""แพร่!I492"")"),50)</f>
        <v>50</v>
      </c>
      <c r="J597" s="464">
        <f ca="1">IFERROR(__xludf.DUMMYFUNCTION("IMPORTRANGE(""https://docs.google.com/spreadsheets/d/11923uPwbBZFjjGgGUA6NLw09EwE0CqkOc4q9oUmW1yo/edit?usp=sharing"",""แพร่!J492"")"),0)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IFERROR(__xludf.DUMMYFUNCTION("IMPORTRANGE(""https://docs.google.com/spreadsheets/d/11923uPwbBZFjjGgGUA6NLw09EwE0CqkOc4q9oUmW1yo/edit?usp=sharing"",""แพร่!L492"")"),4550)</f>
        <v>4550</v>
      </c>
      <c r="M597" s="395"/>
      <c r="N597" s="395">
        <f ca="1">IFERROR(__xludf.DUMMYFUNCTION("IMPORTRANGE(""https://docs.google.com/spreadsheets/d/11923uPwbBZFjjGgGUA6NLw09EwE0CqkOc4q9oUmW1yo/edit?usp=sharing"",""แพร่!M492"")"),432)</f>
        <v>432</v>
      </c>
      <c r="O597" s="395">
        <f t="shared" ref="O597:O601" ca="1" si="126">+IF(L597&gt;0,N597*100/L597,0)</f>
        <v>9.4945054945054945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IFERROR(__xludf.DUMMYFUNCTION("IMPORTRANGE(""https://docs.google.com/spreadsheets/d/11923uPwbBZFjjGgGUA6NLw09EwE0CqkOc4q9oUmW1yo/edit?usp=sharing"",""แพร่!L493"")"),0)</f>
        <v>0</v>
      </c>
      <c r="M598" s="169"/>
      <c r="N598" s="171">
        <f ca="1">IFERROR(__xludf.DUMMYFUNCTION("IMPORTRANGE(""https://docs.google.com/spreadsheets/d/11923uPwbBZFjjGgGUA6NLw09EwE0CqkOc4q9oUmW1yo/edit?usp=sharing"",""แพร่!M493"")"),0)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IFERROR(__xludf.DUMMYFUNCTION("IMPORTRANGE(""https://docs.google.com/spreadsheets/d/11923uPwbBZFjjGgGUA6NLw09EwE0CqkOc4q9oUmW1yo/edit?usp=sharing"",""แพร่!L494"")"),4550)</f>
        <v>4550</v>
      </c>
      <c r="M599" s="169"/>
      <c r="N599" s="171">
        <f ca="1">IFERROR(__xludf.DUMMYFUNCTION("IMPORTRANGE(""https://docs.google.com/spreadsheets/d/11923uPwbBZFjjGgGUA6NLw09EwE0CqkOc4q9oUmW1yo/edit?usp=sharing"",""แพร่!M494"")"),432)</f>
        <v>432</v>
      </c>
      <c r="O599" s="171">
        <f t="shared" ca="1" si="126"/>
        <v>9.4945054945054945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IFERROR(__xludf.DUMMYFUNCTION("IMPORTRANGE(""https://docs.google.com/spreadsheets/d/11923uPwbBZFjjGgGUA6NLw09EwE0CqkOc4q9oUmW1yo/edit?usp=sharing"",""แพร่!L495"")"),0)</f>
        <v>0</v>
      </c>
      <c r="M600" s="171"/>
      <c r="N600" s="171">
        <f ca="1">IFERROR(__xludf.DUMMYFUNCTION("IMPORTRANGE(""https://docs.google.com/spreadsheets/d/11923uPwbBZFjjGgGUA6NLw09EwE0CqkOc4q9oUmW1yo/edit?usp=sharing"",""แพร่!M495"")"),0)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IFERROR(__xludf.DUMMYFUNCTION("IMPORTRANGE(""https://docs.google.com/spreadsheets/d/11923uPwbBZFjjGgGUA6NLw09EwE0CqkOc4q9oUmW1yo/edit?usp=sharing"",""แพร่!L496"")"),4550)</f>
        <v>4550</v>
      </c>
      <c r="M601" s="171"/>
      <c r="N601" s="171">
        <f ca="1">IFERROR(__xludf.DUMMYFUNCTION("IMPORTRANGE(""https://docs.google.com/spreadsheets/d/11923uPwbBZFjjGgGUA6NLw09EwE0CqkOc4q9oUmW1yo/edit?usp=sharing"",""แพร่!M496"")"),432)</f>
        <v>432</v>
      </c>
      <c r="O601" s="171">
        <f t="shared" ca="1" si="126"/>
        <v>9.4945054945054945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IFERROR(__xludf.DUMMYFUNCTION("IMPORTRANGE(""https://docs.google.com/spreadsheets/d/11923uPwbBZFjjGgGUA6NLw09EwE0CqkOc4q9oUmW1yo/edit?usp=sharing"",""แพร่!M497"")"),0)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IFERROR(__xludf.DUMMYFUNCTION("IMPORTRANGE(""https://docs.google.com/spreadsheets/d/11923uPwbBZFjjGgGUA6NLw09EwE0CqkOc4q9oUmW1yo/edit?usp=sharing"",""แพร่!M498"")"),0)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IFERROR(__xludf.DUMMYFUNCTION("IMPORTRANGE(""https://docs.google.com/spreadsheets/d/11923uPwbBZFjjGgGUA6NLw09EwE0CqkOc4q9oUmW1yo/edit?usp=sharing"",""แพร่!M499"")"),0)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IFERROR(__xludf.DUMMYFUNCTION("IMPORTRANGE(""https://docs.google.com/spreadsheets/d/11923uPwbBZFjjGgGUA6NLw09EwE0CqkOc4q9oUmW1yo/edit?usp=sharing"",""แพร่!M500"")"),432)</f>
        <v>432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IFERROR(__xludf.DUMMYFUNCTION("IMPORTRANGE(""https://docs.google.com/spreadsheets/d/11923uPwbBZFjjGgGUA6NLw09EwE0CqkOc4q9oUmW1yo/edit?usp=sharing"",""แพร่!J502"")"),0)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IFERROR(__xludf.DUMMYFUNCTION("IMPORTRANGE(""https://docs.google.com/spreadsheets/d/11923uPwbBZFjjGgGUA6NLw09EwE0CqkOc4q9oUmW1yo/edit?usp=sharing"",""แพร่!J503"")"),1)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IFERROR(__xludf.DUMMYFUNCTION("IMPORTRANGE(""https://docs.google.com/spreadsheets/d/11923uPwbBZFjjGgGUA6NLw09EwE0CqkOc4q9oUmW1yo/edit?usp=sharing"",""แพร่!J166"")"),0)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IFERROR(__xludf.DUMMYFUNCTION("IMPORTRANGE(""https://docs.google.com/spreadsheets/d/11923uPwbBZFjjGgGUA6NLw09EwE0CqkOc4q9oUmW1yo/edit?usp=sharing"",""แพร่!J166"")"),0)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IFERROR(__xludf.DUMMYFUNCTION("IMPORTRANGE(""https://docs.google.com/spreadsheets/d/11923uPwbBZFjjGgGUA6NLw09EwE0CqkOc4q9oUmW1yo/edit?usp=sharing"",""แพร่!I506"")"),50)</f>
        <v>50</v>
      </c>
      <c r="J611" s="167">
        <f ca="1">IFERROR(__xludf.DUMMYFUNCTION("IMPORTRANGE(""https://docs.google.com/spreadsheets/d/11923uPwbBZFjjGgGUA6NLw09EwE0CqkOc4q9oUmW1yo/edit?usp=sharing"",""แพร่!J506"")"),0)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IFERROR(__xludf.DUMMYFUNCTION("IMPORTRANGE(""https://docs.google.com/spreadsheets/d/11923uPwbBZFjjGgGUA6NLw09EwE0CqkOc4q9oUmW1yo/edit?usp=sharing"",""แพร่!I507"")"),0)</f>
        <v>0</v>
      </c>
      <c r="J612" s="192">
        <f ca="1">IFERROR(__xludf.DUMMYFUNCTION("IMPORTRANGE(""https://docs.google.com/spreadsheets/d/11923uPwbBZFjjGgGUA6NLw09EwE0CqkOc4q9oUmW1yo/edit?usp=sharing"",""แพร่!J507"")"),0)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IFERROR(__xludf.DUMMYFUNCTION("IMPORTRANGE(""https://docs.google.com/spreadsheets/d/11923uPwbBZFjjGgGUA6NLw09EwE0CqkOc4q9oUmW1yo/edit?usp=sharing"",""แพร่!I508"")"),0)</f>
        <v>0</v>
      </c>
      <c r="J613" s="192">
        <f ca="1">IFERROR(__xludf.DUMMYFUNCTION("IMPORTRANGE(""https://docs.google.com/spreadsheets/d/11923uPwbBZFjjGgGUA6NLw09EwE0CqkOc4q9oUmW1yo/edit?usp=sharing"",""แพร่!J508"")"),0)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IFERROR(__xludf.DUMMYFUNCTION("IMPORTRANGE(""https://docs.google.com/spreadsheets/d/11923uPwbBZFjjGgGUA6NLw09EwE0CqkOc4q9oUmW1yo/edit?usp=sharing"",""แพร่!I509"")"),0)</f>
        <v>0</v>
      </c>
      <c r="J614" s="192">
        <f ca="1">IFERROR(__xludf.DUMMYFUNCTION("IMPORTRANGE(""https://docs.google.com/spreadsheets/d/11923uPwbBZFjjGgGUA6NLw09EwE0CqkOc4q9oUmW1yo/edit?usp=sharing"",""แพร่!J509"")"),0)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IFERROR(__xludf.DUMMYFUNCTION("IMPORTRANGE(""https://docs.google.com/spreadsheets/d/11923uPwbBZFjjGgGUA6NLw09EwE0CqkOc4q9oUmW1yo/edit?usp=sharing"",""แพร่!I510"")"),0)</f>
        <v>0</v>
      </c>
      <c r="J615" s="192">
        <f ca="1">IFERROR(__xludf.DUMMYFUNCTION("IMPORTRANGE(""https://docs.google.com/spreadsheets/d/11923uPwbBZFjjGgGUA6NLw09EwE0CqkOc4q9oUmW1yo/edit?usp=sharing"",""แพร่!J510"")"),0)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IFERROR(__xludf.DUMMYFUNCTION("IMPORTRANGE(""https://docs.google.com/spreadsheets/d/11923uPwbBZFjjGgGUA6NLw09EwE0CqkOc4q9oUmW1yo/edit?usp=sharing"",""แพร่!I511"")"),0)</f>
        <v>0</v>
      </c>
      <c r="J616" s="192">
        <f ca="1">IFERROR(__xludf.DUMMYFUNCTION("IMPORTRANGE(""https://docs.google.com/spreadsheets/d/11923uPwbBZFjjGgGUA6NLw09EwE0CqkOc4q9oUmW1yo/edit?usp=sharing"",""แพร่!J511"")"),0)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IFERROR(__xludf.DUMMYFUNCTION("IMPORTRANGE(""https://docs.google.com/spreadsheets/d/11923uPwbBZFjjGgGUA6NLw09EwE0CqkOc4q9oUmW1yo/edit?usp=sharing"",""แพร่!I512"")"),0)</f>
        <v>0</v>
      </c>
      <c r="J617" s="191">
        <f ca="1">IFERROR(__xludf.DUMMYFUNCTION("IMPORTRANGE(""https://docs.google.com/spreadsheets/d/11923uPwbBZFjjGgGUA6NLw09EwE0CqkOc4q9oUmW1yo/edit?usp=sharing"",""แพร่!J512"")"),0)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IFERROR(__xludf.DUMMYFUNCTION("IMPORTRANGE(""https://docs.google.com/spreadsheets/d/11923uPwbBZFjjGgGUA6NLw09EwE0CqkOc4q9oUmW1yo/edit?usp=sharing"",""แพร่!I513"")"),0)</f>
        <v>0</v>
      </c>
      <c r="J618" s="192">
        <f ca="1">IFERROR(__xludf.DUMMYFUNCTION("IMPORTRANGE(""https://docs.google.com/spreadsheets/d/11923uPwbBZFjjGgGUA6NLw09EwE0CqkOc4q9oUmW1yo/edit?usp=sharing"",""แพร่!J513"")"),0)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IFERROR(__xludf.DUMMYFUNCTION("IMPORTRANGE(""https://docs.google.com/spreadsheets/d/11923uPwbBZFjjGgGUA6NLw09EwE0CqkOc4q9oUmW1yo/edit?usp=sharing"",""แพร่!I514"")"),0)</f>
        <v>0</v>
      </c>
      <c r="J619" s="192">
        <f ca="1">IFERROR(__xludf.DUMMYFUNCTION("IMPORTRANGE(""https://docs.google.com/spreadsheets/d/11923uPwbBZFjjGgGUA6NLw09EwE0CqkOc4q9oUmW1yo/edit?usp=sharing"",""แพร่!J514"")"),0)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IFERROR(__xludf.DUMMYFUNCTION("IMPORTRANGE(""https://docs.google.com/spreadsheets/d/11923uPwbBZFjjGgGUA6NLw09EwE0CqkOc4q9oUmW1yo/edit?usp=sharing"",""แพร่!I515"")"),0)</f>
        <v>0</v>
      </c>
      <c r="J620" s="167">
        <f ca="1">IFERROR(__xludf.DUMMYFUNCTION("IMPORTRANGE(""https://docs.google.com/spreadsheets/d/11923uPwbBZFjjGgGUA6NLw09EwE0CqkOc4q9oUmW1yo/edit?usp=sharing"",""แพร่!J515"")"),0)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IFERROR(__xludf.DUMMYFUNCTION("IMPORTRANGE(""https://docs.google.com/spreadsheets/d/11923uPwbBZFjjGgGUA6NLw09EwE0CqkOc4q9oUmW1yo/edit?usp=sharing"",""แพร่!I516"")"),0)</f>
        <v>0</v>
      </c>
      <c r="J621" s="167">
        <f ca="1">IFERROR(__xludf.DUMMYFUNCTION("IMPORTRANGE(""https://docs.google.com/spreadsheets/d/11923uPwbBZFjjGgGUA6NLw09EwE0CqkOc4q9oUmW1yo/edit?usp=sharing"",""แพร่!J516"")"),0)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IFERROR(__xludf.DUMMYFUNCTION("IMPORTRANGE(""https://docs.google.com/spreadsheets/d/11923uPwbBZFjjGgGUA6NLw09EwE0CqkOc4q9oUmW1yo/edit?usp=sharing"",""แพร่!I517"")"),0)</f>
        <v>0</v>
      </c>
      <c r="J622" s="192">
        <f ca="1">IFERROR(__xludf.DUMMYFUNCTION("IMPORTRANGE(""https://docs.google.com/spreadsheets/d/11923uPwbBZFjjGgGUA6NLw09EwE0CqkOc4q9oUmW1yo/edit?usp=sharing"",""แพร่!J517"")"),0)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IFERROR(__xludf.DUMMYFUNCTION("IMPORTRANGE(""https://docs.google.com/spreadsheets/d/11923uPwbBZFjjGgGUA6NLw09EwE0CqkOc4q9oUmW1yo/edit?usp=sharing"",""แพร่!I518"")"),0)</f>
        <v>0</v>
      </c>
      <c r="J623" s="192">
        <f ca="1">IFERROR(__xludf.DUMMYFUNCTION("IMPORTRANGE(""https://docs.google.com/spreadsheets/d/11923uPwbBZFjjGgGUA6NLw09EwE0CqkOc4q9oUmW1yo/edit?usp=sharing"",""แพร่!J518"")"),0)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IFERROR(__xludf.DUMMYFUNCTION("IMPORTRANGE(""https://docs.google.com/spreadsheets/d/11923uPwbBZFjjGgGUA6NLw09EwE0CqkOc4q9oUmW1yo/edit?usp=sharing"",""แพร่!I519"")"),0)</f>
        <v>0</v>
      </c>
      <c r="J624" s="191">
        <f ca="1">IFERROR(__xludf.DUMMYFUNCTION("IMPORTRANGE(""https://docs.google.com/spreadsheets/d/11923uPwbBZFjjGgGUA6NLw09EwE0CqkOc4q9oUmW1yo/edit?usp=sharing"",""แพร่!J519"")"),0)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IFERROR(__xludf.DUMMYFUNCTION("IMPORTRANGE(""https://docs.google.com/spreadsheets/d/11923uPwbBZFjjGgGUA6NLw09EwE0CqkOc4q9oUmW1yo/edit?usp=sharing"",""แพร่!I520"")"),0)</f>
        <v>0</v>
      </c>
      <c r="J625" s="192"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IFERROR(__xludf.DUMMYFUNCTION("IMPORTRANGE(""https://docs.google.com/spreadsheets/d/11923uPwbBZFjjGgGUA6NLw09EwE0CqkOc4q9oUmW1yo/edit?usp=sharing"",""แพร่!I521"")"),0)</f>
        <v>0</v>
      </c>
      <c r="J626" s="192">
        <f ca="1">IFERROR(__xludf.DUMMYFUNCTION("IMPORTRANGE(""https://docs.google.com/spreadsheets/d/11923uPwbBZFjjGgGUA6NLw09EwE0CqkOc4q9oUmW1yo/edit?usp=sharing"",""แพร่!J521"")"),0)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IFERROR(__xludf.DUMMYFUNCTION("IMPORTRANGE(""https://docs.google.com/spreadsheets/d/11923uPwbBZFjjGgGUA6NLw09EwE0CqkOc4q9oUmW1yo/edit?usp=sharing"",""แพร่!I523"")"),3480000)</f>
        <v>3480000</v>
      </c>
      <c r="J628" s="332">
        <f ca="1">IFERROR(__xludf.DUMMYFUNCTION("IMPORTRANGE(""https://docs.google.com/spreadsheets/d/11923uPwbBZFjjGgGUA6NLw09EwE0CqkOc4q9oUmW1yo/edit?usp=sharing"",""แพร่!J523"")"),50000)</f>
        <v>50000</v>
      </c>
      <c r="K628" s="333">
        <f t="shared" ref="K628:K635" ca="1" si="129">IF(I628&gt;0,J628*100/I628,0)</f>
        <v>1.4367816091954022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IFERROR(__xludf.DUMMYFUNCTION("IMPORTRANGE(""https://docs.google.com/spreadsheets/d/11923uPwbBZFjjGgGUA6NLw09EwE0CqkOc4q9oUmW1yo/edit?usp=sharing"",""แพร่!I524"")"),160)</f>
        <v>160</v>
      </c>
      <c r="J629" s="332">
        <f ca="1">IFERROR(__xludf.DUMMYFUNCTION("IMPORTRANGE(""https://docs.google.com/spreadsheets/d/11923uPwbBZFjjGgGUA6NLw09EwE0CqkOc4q9oUmW1yo/edit?usp=sharing"",""แพร่!J524"")"),2)</f>
        <v>2</v>
      </c>
      <c r="K629" s="333">
        <f t="shared" ca="1" si="129"/>
        <v>1.25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IFERROR(__xludf.DUMMYFUNCTION("IMPORTRANGE(""https://docs.google.com/spreadsheets/d/11923uPwbBZFjjGgGUA6NLw09EwE0CqkOc4q9oUmW1yo/edit?usp=sharing"",""แพร่!I525"")"),664125.88)</f>
        <v>664125.88</v>
      </c>
      <c r="J630" s="332">
        <f ca="1">IFERROR(__xludf.DUMMYFUNCTION("IMPORTRANGE(""https://docs.google.com/spreadsheets/d/11923uPwbBZFjjGgGUA6NLw09EwE0CqkOc4q9oUmW1yo/edit?usp=sharing"",""แพร่!J525"")"),18103.48)</f>
        <v>18103.48</v>
      </c>
      <c r="K630" s="333">
        <f t="shared" ca="1" si="129"/>
        <v>2.7259109372458123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IFERROR(__xludf.DUMMYFUNCTION("IMPORTRANGE(""https://docs.google.com/spreadsheets/d/11923uPwbBZFjjGgGUA6NLw09EwE0CqkOc4q9oUmW1yo/edit?usp=sharing"",""แพร่!I526"")"),54)</f>
        <v>54</v>
      </c>
      <c r="J631" s="332">
        <f ca="1">IFERROR(__xludf.DUMMYFUNCTION("IMPORTRANGE(""https://docs.google.com/spreadsheets/d/11923uPwbBZFjjGgGUA6NLw09EwE0CqkOc4q9oUmW1yo/edit?usp=sharing"",""แพร่!J526"")"),24)</f>
        <v>24</v>
      </c>
      <c r="K631" s="333">
        <f t="shared" ca="1" si="129"/>
        <v>44.444444444444443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IFERROR(__xludf.DUMMYFUNCTION("IMPORTRANGE(""https://docs.google.com/spreadsheets/d/11923uPwbBZFjjGgGUA6NLw09EwE0CqkOc4q9oUmW1yo/edit?usp=sharing"",""แพร่!I527"")"),0)</f>
        <v>0</v>
      </c>
      <c r="J632" s="332">
        <f ca="1">IFERROR(__xludf.DUMMYFUNCTION("IMPORTRANGE(""https://docs.google.com/spreadsheets/d/11923uPwbBZFjjGgGUA6NLw09EwE0CqkOc4q9oUmW1yo/edit?usp=sharing"",""แพร่!J527"")"),0)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IFERROR(__xludf.DUMMYFUNCTION("IMPORTRANGE(""https://docs.google.com/spreadsheets/d/11923uPwbBZFjjGgGUA6NLw09EwE0CqkOc4q9oUmW1yo/edit?usp=sharing"",""แพร่!I528"")"),0)</f>
        <v>0</v>
      </c>
      <c r="J633" s="332">
        <f ca="1">IFERROR(__xludf.DUMMYFUNCTION("IMPORTRANGE(""https://docs.google.com/spreadsheets/d/11923uPwbBZFjjGgGUA6NLw09EwE0CqkOc4q9oUmW1yo/edit?usp=sharing"",""แพร่!J528"")"),0)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IFERROR(__xludf.DUMMYFUNCTION("IMPORTRANGE(""https://docs.google.com/spreadsheets/d/11923uPwbBZFjjGgGUA6NLw09EwE0CqkOc4q9oUmW1yo/edit?usp=sharing"",""แพร่!I529"")"),3500000)</f>
        <v>3500000</v>
      </c>
      <c r="J634" s="332">
        <f ca="1">IFERROR(__xludf.DUMMYFUNCTION("IMPORTRANGE(""https://docs.google.com/spreadsheets/d/11923uPwbBZFjjGgGUA6NLw09EwE0CqkOc4q9oUmW1yo/edit?usp=sharing"",""แพร่!J529"")"),0)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IFERROR(__xludf.DUMMYFUNCTION("IMPORTRANGE(""https://docs.google.com/spreadsheets/d/11923uPwbBZFjjGgGUA6NLw09EwE0CqkOc4q9oUmW1yo/edit?usp=sharing"",""แพร่!I530"")"),140)</f>
        <v>140</v>
      </c>
      <c r="J635" s="462">
        <f ca="1">IFERROR(__xludf.DUMMYFUNCTION("IMPORTRANGE(""https://docs.google.com/spreadsheets/d/11923uPwbBZFjjGgGUA6NLw09EwE0CqkOc4q9oUmW1yo/edit?usp=sharing"",""แพร่!J530"")"),0)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zoomScale="80" zoomScaleNormal="80" workbookViewId="0">
      <pane ySplit="6" topLeftCell="A596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248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3160902</v>
      </c>
      <c r="M8" s="25">
        <f t="shared" ca="1" si="0"/>
        <v>1072255</v>
      </c>
      <c r="N8" s="25">
        <f t="shared" ca="1" si="0"/>
        <v>872460</v>
      </c>
      <c r="O8" s="24">
        <f t="shared" ref="O8:O16" ca="1" si="1">IF(L8&gt;0,N8*100/L8,0)</f>
        <v>27.601614982052592</v>
      </c>
      <c r="P8" s="24">
        <f t="shared" ref="P8:P16" ca="1" si="2">IF(M8&gt;0,N8*100/M8,0)</f>
        <v>81.366839044816771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3160902</v>
      </c>
      <c r="M10" s="32">
        <f t="shared" ca="1" si="4"/>
        <v>1072255</v>
      </c>
      <c r="N10" s="32">
        <f t="shared" ca="1" si="4"/>
        <v>872460</v>
      </c>
      <c r="O10" s="31">
        <f t="shared" ca="1" si="1"/>
        <v>27.601614982052592</v>
      </c>
      <c r="P10" s="31">
        <f t="shared" ca="1" si="2"/>
        <v>81.366839044816771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3113102</v>
      </c>
      <c r="M12" s="40">
        <f t="shared" ca="1" si="6"/>
        <v>1072255</v>
      </c>
      <c r="N12" s="40">
        <f t="shared" ca="1" si="6"/>
        <v>824660</v>
      </c>
      <c r="O12" s="40">
        <f t="shared" ca="1" si="1"/>
        <v>26.489976878367621</v>
      </c>
      <c r="P12" s="40">
        <f t="shared" ca="1" si="2"/>
        <v>76.908944234347246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1558000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1555102</v>
      </c>
      <c r="M14" s="40">
        <f t="shared" si="8"/>
        <v>0</v>
      </c>
      <c r="N14" s="40">
        <f t="shared" ca="1" si="8"/>
        <v>227438</v>
      </c>
      <c r="O14" s="43">
        <f t="shared" ca="1" si="1"/>
        <v>14.625278599088677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47800</v>
      </c>
      <c r="M16" s="40">
        <f t="shared" si="10"/>
        <v>0</v>
      </c>
      <c r="N16" s="40">
        <f t="shared" ca="1" si="10"/>
        <v>47800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2083375</v>
      </c>
      <c r="M18" s="25">
        <f t="shared" ca="1" si="11"/>
        <v>1072255</v>
      </c>
      <c r="N18" s="25">
        <f t="shared" ca="1" si="11"/>
        <v>645022</v>
      </c>
      <c r="O18" s="24">
        <f t="shared" ref="O18:O20" ca="1" si="12">IF(L18&gt;0,N18*100/L18,0)</f>
        <v>30.960436791264176</v>
      </c>
      <c r="P18" s="24">
        <f t="shared" ref="P18:P26" ca="1" si="13">IF(M18&gt;0,N18*100/M18,0)</f>
        <v>60.155653272775602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2083375</v>
      </c>
      <c r="M20" s="32">
        <f t="shared" ca="1" si="15"/>
        <v>1072255</v>
      </c>
      <c r="N20" s="32">
        <f t="shared" ca="1" si="15"/>
        <v>645022</v>
      </c>
      <c r="O20" s="31">
        <f t="shared" ca="1" si="12"/>
        <v>30.960436791264176</v>
      </c>
      <c r="P20" s="31">
        <f t="shared" ca="1" si="13"/>
        <v>60.155653272775602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2035575</v>
      </c>
      <c r="M22" s="44">
        <f t="shared" ca="1" si="18"/>
        <v>1072255</v>
      </c>
      <c r="N22" s="43">
        <f t="shared" ca="1" si="18"/>
        <v>597222</v>
      </c>
      <c r="O22" s="43">
        <f t="shared" ca="1" si="17"/>
        <v>29.339228473527136</v>
      </c>
      <c r="P22" s="43">
        <f t="shared" ca="1" si="13"/>
        <v>55.697758462306076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1558000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477575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47800</v>
      </c>
      <c r="M26" s="52">
        <f t="shared" si="22"/>
        <v>0</v>
      </c>
      <c r="N26" s="52">
        <f t="shared" ca="1" si="22"/>
        <v>47800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1077527</v>
      </c>
      <c r="M28" s="25">
        <f t="shared" si="23"/>
        <v>0</v>
      </c>
      <c r="N28" s="25">
        <f t="shared" ca="1" si="23"/>
        <v>227438</v>
      </c>
      <c r="O28" s="24">
        <f t="shared" ref="O28:O30" ca="1" si="24">IF(L28&gt;0,N28*100/L28,0)</f>
        <v>21.10740612532215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1077527</v>
      </c>
      <c r="M30" s="32">
        <f t="shared" si="27"/>
        <v>0</v>
      </c>
      <c r="N30" s="32">
        <f t="shared" ca="1" si="27"/>
        <v>227438</v>
      </c>
      <c r="O30" s="31">
        <f t="shared" ca="1" si="24"/>
        <v>21.10740612532215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1077527</v>
      </c>
      <c r="M32" s="43">
        <f t="shared" si="30"/>
        <v>0</v>
      </c>
      <c r="N32" s="43">
        <f t="shared" ca="1" si="30"/>
        <v>227438</v>
      </c>
      <c r="O32" s="43">
        <f t="shared" ca="1" si="29"/>
        <v>21.10740612532215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1077527</v>
      </c>
      <c r="M34" s="43">
        <f t="shared" si="32"/>
        <v>0</v>
      </c>
      <c r="N34" s="43">
        <f t="shared" ca="1" si="32"/>
        <v>227438</v>
      </c>
      <c r="O34" s="43">
        <f t="shared" ca="1" si="29"/>
        <v>21.10740612532215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2083375</v>
      </c>
      <c r="M37" s="55">
        <f t="shared" ca="1" si="33"/>
        <v>1072255</v>
      </c>
      <c r="N37" s="55">
        <f t="shared" ca="1" si="33"/>
        <v>645022</v>
      </c>
      <c r="O37" s="56">
        <f t="shared" ca="1" si="29"/>
        <v>30.960436791264176</v>
      </c>
      <c r="P37" s="56">
        <f t="shared" ca="1" si="25"/>
        <v>60.155653272775602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669700</v>
      </c>
      <c r="M41" s="79">
        <f t="shared" ca="1" si="34"/>
        <v>334900</v>
      </c>
      <c r="N41" s="79">
        <f t="shared" ca="1" si="34"/>
        <v>163803</v>
      </c>
      <c r="O41" s="78">
        <f t="shared" ref="O41:O43" ca="1" si="35">IF(L41&gt;0,N41*100/L41,0)</f>
        <v>24.459160818276839</v>
      </c>
      <c r="P41" s="78">
        <f t="shared" ref="P41:P43" ca="1" si="36">IF(M41&gt;0,N41*100/M41,0)</f>
        <v>48.911018214392357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669700</v>
      </c>
      <c r="M43" s="79">
        <f t="shared" ca="1" si="38"/>
        <v>334900</v>
      </c>
      <c r="N43" s="79">
        <f t="shared" ca="1" si="38"/>
        <v>163803</v>
      </c>
      <c r="O43" s="78">
        <f t="shared" ca="1" si="35"/>
        <v>24.459160818276839</v>
      </c>
      <c r="P43" s="78">
        <f t="shared" ca="1" si="36"/>
        <v>48.911018214392357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669700</v>
      </c>
      <c r="M45" s="91">
        <f ca="1">IFERROR(__xludf.DUMMYFUNCTION("IMPORTRANGE(""https://docs.google.com/spreadsheets/d/1Yj_ptqi66GCucihVvJfMjLAmec39IyEx_6qawtMGysU/edit?usp=sharing"",""สบก!Q31"")"),334900)</f>
        <v>334900</v>
      </c>
      <c r="N45" s="91">
        <f ca="1">IFERROR(__xludf.DUMMYFUNCTION("IMPORTRANGE(""https://docs.google.com/spreadsheets/d/1Yj_ptqi66GCucihVvJfMjLAmec39IyEx_6qawtMGysU/edit?usp=sharing"",""สบก!R31"")"),163803)</f>
        <v>163803</v>
      </c>
      <c r="O45" s="92">
        <f ca="1">IF(L45&gt;0,N45*100/L45,0)</f>
        <v>24.459160818276839</v>
      </c>
      <c r="P45" s="92">
        <f ca="1">IF(M45&gt;0,N45*100/M45,0)</f>
        <v>48.911018214392357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IFERROR(__xludf.DUMMYFUNCTION("IMPORTRANGE(""https://docs.google.com/spreadsheets/d/1Yj_ptqi66GCucihVvJfMjLAmec39IyEx_6qawtMGysU/edit?usp=sharing"",""สบก!M31"")"),669700)</f>
        <v>669700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IFERROR(__xludf.DUMMYFUNCTION("IMPORTRANGE(""https://docs.google.com/spreadsheets/d/1Yj_ptqi66GCucihVvJfMjLAmec39IyEx_6qawtMGysU/edit?usp=sharing"",""สบก!O31"")"),0)</f>
        <v>0</v>
      </c>
      <c r="M49" s="101"/>
      <c r="N49" s="91">
        <f ca="1">IFERROR(__xludf.DUMMYFUNCTION("IMPORTRANGE(""https://docs.google.com/spreadsheets/d/1Yj_ptqi66GCucihVvJfMjLAmec39IyEx_6qawtMGysU/edit?usp=sharing"",""สบก!S31"")"),0)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181500</v>
      </c>
      <c r="M53" s="125">
        <f t="shared" ca="1" si="39"/>
        <v>104300</v>
      </c>
      <c r="N53" s="125">
        <f t="shared" ca="1" si="39"/>
        <v>53350</v>
      </c>
      <c r="O53" s="124">
        <f t="shared" ref="O53:O55" ca="1" si="40">IF(L53&gt;0,N53*100/L53,0)</f>
        <v>29.393939393939394</v>
      </c>
      <c r="P53" s="124">
        <f t="shared" ref="P53:P55" ca="1" si="41">IF(M53&gt;0,N53*100/M53,0)</f>
        <v>51.150527325023972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181500</v>
      </c>
      <c r="M55" s="125">
        <f t="shared" ca="1" si="43"/>
        <v>104300</v>
      </c>
      <c r="N55" s="125">
        <f t="shared" ca="1" si="43"/>
        <v>53350</v>
      </c>
      <c r="O55" s="124">
        <f t="shared" ca="1" si="40"/>
        <v>29.393939393939394</v>
      </c>
      <c r="P55" s="124">
        <f t="shared" ca="1" si="41"/>
        <v>51.150527325023972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181500</v>
      </c>
      <c r="M57" s="91">
        <f ca="1">IFERROR(__xludf.DUMMYFUNCTION("IMPORTRANGE(""https://docs.google.com/spreadsheets/d/1Yj_ptqi66GCucihVvJfMjLAmec39IyEx_6qawtMGysU/edit?usp=sharing"",""สบก!Z31"")"),104300)</f>
        <v>104300</v>
      </c>
      <c r="N57" s="91">
        <f ca="1">IFERROR(__xludf.DUMMYFUNCTION("IMPORTRANGE(""https://docs.google.com/spreadsheets/d/1Yj_ptqi66GCucihVvJfMjLAmec39IyEx_6qawtMGysU/edit?usp=sharing"",""สบก!AA31"")"),53350)</f>
        <v>53350</v>
      </c>
      <c r="O57" s="92">
        <f ca="1">IF(L57&gt;0,N57*100/L57,0)</f>
        <v>29.393939393939394</v>
      </c>
      <c r="P57" s="92">
        <f ca="1">IF(M57&gt;0,N57*100/M57,0)</f>
        <v>51.150527325023972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IFERROR(__xludf.DUMMYFUNCTION("IMPORTRANGE(""https://docs.google.com/spreadsheets/d/1Yj_ptqi66GCucihVvJfMjLAmec39IyEx_6qawtMGysU/edit?usp=sharing"",""สบก!V31"")"),181500)</f>
        <v>181500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IFERROR(__xludf.DUMMYFUNCTION("IMPORTRANGE(""https://docs.google.com/spreadsheets/d/1Yj_ptqi66GCucihVvJfMjLAmec39IyEx_6qawtMGysU/edit?usp=sharing"",""สบก!X31"")"),0)</f>
        <v>0</v>
      </c>
      <c r="M61" s="101"/>
      <c r="N61" s="91">
        <f ca="1">IFERROR(__xludf.DUMMYFUNCTION("IMPORTRANGE(""https://docs.google.com/spreadsheets/d/1Yj_ptqi66GCucihVvJfMjLAmec39IyEx_6qawtMGysU/edit?usp=sharing"",""สบก!AB31"")"),0)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IFERROR(__xludf.DUMMYFUNCTION("IMPORTRANGE(""https://docs.google.com/spreadsheets/d/11923uPwbBZFjjGgGUA6NLw09EwE0CqkOc4q9oUmW1yo/edit?usp=sharing"",""แม่ฮ่องสอน!I9"")"),0)</f>
        <v>0</v>
      </c>
      <c r="J64" s="146">
        <f ca="1">IFERROR(__xludf.DUMMYFUNCTION("IMPORTRANGE(""https://docs.google.com/spreadsheets/d/11923uPwbBZFjjGgGUA6NLw09EwE0CqkOc4q9oUmW1yo/edit?usp=sharing"",""แม่ฮ่องสอน!J9"")"),0)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IFERROR(__xludf.DUMMYFUNCTION("IMPORTRANGE(""https://docs.google.com/spreadsheets/d/11923uPwbBZFjjGgGUA6NLw09EwE0CqkOc4q9oUmW1yo/edit?usp=sharing"",""แม่ฮ่องสอน!I10"")"),0)</f>
        <v>0</v>
      </c>
      <c r="J65" s="146">
        <f ca="1">IFERROR(__xludf.DUMMYFUNCTION("IMPORTRANGE(""https://docs.google.com/spreadsheets/d/11923uPwbBZFjjGgGUA6NLw09EwE0CqkOc4q9oUmW1yo/edit?usp=sharing"",""แม่ฮ่องสอน!J10"")"),0)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IFERROR(__xludf.DUMMYFUNCTION("IMPORTRANGE(""https://docs.google.com/spreadsheets/d/1Yj_ptqi66GCucihVvJfMjLAmec39IyEx_6qawtMGysU/edit?usp=sharing"",""สบก!AI31"")"),0)</f>
        <v>0</v>
      </c>
      <c r="N70" s="172">
        <f ca="1">IFERROR(__xludf.DUMMYFUNCTION("IMPORTRANGE(""https://docs.google.com/spreadsheets/d/1Yj_ptqi66GCucihVvJfMjLAmec39IyEx_6qawtMGysU/edit?usp=sharing"",""สบก!AJ31"")"),0)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IFERROR(__xludf.DUMMYFUNCTION("IMPORTRANGE(""https://docs.google.com/spreadsheets/d/1Yj_ptqi66GCucihVvJfMjLAmec39IyEx_6qawtMGysU/edit?usp=sharing"",""สบก!AE31"")"),0)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IFERROR(__xludf.DUMMYFUNCTION("IMPORTRANGE(""https://docs.google.com/spreadsheets/d/1Yj_ptqi66GCucihVvJfMjLAmec39IyEx_6qawtMGysU/edit?usp=sharing"",""สบก!AF31"")"),0)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IFERROR(__xludf.DUMMYFUNCTION("IMPORTRANGE(""https://docs.google.com/spreadsheets/d/1Yj_ptqi66GCucihVvJfMjLAmec39IyEx_6qawtMGysU/edit?usp=sharing"",""สบก!AG31"")"),0)</f>
        <v>0</v>
      </c>
      <c r="M74" s="101"/>
      <c r="N74" s="91">
        <f ca="1">IFERROR(__xludf.DUMMYFUNCTION("IMPORTRANGE(""https://docs.google.com/spreadsheets/d/1Yj_ptqi66GCucihVvJfMjLAmec39IyEx_6qawtMGysU/edit?usp=sharing"",""สบก!AK31"")"),0)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IFERROR(__xludf.DUMMYFUNCTION("IMPORTRANGE(""https://docs.google.com/spreadsheets/d/11923uPwbBZFjjGgGUA6NLw09EwE0CqkOc4q9oUmW1yo/edit?usp=sharing"",""แม่ฮ่องสอน!J16"")"),0)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IFERROR(__xludf.DUMMYFUNCTION("IMPORTRANGE(""https://docs.google.com/spreadsheets/d/11923uPwbBZFjjGgGUA6NLw09EwE0CqkOc4q9oUmW1yo/edit?usp=sharing"",""แม่ฮ่องสอน!J17"")"),0)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IFERROR(__xludf.DUMMYFUNCTION("IMPORTRANGE(""https://docs.google.com/spreadsheets/d/11923uPwbBZFjjGgGUA6NLw09EwE0CqkOc4q9oUmW1yo/edit?usp=sharing"",""แม่ฮ่องสอน!J18"")"),0)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IFERROR(__xludf.DUMMYFUNCTION("IMPORTRANGE(""https://docs.google.com/spreadsheets/d/11923uPwbBZFjjGgGUA6NLw09EwE0CqkOc4q9oUmW1yo/edit?usp=sharing"",""แม่ฮ่องสอน!J19"")"),0)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IFERROR(__xludf.DUMMYFUNCTION("IMPORTRANGE(""https://docs.google.com/spreadsheets/d/11923uPwbBZFjjGgGUA6NLw09EwE0CqkOc4q9oUmW1yo/edit?usp=sharing"",""แม่ฮ่องสอน!I20"")"),0)</f>
        <v>0</v>
      </c>
      <c r="J80" s="203">
        <f ca="1">IFERROR(__xludf.DUMMYFUNCTION("IMPORTRANGE(""https://docs.google.com/spreadsheets/d/11923uPwbBZFjjGgGUA6NLw09EwE0CqkOc4q9oUmW1yo/edit?usp=sharing"",""แม่ฮ่องสอน!J20"")"),0)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IFERROR(__xludf.DUMMYFUNCTION("IMPORTRANGE(""https://docs.google.com/spreadsheets/d/11923uPwbBZFjjGgGUA6NLw09EwE0CqkOc4q9oUmW1yo/edit?usp=sharing"",""แม่ฮ่องสอน!I21"")"),0)</f>
        <v>0</v>
      </c>
      <c r="J81" s="203">
        <f ca="1">IFERROR(__xludf.DUMMYFUNCTION("IMPORTRANGE(""https://docs.google.com/spreadsheets/d/11923uPwbBZFjjGgGUA6NLw09EwE0CqkOc4q9oUmW1yo/edit?usp=sharing"",""แม่ฮ่องสอน!J21"")"),0)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IFERROR(__xludf.DUMMYFUNCTION("IMPORTRANGE(""https://docs.google.com/spreadsheets/d/11923uPwbBZFjjGgGUA6NLw09EwE0CqkOc4q9oUmW1yo/edit?usp=sharing"",""แม่ฮ่องสอน!I22"")"),0)</f>
        <v>0</v>
      </c>
      <c r="J82" s="191">
        <f ca="1">IFERROR(__xludf.DUMMYFUNCTION("IMPORTRANGE(""https://docs.google.com/spreadsheets/d/11923uPwbBZFjjGgGUA6NLw09EwE0CqkOc4q9oUmW1yo/edit?usp=sharing"",""แม่ฮ่องสอน!J22"")"),0)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IFERROR(__xludf.DUMMYFUNCTION("IMPORTRANGE(""https://docs.google.com/spreadsheets/d/11923uPwbBZFjjGgGUA6NLw09EwE0CqkOc4q9oUmW1yo/edit?usp=sharing"",""แม่ฮ่องสอน!I23"")"),0)</f>
        <v>0</v>
      </c>
      <c r="J83" s="191">
        <f ca="1">IFERROR(__xludf.DUMMYFUNCTION("IMPORTRANGE(""https://docs.google.com/spreadsheets/d/11923uPwbBZFjjGgGUA6NLw09EwE0CqkOc4q9oUmW1yo/edit?usp=sharing"",""แม่ฮ่องสอน!J23"")"),0)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IFERROR(__xludf.DUMMYFUNCTION("IMPORTRANGE(""https://docs.google.com/spreadsheets/d/11923uPwbBZFjjGgGUA6NLw09EwE0CqkOc4q9oUmW1yo/edit?usp=sharing"",""แม่ฮ่องสอน!I24"")"),0)</f>
        <v>0</v>
      </c>
      <c r="J84" s="192">
        <f ca="1">IFERROR(__xludf.DUMMYFUNCTION("IMPORTRANGE(""https://docs.google.com/spreadsheets/d/11923uPwbBZFjjGgGUA6NLw09EwE0CqkOc4q9oUmW1yo/edit?usp=sharing"",""แม่ฮ่องสอน!J24"")"),0)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IFERROR(__xludf.DUMMYFUNCTION("IMPORTRANGE(""https://docs.google.com/spreadsheets/d/11923uPwbBZFjjGgGUA6NLw09EwE0CqkOc4q9oUmW1yo/edit?usp=sharing"",""แม่ฮ่องสอน!I25"")"),0)</f>
        <v>0</v>
      </c>
      <c r="J85" s="192">
        <f ca="1">IFERROR(__xludf.DUMMYFUNCTION("IMPORTRANGE(""https://docs.google.com/spreadsheets/d/11923uPwbBZFjjGgGUA6NLw09EwE0CqkOc4q9oUmW1yo/edit?usp=sharing"",""แม่ฮ่องสอน!J25"")"),0)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IFERROR(__xludf.DUMMYFUNCTION("IMPORTRANGE(""https://docs.google.com/spreadsheets/d/11923uPwbBZFjjGgGUA6NLw09EwE0CqkOc4q9oUmW1yo/edit?usp=sharing"",""แม่ฮ่องสอน!I26"")"),0)</f>
        <v>0</v>
      </c>
      <c r="J86" s="191">
        <f ca="1">IFERROR(__xludf.DUMMYFUNCTION("IMPORTRANGE(""https://docs.google.com/spreadsheets/d/11923uPwbBZFjjGgGUA6NLw09EwE0CqkOc4q9oUmW1yo/edit?usp=sharing"",""แม่ฮ่องสอน!J26"")"),0)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IFERROR(__xludf.DUMMYFUNCTION("IMPORTRANGE(""https://docs.google.com/spreadsheets/d/11923uPwbBZFjjGgGUA6NLw09EwE0CqkOc4q9oUmW1yo/edit?usp=sharing"",""แม่ฮ่องสอน!I27"")"),0)</f>
        <v>0</v>
      </c>
      <c r="J87" s="191">
        <f ca="1">IFERROR(__xludf.DUMMYFUNCTION("IMPORTRANGE(""https://docs.google.com/spreadsheets/d/11923uPwbBZFjjGgGUA6NLw09EwE0CqkOc4q9oUmW1yo/edit?usp=sharing"",""แม่ฮ่องสอน!J27"")"),0)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IFERROR(__xludf.DUMMYFUNCTION("IMPORTRANGE(""https://docs.google.com/spreadsheets/d/11923uPwbBZFjjGgGUA6NLw09EwE0CqkOc4q9oUmW1yo/edit?usp=sharing"",""แม่ฮ่องสอน!I28"")"),0)</f>
        <v>0</v>
      </c>
      <c r="J88" s="191">
        <f ca="1">IFERROR(__xludf.DUMMYFUNCTION("IMPORTRANGE(""https://docs.google.com/spreadsheets/d/11923uPwbBZFjjGgGUA6NLw09EwE0CqkOc4q9oUmW1yo/edit?usp=sharing"",""แม่ฮ่องสอน!J28"")"),0)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IFERROR(__xludf.DUMMYFUNCTION("IMPORTRANGE(""https://docs.google.com/spreadsheets/d/11923uPwbBZFjjGgGUA6NLw09EwE0CqkOc4q9oUmW1yo/edit?usp=sharing"",""แม่ฮ่องสอน!J29"")"),0)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IFERROR(__xludf.DUMMYFUNCTION("IMPORTRANGE(""https://docs.google.com/spreadsheets/d/11923uPwbBZFjjGgGUA6NLw09EwE0CqkOc4q9oUmW1yo/edit?usp=sharing"",""แม่ฮ่องสอน!I32"")"),0)</f>
        <v>0</v>
      </c>
      <c r="J92" s="146">
        <f ca="1">IFERROR(__xludf.DUMMYFUNCTION("IMPORTRANGE(""https://docs.google.com/spreadsheets/d/11923uPwbBZFjjGgGUA6NLw09EwE0CqkOc4q9oUmW1yo/edit?usp=sharing"",""แม่ฮ่องสอน!J32"")"),0)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IFERROR(__xludf.DUMMYFUNCTION("IMPORTRANGE(""https://docs.google.com/spreadsheets/d/11923uPwbBZFjjGgGUA6NLw09EwE0CqkOc4q9oUmW1yo/edit?usp=sharing"",""แม่ฮ่องสอน!I33"")"),0)</f>
        <v>0</v>
      </c>
      <c r="J93" s="146">
        <f ca="1">IFERROR(__xludf.DUMMYFUNCTION("IMPORTRANGE(""https://docs.google.com/spreadsheets/d/11923uPwbBZFjjGgGUA6NLw09EwE0CqkOc4q9oUmW1yo/edit?usp=sharing"",""แม่ฮ่องสอน!J33"")"),0)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IFERROR(__xludf.DUMMYFUNCTION("IMPORTRANGE(""https://docs.google.com/spreadsheets/d/1Yj_ptqi66GCucihVvJfMjLAmec39IyEx_6qawtMGysU/edit?usp=sharing"",""สบก!AR31"")"),0)</f>
        <v>0</v>
      </c>
      <c r="N98" s="172">
        <f ca="1">IFERROR(__xludf.DUMMYFUNCTION("IMPORTRANGE(""https://docs.google.com/spreadsheets/d/1Yj_ptqi66GCucihVvJfMjLAmec39IyEx_6qawtMGysU/edit?usp=sharing"",""สบก!AS31"")"),0)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IFERROR(__xludf.DUMMYFUNCTION("IMPORTRANGE(""https://docs.google.com/spreadsheets/d/1Yj_ptqi66GCucihVvJfMjLAmec39IyEx_6qawtMGysU/edit?usp=sharing"",""สบก!AN31"")"),0)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IFERROR(__xludf.DUMMYFUNCTION("IMPORTRANGE(""https://docs.google.com/spreadsheets/d/1Yj_ptqi66GCucihVvJfMjLAmec39IyEx_6qawtMGysU/edit?usp=sharing"",""สบก!AO31"")"),0)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IFERROR(__xludf.DUMMYFUNCTION("IMPORTRANGE(""https://docs.google.com/spreadsheets/d/1Yj_ptqi66GCucihVvJfMjLAmec39IyEx_6qawtMGysU/edit?usp=sharing"",""สบก!AP31"")"),0)</f>
        <v>0</v>
      </c>
      <c r="M102" s="101"/>
      <c r="N102" s="91">
        <f ca="1">IFERROR(__xludf.DUMMYFUNCTION("IMPORTRANGE(""https://docs.google.com/spreadsheets/d/1Yj_ptqi66GCucihVvJfMjLAmec39IyEx_6qawtMGysU/edit?usp=sharing"",""สบก!AT31"")"),0)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IFERROR(__xludf.DUMMYFUNCTION("IMPORTRANGE(""https://docs.google.com/spreadsheets/d/11923uPwbBZFjjGgGUA6NLw09EwE0CqkOc4q9oUmW1yo/edit?usp=sharing"",""แม่ฮ่องสอน!J39"")"),0)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IFERROR(__xludf.DUMMYFUNCTION("IMPORTRANGE(""https://docs.google.com/spreadsheets/d/11923uPwbBZFjjGgGUA6NLw09EwE0CqkOc4q9oUmW1yo/edit?usp=sharing"",""แม่ฮ่องสอน!J40"")"),0)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IFERROR(__xludf.DUMMYFUNCTION("IMPORTRANGE(""https://docs.google.com/spreadsheets/d/11923uPwbBZFjjGgGUA6NLw09EwE0CqkOc4q9oUmW1yo/edit?usp=sharing"",""แม่ฮ่องสอน!J41"")"),0)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IFERROR(__xludf.DUMMYFUNCTION("IMPORTRANGE(""https://docs.google.com/spreadsheets/d/11923uPwbBZFjjGgGUA6NLw09EwE0CqkOc4q9oUmW1yo/edit?usp=sharing"",""แม่ฮ่องสอน!J42"")"),0)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IFERROR(__xludf.DUMMYFUNCTION("IMPORTRANGE(""https://docs.google.com/spreadsheets/d/11923uPwbBZFjjGgGUA6NLw09EwE0CqkOc4q9oUmW1yo/edit?usp=sharing"",""แม่ฮ่องสอน!I43"")"),0)</f>
        <v>0</v>
      </c>
      <c r="J108" s="191">
        <f ca="1">IFERROR(__xludf.DUMMYFUNCTION("IMPORTRANGE(""https://docs.google.com/spreadsheets/d/11923uPwbBZFjjGgGUA6NLw09EwE0CqkOc4q9oUmW1yo/edit?usp=sharing"",""แม่ฮ่องสอน!J43"")"),0)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IFERROR(__xludf.DUMMYFUNCTION("IMPORTRANGE(""https://docs.google.com/spreadsheets/d/11923uPwbBZFjjGgGUA6NLw09EwE0CqkOc4q9oUmW1yo/edit?usp=sharing"",""แม่ฮ่องสอน!I44"")"),0)</f>
        <v>0</v>
      </c>
      <c r="J109" s="191">
        <f ca="1">IFERROR(__xludf.DUMMYFUNCTION("IMPORTRANGE(""https://docs.google.com/spreadsheets/d/11923uPwbBZFjjGgGUA6NLw09EwE0CqkOc4q9oUmW1yo/edit?usp=sharing"",""แม่ฮ่องสอน!J44"")"),0)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IFERROR(__xludf.DUMMYFUNCTION("IMPORTRANGE(""https://docs.google.com/spreadsheets/d/11923uPwbBZFjjGgGUA6NLw09EwE0CqkOc4q9oUmW1yo/edit?usp=sharing"",""แม่ฮ่องสอน!I45"")"),0)</f>
        <v>0</v>
      </c>
      <c r="J110" s="191">
        <f ca="1">IFERROR(__xludf.DUMMYFUNCTION("IMPORTRANGE(""https://docs.google.com/spreadsheets/d/11923uPwbBZFjjGgGUA6NLw09EwE0CqkOc4q9oUmW1yo/edit?usp=sharing"",""แม่ฮ่องสอน!J45"")"),0)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IFERROR(__xludf.DUMMYFUNCTION("IMPORTRANGE(""https://docs.google.com/spreadsheets/d/11923uPwbBZFjjGgGUA6NLw09EwE0CqkOc4q9oUmW1yo/edit?usp=sharing"",""แม่ฮ่องสอน!I46"")"),0)</f>
        <v>0</v>
      </c>
      <c r="J111" s="191">
        <f ca="1">IFERROR(__xludf.DUMMYFUNCTION("IMPORTRANGE(""https://docs.google.com/spreadsheets/d/11923uPwbBZFjjGgGUA6NLw09EwE0CqkOc4q9oUmW1yo/edit?usp=sharing"",""แม่ฮ่องสอน!J46"")"),0)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IFERROR(__xludf.DUMMYFUNCTION("IMPORTRANGE(""https://docs.google.com/spreadsheets/d/11923uPwbBZFjjGgGUA6NLw09EwE0CqkOc4q9oUmW1yo/edit?usp=sharing"",""แม่ฮ่องสอน!I47"")"),0)</f>
        <v>0</v>
      </c>
      <c r="J112" s="191">
        <f ca="1">IFERROR(__xludf.DUMMYFUNCTION("IMPORTRANGE(""https://docs.google.com/spreadsheets/d/11923uPwbBZFjjGgGUA6NLw09EwE0CqkOc4q9oUmW1yo/edit?usp=sharing"",""แม่ฮ่องสอน!J47"")"),0)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IFERROR(__xludf.DUMMYFUNCTION("IMPORTRANGE(""https://docs.google.com/spreadsheets/d/11923uPwbBZFjjGgGUA6NLw09EwE0CqkOc4q9oUmW1yo/edit?usp=sharing"",""แม่ฮ่องสอน!I48"")"),0)</f>
        <v>0</v>
      </c>
      <c r="J113" s="191">
        <f ca="1">IFERROR(__xludf.DUMMYFUNCTION("IMPORTRANGE(""https://docs.google.com/spreadsheets/d/11923uPwbBZFjjGgGUA6NLw09EwE0CqkOc4q9oUmW1yo/edit?usp=sharing"",""แม่ฮ่องสอน!J48"")"),0)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IFERROR(__xludf.DUMMYFUNCTION("IMPORTRANGE(""https://docs.google.com/spreadsheets/d/11923uPwbBZFjjGgGUA6NLw09EwE0CqkOc4q9oUmW1yo/edit?usp=sharing"",""แม่ฮ่องสอน!J49"")"),0)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IFERROR(__xludf.DUMMYFUNCTION("IMPORTRANGE(""https://docs.google.com/spreadsheets/d/11923uPwbBZFjjGgGUA6NLw09EwE0CqkOc4q9oUmW1yo/edit?usp=sharing"",""แม่ฮ่องสอน!J50"")"),0)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IFERROR(__xludf.DUMMYFUNCTION("IMPORTRANGE(""https://docs.google.com/spreadsheets/d/11923uPwbBZFjjGgGUA6NLw09EwE0CqkOc4q9oUmW1yo/edit?usp=sharing"",""แม่ฮ่องสอน!I52"")"),20)</f>
        <v>20</v>
      </c>
      <c r="J117" s="146">
        <f ca="1">IFERROR(__xludf.DUMMYFUNCTION("IMPORTRANGE(""https://docs.google.com/spreadsheets/d/11923uPwbBZFjjGgGUA6NLw09EwE0CqkOc4q9oUmW1yo/edit?usp=sharing"",""แม่ฮ่องสอน!J52"")"),20)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42892</v>
      </c>
      <c r="O118" s="154">
        <f t="shared" ref="O118:O120" ca="1" si="59">IF(L118&gt;0,N118*100/L118,0)</f>
        <v>52.0281416787967</v>
      </c>
      <c r="P118" s="154">
        <f t="shared" ref="P118:P120" ca="1" si="60">IF(M118&gt;0,N118*100/M118,0)</f>
        <v>64.557495484647802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42892</v>
      </c>
      <c r="O120" s="159">
        <f t="shared" ca="1" si="59"/>
        <v>52.0281416787967</v>
      </c>
      <c r="P120" s="159">
        <f t="shared" ca="1" si="60"/>
        <v>64.557495484647802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IFERROR(__xludf.DUMMYFUNCTION("IMPORTRANGE(""https://docs.google.com/spreadsheets/d/1Yj_ptqi66GCucihVvJfMjLAmec39IyEx_6qawtMGysU/edit?usp=sharing"",""สบก!BA31"")"),66440)</f>
        <v>66440</v>
      </c>
      <c r="N122" s="172">
        <f ca="1">IFERROR(__xludf.DUMMYFUNCTION("IMPORTRANGE(""https://docs.google.com/spreadsheets/d/1Yj_ptqi66GCucihVvJfMjLAmec39IyEx_6qawtMGysU/edit?usp=sharing"",""สบก!BB31"")"),42892)</f>
        <v>42892</v>
      </c>
      <c r="O122" s="171">
        <f ca="1">IF(L122&gt;0,N122*100/L122,0)</f>
        <v>52.0281416787967</v>
      </c>
      <c r="P122" s="171">
        <f ca="1">IF(M122&gt;0,N122*100/M122,0)</f>
        <v>64.557495484647802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IFERROR(__xludf.DUMMYFUNCTION("IMPORTRANGE(""https://docs.google.com/spreadsheets/d/1Yj_ptqi66GCucihVvJfMjLAmec39IyEx_6qawtMGysU/edit?usp=sharing"",""สบก!AW31"")"),0)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IFERROR(__xludf.DUMMYFUNCTION("IMPORTRANGE(""https://docs.google.com/spreadsheets/d/1Yj_ptqi66GCucihVvJfMjLAmec39IyEx_6qawtMGysU/edit?usp=sharing"",""สบก!AX31"")"),82440)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IFERROR(__xludf.DUMMYFUNCTION("IMPORTRANGE(""https://docs.google.com/spreadsheets/d/1Yj_ptqi66GCucihVvJfMjLAmec39IyEx_6qawtMGysU/edit?usp=sharing"",""สบก!AY31"")"),0)</f>
        <v>0</v>
      </c>
      <c r="M126" s="101"/>
      <c r="N126" s="91">
        <f ca="1">IFERROR(__xludf.DUMMYFUNCTION("IMPORTRANGE(""https://docs.google.com/spreadsheets/d/1Yj_ptqi66GCucihVvJfMjLAmec39IyEx_6qawtMGysU/edit?usp=sharing"",""สบก!BC31"")"),0)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IFERROR(__xludf.DUMMYFUNCTION("IMPORTRANGE(""https://docs.google.com/spreadsheets/d/11923uPwbBZFjjGgGUA6NLw09EwE0CqkOc4q9oUmW1yo/edit?usp=sharing"",""แม่ฮ่องสอน!J58"")"),0)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IFERROR(__xludf.DUMMYFUNCTION("IMPORTRANGE(""https://docs.google.com/spreadsheets/d/11923uPwbBZFjjGgGUA6NLw09EwE0CqkOc4q9oUmW1yo/edit?usp=sharing"",""แม่ฮ่องสอน!J59"")"),1)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IFERROR(__xludf.DUMMYFUNCTION("IMPORTRANGE(""https://docs.google.com/spreadsheets/d/11923uPwbBZFjjGgGUA6NLw09EwE0CqkOc4q9oUmW1yo/edit?usp=sharing"",""แม่ฮ่องสอน!J60"")"),1)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IFERROR(__xludf.DUMMYFUNCTION("IMPORTRANGE(""https://docs.google.com/spreadsheets/d/11923uPwbBZFjjGgGUA6NLw09EwE0CqkOc4q9oUmW1yo/edit?usp=sharing"",""แม่ฮ่องสอน!J61"")"),1)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IFERROR(__xludf.DUMMYFUNCTION("IMPORTRANGE(""https://docs.google.com/spreadsheets/d/11923uPwbBZFjjGgGUA6NLw09EwE0CqkOc4q9oUmW1yo/edit?usp=sharing"",""แม่ฮ่องสอน!I62"")"),20)</f>
        <v>20</v>
      </c>
      <c r="J132" s="191">
        <f ca="1">IFERROR(__xludf.DUMMYFUNCTION("IMPORTRANGE(""https://docs.google.com/spreadsheets/d/11923uPwbBZFjjGgGUA6NLw09EwE0CqkOc4q9oUmW1yo/edit?usp=sharing"",""แม่ฮ่องสอน!J62"")"),20)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IFERROR(__xludf.DUMMYFUNCTION("IMPORTRANGE(""https://docs.google.com/spreadsheets/d/11923uPwbBZFjjGgGUA6NLw09EwE0CqkOc4q9oUmW1yo/edit?usp=sharing"",""แม่ฮ่องสอน!I63"")"),20)</f>
        <v>20</v>
      </c>
      <c r="J133" s="191">
        <f ca="1">IFERROR(__xludf.DUMMYFUNCTION("IMPORTRANGE(""https://docs.google.com/spreadsheets/d/11923uPwbBZFjjGgGUA6NLw09EwE0CqkOc4q9oUmW1yo/edit?usp=sharing"",""แม่ฮ่องสอน!J63"")"),18)</f>
        <v>18</v>
      </c>
      <c r="K133" s="222">
        <f t="shared" ca="1" si="63"/>
        <v>90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IFERROR(__xludf.DUMMYFUNCTION("IMPORTRANGE(""https://docs.google.com/spreadsheets/d/11923uPwbBZFjjGgGUA6NLw09EwE0CqkOc4q9oUmW1yo/edit?usp=sharing"",""แม่ฮ่องสอน!J64"")"),0)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IFERROR(__xludf.DUMMYFUNCTION("IMPORTRANGE(""https://docs.google.com/spreadsheets/d/11923uPwbBZFjjGgGUA6NLw09EwE0CqkOc4q9oUmW1yo/edit?usp=sharing"",""แม่ฮ่องสอน!J65"")"),0)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IFERROR(__xludf.DUMMYFUNCTION("IMPORTRANGE(""https://docs.google.com/spreadsheets/d/11923uPwbBZFjjGgGUA6NLw09EwE0CqkOc4q9oUmW1yo/edit?usp=sharing"",""แม่ฮ่องสอน!I68"")"),0)</f>
        <v>0</v>
      </c>
      <c r="J138" s="264">
        <f ca="1">IFERROR(__xludf.DUMMYFUNCTION("IMPORTRANGE(""https://docs.google.com/spreadsheets/d/11923uPwbBZFjjGgGUA6NLw09EwE0CqkOc4q9oUmW1yo/edit?usp=sharing"",""แม่ฮ่องสอน!J68"")"),0)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69500</v>
      </c>
      <c r="M140" s="155">
        <f t="shared" ca="1" si="64"/>
        <v>31750</v>
      </c>
      <c r="N140" s="155">
        <f t="shared" ca="1" si="64"/>
        <v>1220</v>
      </c>
      <c r="O140" s="154">
        <f t="shared" ref="O140:O142" ca="1" si="65">IF(L140&gt;0,N140*100/L140,0)</f>
        <v>1.7553956834532374</v>
      </c>
      <c r="P140" s="154">
        <f t="shared" ref="P140:P142" ca="1" si="66">IF(M140&gt;0,N140*100/M140,0)</f>
        <v>3.8425196850393699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69500</v>
      </c>
      <c r="M142" s="160">
        <f t="shared" ca="1" si="68"/>
        <v>31750</v>
      </c>
      <c r="N142" s="160">
        <f t="shared" ca="1" si="68"/>
        <v>1220</v>
      </c>
      <c r="O142" s="159">
        <f t="shared" ca="1" si="65"/>
        <v>1.7553956834532374</v>
      </c>
      <c r="P142" s="159">
        <f t="shared" ca="1" si="66"/>
        <v>3.8425196850393699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69500</v>
      </c>
      <c r="M144" s="172">
        <f ca="1">IFERROR(__xludf.DUMMYFUNCTION("IMPORTRANGE(""https://docs.google.com/spreadsheets/d/1Yj_ptqi66GCucihVvJfMjLAmec39IyEx_6qawtMGysU/edit?usp=sharing"",""สบก!BJ31"")"),31750)</f>
        <v>31750</v>
      </c>
      <c r="N144" s="172">
        <f ca="1">IFERROR(__xludf.DUMMYFUNCTION("IMPORTRANGE(""https://docs.google.com/spreadsheets/d/1Yj_ptqi66GCucihVvJfMjLAmec39IyEx_6qawtMGysU/edit?usp=sharing"",""สบก!BK31"")"),1220)</f>
        <v>1220</v>
      </c>
      <c r="O144" s="171">
        <f ca="1">IF(L144&gt;0,N144*100/L144,0)</f>
        <v>1.7553956834532374</v>
      </c>
      <c r="P144" s="171">
        <f ca="1">IF(M144&gt;0,N144*100/M144,0)</f>
        <v>3.8425196850393699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IFERROR(__xludf.DUMMYFUNCTION("IMPORTRANGE(""https://docs.google.com/spreadsheets/d/1Yj_ptqi66GCucihVvJfMjLAmec39IyEx_6qawtMGysU/edit?usp=sharing"",""สบก!BF31"")"),0)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IFERROR(__xludf.DUMMYFUNCTION("IMPORTRANGE(""https://docs.google.com/spreadsheets/d/1Yj_ptqi66GCucihVvJfMjLAmec39IyEx_6qawtMGysU/edit?usp=sharing"",""สบก!BG31"")"),69500)</f>
        <v>69500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IFERROR(__xludf.DUMMYFUNCTION("IMPORTRANGE(""https://docs.google.com/spreadsheets/d/1Yj_ptqi66GCucihVvJfMjLAmec39IyEx_6qawtMGysU/edit?usp=sharing"",""สบก!BH31"")"),0)</f>
        <v>0</v>
      </c>
      <c r="M148" s="101"/>
      <c r="N148" s="91">
        <f ca="1">IFERROR(__xludf.DUMMYFUNCTION("IMPORTRANGE(""https://docs.google.com/spreadsheets/d/1Yj_ptqi66GCucihVvJfMjLAmec39IyEx_6qawtMGysU/edit?usp=sharing"",""สบก!BL31"")"),0)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IFERROR(__xludf.DUMMYFUNCTION("IMPORTRANGE(""https://docs.google.com/spreadsheets/d/11923uPwbBZFjjGgGUA6NLw09EwE0CqkOc4q9oUmW1yo/edit?usp=sharing"",""แม่ฮ่องสอน!I74"")"),4)</f>
        <v>4</v>
      </c>
      <c r="J149" s="272">
        <f ca="1">IFERROR(__xludf.DUMMYFUNCTION("IMPORTRANGE(""https://docs.google.com/spreadsheets/d/11923uPwbBZFjjGgGUA6NLw09EwE0CqkOc4q9oUmW1yo/edit?usp=sharing"",""แม่ฮ่องสอน!J74"")"),0)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IFERROR(__xludf.DUMMYFUNCTION("IMPORTRANGE(""https://docs.google.com/spreadsheets/d/11923uPwbBZFjjGgGUA6NLw09EwE0CqkOc4q9oUmW1yo/edit?usp=sharing"",""แม่ฮ่องสอน!J79"")"),0)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IFERROR(__xludf.DUMMYFUNCTION("IMPORTRANGE(""https://docs.google.com/spreadsheets/d/11923uPwbBZFjjGgGUA6NLw09EwE0CqkOc4q9oUmW1yo/edit?usp=sharing"",""แม่ฮ่องสอน!J80"")"),1)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IFERROR(__xludf.DUMMYFUNCTION("IMPORTRANGE(""https://docs.google.com/spreadsheets/d/11923uPwbBZFjjGgGUA6NLw09EwE0CqkOc4q9oUmW1yo/edit?usp=sharing"",""แม่ฮ่องสอน!J81"")"),1)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IFERROR(__xludf.DUMMYFUNCTION("IMPORTRANGE(""https://docs.google.com/spreadsheets/d/11923uPwbBZFjjGgGUA6NLw09EwE0CqkOc4q9oUmW1yo/edit?usp=sharing"",""แม่ฮ่องสอน!J82"")"),1)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IFERROR(__xludf.DUMMYFUNCTION("IMPORTRANGE(""https://docs.google.com/spreadsheets/d/11923uPwbBZFjjGgGUA6NLw09EwE0CqkOc4q9oUmW1yo/edit?usp=sharing"",""แม่ฮ่องสอน!I83"")"),4)</f>
        <v>4</v>
      </c>
      <c r="J158" s="192">
        <f ca="1">IFERROR(__xludf.DUMMYFUNCTION("IMPORTRANGE(""https://docs.google.com/spreadsheets/d/11923uPwbBZFjjGgGUA6NLw09EwE0CqkOc4q9oUmW1yo/edit?usp=sharing"",""แม่ฮ่องสอน!J83"")"),0)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IFERROR(__xludf.DUMMYFUNCTION("IMPORTRANGE(""https://docs.google.com/spreadsheets/d/11923uPwbBZFjjGgGUA6NLw09EwE0CqkOc4q9oUmW1yo/edit?usp=sharing"",""แม่ฮ่องสอน!J84"")"),0)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IFERROR(__xludf.DUMMYFUNCTION("IMPORTRANGE(""https://docs.google.com/spreadsheets/d/11923uPwbBZFjjGgGUA6NLw09EwE0CqkOc4q9oUmW1yo/edit?usp=sharing"",""แม่ฮ่องสอน!J85"")"),0)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IFERROR(__xludf.DUMMYFUNCTION("IMPORTRANGE(""https://docs.google.com/spreadsheets/d/11923uPwbBZFjjGgGUA6NLw09EwE0CqkOc4q9oUmW1yo/edit?usp=sharing"",""แม่ฮ่องสอน!J86"")"),0)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IFERROR(__xludf.DUMMYFUNCTION("IMPORTRANGE(""https://docs.google.com/spreadsheets/d/11923uPwbBZFjjGgGUA6NLw09EwE0CqkOc4q9oUmW1yo/edit?usp=sharing"",""แม่ฮ่องสอน!J87"")"),0)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IFERROR(__xludf.DUMMYFUNCTION("IMPORTRANGE(""https://docs.google.com/spreadsheets/d/11923uPwbBZFjjGgGUA6NLw09EwE0CqkOc4q9oUmW1yo/edit?usp=sharing"",""แม่ฮ่องสอน!I89"")"),2)</f>
        <v>2</v>
      </c>
      <c r="J164" s="277">
        <f ca="1">IFERROR(__xludf.DUMMYFUNCTION("IMPORTRANGE(""https://docs.google.com/spreadsheets/d/11923uPwbBZFjjGgGUA6NLw09EwE0CqkOc4q9oUmW1yo/edit?usp=sharing"",""แม่ฮ่องสอน!J89"")"),0)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IFERROR(__xludf.DUMMYFUNCTION("IMPORTRANGE(""https://docs.google.com/spreadsheets/d/11923uPwbBZFjjGgGUA6NLw09EwE0CqkOc4q9oUmW1yo/edit?usp=sharing"",""แม่ฮ่องสอน!J94"")"),0)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IFERROR(__xludf.DUMMYFUNCTION("IMPORTRANGE(""https://docs.google.com/spreadsheets/d/11923uPwbBZFjjGgGUA6NLw09EwE0CqkOc4q9oUmW1yo/edit?usp=sharing"",""แม่ฮ่องสอน!J95"")"),1)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IFERROR(__xludf.DUMMYFUNCTION("IMPORTRANGE(""https://docs.google.com/spreadsheets/d/11923uPwbBZFjjGgGUA6NLw09EwE0CqkOc4q9oUmW1yo/edit?usp=sharing"",""แม่ฮ่องสอน!J96"")"),1)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IFERROR(__xludf.DUMMYFUNCTION("IMPORTRANGE(""https://docs.google.com/spreadsheets/d/11923uPwbBZFjjGgGUA6NLw09EwE0CqkOc4q9oUmW1yo/edit?usp=sharing"",""แม่ฮ่องสอน!J97"")"),1)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IFERROR(__xludf.DUMMYFUNCTION("IMPORTRANGE(""https://docs.google.com/spreadsheets/d/11923uPwbBZFjjGgGUA6NLw09EwE0CqkOc4q9oUmW1yo/edit?usp=sharing"",""แม่ฮ่องสอน!I98"")"),2)</f>
        <v>2</v>
      </c>
      <c r="J173" s="192">
        <f ca="1">IFERROR(__xludf.DUMMYFUNCTION("IMPORTRANGE(""https://docs.google.com/spreadsheets/d/11923uPwbBZFjjGgGUA6NLw09EwE0CqkOc4q9oUmW1yo/edit?usp=sharing"",""แม่ฮ่องสอน!J98"")"),0)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IFERROR(__xludf.DUMMYFUNCTION("IMPORTRANGE(""https://docs.google.com/spreadsheets/d/11923uPwbBZFjjGgGUA6NLw09EwE0CqkOc4q9oUmW1yo/edit?usp=sharing"",""แม่ฮ่องสอน!J99"")"),0)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IFERROR(__xludf.DUMMYFUNCTION("IMPORTRANGE(""https://docs.google.com/spreadsheets/d/11923uPwbBZFjjGgGUA6NLw09EwE0CqkOc4q9oUmW1yo/edit?usp=sharing"",""แม่ฮ่องสอน!I101"")"),0)</f>
        <v>0</v>
      </c>
      <c r="J176" s="277">
        <f ca="1">IFERROR(__xludf.DUMMYFUNCTION("IMPORTRANGE(""https://docs.google.com/spreadsheets/d/11923uPwbBZFjjGgGUA6NLw09EwE0CqkOc4q9oUmW1yo/edit?usp=sharing"",""แม่ฮ่องสอน!J101"")"),0)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IFERROR(__xludf.DUMMYFUNCTION("IMPORTRANGE(""https://docs.google.com/spreadsheets/d/11923uPwbBZFjjGgGUA6NLw09EwE0CqkOc4q9oUmW1yo/edit?usp=sharing"",""แม่ฮ่องสอน!J106"")"),0)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IFERROR(__xludf.DUMMYFUNCTION("IMPORTRANGE(""https://docs.google.com/spreadsheets/d/11923uPwbBZFjjGgGUA6NLw09EwE0CqkOc4q9oUmW1yo/edit?usp=sharing"",""แม่ฮ่องสอน!J107"")"),0)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IFERROR(__xludf.DUMMYFUNCTION("IMPORTRANGE(""https://docs.google.com/spreadsheets/d/11923uPwbBZFjjGgGUA6NLw09EwE0CqkOc4q9oUmW1yo/edit?usp=sharing"",""แม่ฮ่องสอน!J108"")"),0)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IFERROR(__xludf.DUMMYFUNCTION("IMPORTRANGE(""https://docs.google.com/spreadsheets/d/11923uPwbBZFjjGgGUA6NLw09EwE0CqkOc4q9oUmW1yo/edit?usp=sharing"",""แม่ฮ่องสอน!J109"")"),0)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IFERROR(__xludf.DUMMYFUNCTION("IMPORTRANGE(""https://docs.google.com/spreadsheets/d/11923uPwbBZFjjGgGUA6NLw09EwE0CqkOc4q9oUmW1yo/edit?usp=sharing"",""แม่ฮ่องสอน!I110"")"),0)</f>
        <v>0</v>
      </c>
      <c r="J185" s="191">
        <f ca="1">IFERROR(__xludf.DUMMYFUNCTION("IMPORTRANGE(""https://docs.google.com/spreadsheets/d/11923uPwbBZFjjGgGUA6NLw09EwE0CqkOc4q9oUmW1yo/edit?usp=sharing"",""แม่ฮ่องสอน!J110"")"),0)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IFERROR(__xludf.DUMMYFUNCTION("IMPORTRANGE(""https://docs.google.com/spreadsheets/d/11923uPwbBZFjjGgGUA6NLw09EwE0CqkOc4q9oUmW1yo/edit?usp=sharing"",""แม่ฮ่องสอน!I111"")"),0)</f>
        <v>0</v>
      </c>
      <c r="J186" s="191">
        <f ca="1">IFERROR(__xludf.DUMMYFUNCTION("IMPORTRANGE(""https://docs.google.com/spreadsheets/d/11923uPwbBZFjjGgGUA6NLw09EwE0CqkOc4q9oUmW1yo/edit?usp=sharing"",""แม่ฮ่องสอน!J111"")"),0)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IFERROR(__xludf.DUMMYFUNCTION("IMPORTRANGE(""https://docs.google.com/spreadsheets/d/11923uPwbBZFjjGgGUA6NLw09EwE0CqkOc4q9oUmW1yo/edit?usp=sharing"",""แม่ฮ่องสอน!J112"")"),0)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IFERROR(__xludf.DUMMYFUNCTION("IMPORTRANGE(""https://docs.google.com/spreadsheets/d/11923uPwbBZFjjGgGUA6NLw09EwE0CqkOc4q9oUmW1yo/edit?usp=sharing"",""แม่ฮ่องสอน!J113"")"),0)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IFERROR(__xludf.DUMMYFUNCTION("IMPORTRANGE(""https://docs.google.com/spreadsheets/d/11923uPwbBZFjjGgGUA6NLw09EwE0CqkOc4q9oUmW1yo/edit?usp=sharing"",""แม่ฮ่องสอน!I114"")"),100000)</f>
        <v>100000</v>
      </c>
      <c r="J189" s="277">
        <f ca="1">IFERROR(__xludf.DUMMYFUNCTION("IMPORTRANGE(""https://docs.google.com/spreadsheets/d/11923uPwbBZFjjGgGUA6NLw09EwE0CqkOc4q9oUmW1yo/edit?usp=sharing"",""แม่ฮ่องสอน!J114"")"),0)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IFERROR(__xludf.DUMMYFUNCTION("IMPORTRANGE(""https://docs.google.com/spreadsheets/d/11923uPwbBZFjjGgGUA6NLw09EwE0CqkOc4q9oUmW1yo/edit?usp=sharing"",""แม่ฮ่องสอน!J119"")"),0)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IFERROR(__xludf.DUMMYFUNCTION("IMPORTRANGE(""https://docs.google.com/spreadsheets/d/11923uPwbBZFjjGgGUA6NLw09EwE0CqkOc4q9oUmW1yo/edit?usp=sharing"",""แม่ฮ่องสอน!J120"")"),1)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IFERROR(__xludf.DUMMYFUNCTION("IMPORTRANGE(""https://docs.google.com/spreadsheets/d/11923uPwbBZFjjGgGUA6NLw09EwE0CqkOc4q9oUmW1yo/edit?usp=sharing"",""แม่ฮ่องสอน!J121"")"),1)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IFERROR(__xludf.DUMMYFUNCTION("IMPORTRANGE(""https://docs.google.com/spreadsheets/d/11923uPwbBZFjjGgGUA6NLw09EwE0CqkOc4q9oUmW1yo/edit?usp=sharing"",""แม่ฮ่องสอน!J122"")"),1)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IFERROR(__xludf.DUMMYFUNCTION("IMPORTRANGE(""https://docs.google.com/spreadsheets/d/11923uPwbBZFjjGgGUA6NLw09EwE0CqkOc4q9oUmW1yo/edit?usp=sharing"",""แม่ฮ่องสอน!I124"")"),100000)</f>
        <v>100000</v>
      </c>
      <c r="J199" s="192">
        <f ca="1">IFERROR(__xludf.DUMMYFUNCTION("IMPORTRANGE(""https://docs.google.com/spreadsheets/d/11923uPwbBZFjjGgGUA6NLw09EwE0CqkOc4q9oUmW1yo/edit?usp=sharing"",""แม่ฮ่องสอน!J124"")"),0)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IFERROR(__xludf.DUMMYFUNCTION("IMPORTRANGE(""https://docs.google.com/spreadsheets/d/11923uPwbBZFjjGgGUA6NLw09EwE0CqkOc4q9oUmW1yo/edit?usp=sharing"",""แม่ฮ่องสอน!I125"")"),100000)</f>
        <v>100000</v>
      </c>
      <c r="J200" s="192">
        <f ca="1">IFERROR(__xludf.DUMMYFUNCTION("IMPORTRANGE(""https://docs.google.com/spreadsheets/d/11923uPwbBZFjjGgGUA6NLw09EwE0CqkOc4q9oUmW1yo/edit?usp=sharing"",""แม่ฮ่องสอน!J125"")"),0)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IFERROR(__xludf.DUMMYFUNCTION("IMPORTRANGE(""https://docs.google.com/spreadsheets/d/11923uPwbBZFjjGgGUA6NLw09EwE0CqkOc4q9oUmW1yo/edit?usp=sharing"",""แม่ฮ่องสอน!I126"")"),0)</f>
        <v>0</v>
      </c>
      <c r="J201" s="192">
        <f ca="1">IFERROR(__xludf.DUMMYFUNCTION("IMPORTRANGE(""https://docs.google.com/spreadsheets/d/11923uPwbBZFjjGgGUA6NLw09EwE0CqkOc4q9oUmW1yo/edit?usp=sharing"",""แม่ฮ่องสอน!J126"")"),0)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IFERROR(__xludf.DUMMYFUNCTION("IMPORTRANGE(""https://docs.google.com/spreadsheets/d/11923uPwbBZFjjGgGUA6NLw09EwE0CqkOc4q9oUmW1yo/edit?usp=sharing"",""แม่ฮ่องสอน!J127"")"),0)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IFERROR(__xludf.DUMMYFUNCTION("IMPORTRANGE(""https://docs.google.com/spreadsheets/d/11923uPwbBZFjjGgGUA6NLw09EwE0CqkOc4q9oUmW1yo/edit?usp=sharing"",""แม่ฮ่องสอน!J128"")"),0)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IFERROR(__xludf.DUMMYFUNCTION("IMPORTRANGE(""https://docs.google.com/spreadsheets/d/11923uPwbBZFjjGgGUA6NLw09EwE0CqkOc4q9oUmW1yo/edit?usp=sharing"",""แม่ฮ่องสอน!I129"")"),0)</f>
        <v>0</v>
      </c>
      <c r="J204" s="277">
        <f ca="1">IFERROR(__xludf.DUMMYFUNCTION("IMPORTRANGE(""https://docs.google.com/spreadsheets/d/11923uPwbBZFjjGgGUA6NLw09EwE0CqkOc4q9oUmW1yo/edit?usp=sharing"",""แม่ฮ่องสอน!J129"")"),0)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IFERROR(__xludf.DUMMYFUNCTION("IMPORTRANGE(""https://docs.google.com/spreadsheets/d/11923uPwbBZFjjGgGUA6NLw09EwE0CqkOc4q9oUmW1yo/edit?usp=sharing"",""แม่ฮ่องสอน!J134"")"),0)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IFERROR(__xludf.DUMMYFUNCTION("IMPORTRANGE(""https://docs.google.com/spreadsheets/d/11923uPwbBZFjjGgGUA6NLw09EwE0CqkOc4q9oUmW1yo/edit?usp=sharing"",""แม่ฮ่องสอน!J135"")"),0)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IFERROR(__xludf.DUMMYFUNCTION("IMPORTRANGE(""https://docs.google.com/spreadsheets/d/11923uPwbBZFjjGgGUA6NLw09EwE0CqkOc4q9oUmW1yo/edit?usp=sharing"",""แม่ฮ่องสอน!J136"")"),0)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IFERROR(__xludf.DUMMYFUNCTION("IMPORTRANGE(""https://docs.google.com/spreadsheets/d/11923uPwbBZFjjGgGUA6NLw09EwE0CqkOc4q9oUmW1yo/edit?usp=sharing"",""แม่ฮ่องสอน!J137"")"),0)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IFERROR(__xludf.DUMMYFUNCTION("IMPORTRANGE(""https://docs.google.com/spreadsheets/d/11923uPwbBZFjjGgGUA6NLw09EwE0CqkOc4q9oUmW1yo/edit?usp=sharing"",""แม่ฮ่องสอน!I138"")"),0)</f>
        <v>0</v>
      </c>
      <c r="J213" s="191">
        <f ca="1">IFERROR(__xludf.DUMMYFUNCTION("IMPORTRANGE(""https://docs.google.com/spreadsheets/d/11923uPwbBZFjjGgGUA6NLw09EwE0CqkOc4q9oUmW1yo/edit?usp=sharing"",""แม่ฮ่องสอน!J138"")"),0)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IFERROR(__xludf.DUMMYFUNCTION("IMPORTRANGE(""https://docs.google.com/spreadsheets/d/11923uPwbBZFjjGgGUA6NLw09EwE0CqkOc4q9oUmW1yo/edit?usp=sharing"",""แม่ฮ่องสอน!I140"")"),0)</f>
        <v>0</v>
      </c>
      <c r="J215" s="191">
        <f ca="1">IFERROR(__xludf.DUMMYFUNCTION("IMPORTRANGE(""https://docs.google.com/spreadsheets/d/11923uPwbBZFjjGgGUA6NLw09EwE0CqkOc4q9oUmW1yo/edit?usp=sharing"",""แม่ฮ่องสอน!J140"")"),0)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IFERROR(__xludf.DUMMYFUNCTION("IMPORTRANGE(""https://docs.google.com/spreadsheets/d/11923uPwbBZFjjGgGUA6NLw09EwE0CqkOc4q9oUmW1yo/edit?usp=sharing"",""แม่ฮ่องสอน!I141"")"),0)</f>
        <v>0</v>
      </c>
      <c r="J216" s="191">
        <f ca="1">IFERROR(__xludf.DUMMYFUNCTION("IMPORTRANGE(""https://docs.google.com/spreadsheets/d/11923uPwbBZFjjGgGUA6NLw09EwE0CqkOc4q9oUmW1yo/edit?usp=sharing"",""แม่ฮ่องสอน!J141"")"),0)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IFERROR(__xludf.DUMMYFUNCTION("IMPORTRANGE(""https://docs.google.com/spreadsheets/d/11923uPwbBZFjjGgGUA6NLw09EwE0CqkOc4q9oUmW1yo/edit?usp=sharing"",""แม่ฮ่องสอน!J142"")"),0)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IFERROR(__xludf.DUMMYFUNCTION("IMPORTRANGE(""https://docs.google.com/spreadsheets/d/11923uPwbBZFjjGgGUA6NLw09EwE0CqkOc4q9oUmW1yo/edit?usp=sharing"",""แม่ฮ่องสอน!J143"")"),0)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IFERROR(__xludf.DUMMYFUNCTION("IMPORTRANGE(""https://docs.google.com/spreadsheets/d/11923uPwbBZFjjGgGUA6NLw09EwE0CqkOc4q9oUmW1yo/edit?usp=sharing"",""แม่ฮ่องสอน!I144"")"),13)</f>
        <v>13</v>
      </c>
      <c r="J219" s="264">
        <f ca="1">IFERROR(__xludf.DUMMYFUNCTION("IMPORTRANGE(""https://docs.google.com/spreadsheets/d/11923uPwbBZFjjGgGUA6NLw09EwE0CqkOc4q9oUmW1yo/edit?usp=sharing"",""แม่ฮ่องสอน!J144"")"),13)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IFERROR(__xludf.DUMMYFUNCTION("IMPORTRANGE(""https://docs.google.com/spreadsheets/d/1Yj_ptqi66GCucihVvJfMjLAmec39IyEx_6qawtMGysU/edit?usp=sharing"",""สบก!BS31"")"),19295)</f>
        <v>19295</v>
      </c>
      <c r="N224" s="172">
        <f ca="1">IFERROR(__xludf.DUMMYFUNCTION("IMPORTRANGE(""https://docs.google.com/spreadsheets/d/1Yj_ptqi66GCucihVvJfMjLAmec39IyEx_6qawtMGysU/edit?usp=sharing"",""สบก!BT31"")"),19295)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IFERROR(__xludf.DUMMYFUNCTION("IMPORTRANGE(""https://docs.google.com/spreadsheets/d/1Yj_ptqi66GCucihVvJfMjLAmec39IyEx_6qawtMGysU/edit?usp=sharing"",""สบก!BO31"")"),0)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IFERROR(__xludf.DUMMYFUNCTION("IMPORTRANGE(""https://docs.google.com/spreadsheets/d/1Yj_ptqi66GCucihVvJfMjLAmec39IyEx_6qawtMGysU/edit?usp=sharing"",""สบก!BP31"")"),19295)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IFERROR(__xludf.DUMMYFUNCTION("IMPORTRANGE(""https://docs.google.com/spreadsheets/d/1Yj_ptqi66GCucihVvJfMjLAmec39IyEx_6qawtMGysU/edit?usp=sharing"",""สบก!BQ31"")"),0)</f>
        <v>0</v>
      </c>
      <c r="M228" s="101"/>
      <c r="N228" s="91">
        <f ca="1">IFERROR(__xludf.DUMMYFUNCTION("IMPORTRANGE(""https://docs.google.com/spreadsheets/d/1Yj_ptqi66GCucihVvJfMjLAmec39IyEx_6qawtMGysU/edit?usp=sharing"",""สบก!BU31"")"),0)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IFERROR(__xludf.DUMMYFUNCTION("IMPORTRANGE(""https://docs.google.com/spreadsheets/d/11923uPwbBZFjjGgGUA6NLw09EwE0CqkOc4q9oUmW1yo/edit?usp=sharing"",""แม่ฮ่องสอน!I149"")"),13)</f>
        <v>13</v>
      </c>
      <c r="J229" s="264">
        <f ca="1">IFERROR(__xludf.DUMMYFUNCTION("IMPORTRANGE(""https://docs.google.com/spreadsheets/d/11923uPwbBZFjjGgGUA6NLw09EwE0CqkOc4q9oUmW1yo/edit?usp=sharing"",""แม่ฮ่องสอน!J149"")"),13)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IFERROR(__xludf.DUMMYFUNCTION("IMPORTRANGE(""https://docs.google.com/spreadsheets/d/11923uPwbBZFjjGgGUA6NLw09EwE0CqkOc4q9oUmW1yo/edit?usp=sharing"",""แม่ฮ่องสอน!J151"")"),0)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IFERROR(__xludf.DUMMYFUNCTION("IMPORTRANGE(""https://docs.google.com/spreadsheets/d/11923uPwbBZFjjGgGUA6NLw09EwE0CqkOc4q9oUmW1yo/edit?usp=sharing"",""แม่ฮ่องสอน!J152"")"),0)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IFERROR(__xludf.DUMMYFUNCTION("IMPORTRANGE(""https://docs.google.com/spreadsheets/d/11923uPwbBZFjjGgGUA6NLw09EwE0CqkOc4q9oUmW1yo/edit?usp=sharing"",""แม่ฮ่องสอน!J153"")"),1)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IFERROR(__xludf.DUMMYFUNCTION("IMPORTRANGE(""https://docs.google.com/spreadsheets/d/11923uPwbBZFjjGgGUA6NLw09EwE0CqkOc4q9oUmW1yo/edit?usp=sharing"",""แม่ฮ่องสอน!J154"")"),1)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IFERROR(__xludf.DUMMYFUNCTION("IMPORTRANGE(""https://docs.google.com/spreadsheets/d/11923uPwbBZFjjGgGUA6NLw09EwE0CqkOc4q9oUmW1yo/edit?usp=sharing"",""แม่ฮ่องสอน!I155"")"),13)</f>
        <v>13</v>
      </c>
      <c r="J235" s="192">
        <f ca="1">IFERROR(__xludf.DUMMYFUNCTION("IMPORTRANGE(""https://docs.google.com/spreadsheets/d/11923uPwbBZFjjGgGUA6NLw09EwE0CqkOc4q9oUmW1yo/edit?usp=sharing"",""แม่ฮ่องสอน!J155"")"),13)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IFERROR(__xludf.DUMMYFUNCTION("IMPORTRANGE(""https://docs.google.com/spreadsheets/d/11923uPwbBZFjjGgGUA6NLw09EwE0CqkOc4q9oUmW1yo/edit?usp=sharing"",""แม่ฮ่องสอน!J156"")"),1)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IFERROR(__xludf.DUMMYFUNCTION("IMPORTRANGE(""https://docs.google.com/spreadsheets/d/11923uPwbBZFjjGgGUA6NLw09EwE0CqkOc4q9oUmW1yo/edit?usp=sharing"",""แม่ฮ่องสอน!I158"")"),0)</f>
        <v>0</v>
      </c>
      <c r="J238" s="264">
        <f ca="1">IFERROR(__xludf.DUMMYFUNCTION("IMPORTRANGE(""https://docs.google.com/spreadsheets/d/11923uPwbBZFjjGgGUA6NLw09EwE0CqkOc4q9oUmW1yo/edit?usp=sharing"",""แม่ฮ่องสอน!J158"")"),0)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IFERROR(__xludf.DUMMYFUNCTION("IMPORTRANGE(""https://docs.google.com/spreadsheets/d/11923uPwbBZFjjGgGUA6NLw09EwE0CqkOc4q9oUmW1yo/edit?usp=sharing"",""แม่ฮ่องสอน!J159"")"),"")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IFERROR(__xludf.DUMMYFUNCTION("IMPORTRANGE(""https://docs.google.com/spreadsheets/d/11923uPwbBZFjjGgGUA6NLw09EwE0CqkOc4q9oUmW1yo/edit?usp=sharing"",""แม่ฮ่องสอน!J161"")"),0)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IFERROR(__xludf.DUMMYFUNCTION("IMPORTRANGE(""https://docs.google.com/spreadsheets/d/11923uPwbBZFjjGgGUA6NLw09EwE0CqkOc4q9oUmW1yo/edit?usp=sharing"",""แม่ฮ่องสอน!J162"")"),0)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IFERROR(__xludf.DUMMYFUNCTION("IMPORTRANGE(""https://docs.google.com/spreadsheets/d/11923uPwbBZFjjGgGUA6NLw09EwE0CqkOc4q9oUmW1yo/edit?usp=sharing"",""แม่ฮ่องสอน!J163"")"),0)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IFERROR(__xludf.DUMMYFUNCTION("IMPORTRANGE(""https://docs.google.com/spreadsheets/d/11923uPwbBZFjjGgGUA6NLw09EwE0CqkOc4q9oUmW1yo/edit?usp=sharing"",""แม่ฮ่องสอน!I164"")"),0)</f>
        <v>0</v>
      </c>
      <c r="J244" s="191">
        <f ca="1">IFERROR(__xludf.DUMMYFUNCTION("IMPORTRANGE(""https://docs.google.com/spreadsheets/d/11923uPwbBZFjjGgGUA6NLw09EwE0CqkOc4q9oUmW1yo/edit?usp=sharing"",""แม่ฮ่องสอน!J164"")"),0)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IFERROR(__xludf.DUMMYFUNCTION("IMPORTRANGE(""https://docs.google.com/spreadsheets/d/11923uPwbBZFjjGgGUA6NLw09EwE0CqkOc4q9oUmW1yo/edit?usp=sharing"",""แม่ฮ่องสอน!J165"")"),0)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IFERROR(__xludf.DUMMYFUNCTION("IMPORTRANGE(""https://docs.google.com/spreadsheets/d/11923uPwbBZFjjGgGUA6NLw09EwE0CqkOc4q9oUmW1yo/edit?usp=sharing"",""แม่ฮ่องสอน!J166"")"),0)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IFERROR(__xludf.DUMMYFUNCTION("IMPORTRANGE(""https://docs.google.com/spreadsheets/d/11923uPwbBZFjjGgGUA6NLw09EwE0CqkOc4q9oUmW1yo/edit?usp=sharing"",""แม่ฮ่องสอน!I169"")"),0)</f>
        <v>0</v>
      </c>
      <c r="J249" s="308">
        <f ca="1">IFERROR(__xludf.DUMMYFUNCTION("IMPORTRANGE(""https://docs.google.com/spreadsheets/d/11923uPwbBZFjjGgGUA6NLw09EwE0CqkOc4q9oUmW1yo/edit?usp=sharing"",""แม่ฮ่องสอน!J169"")"),0)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IFERROR(__xludf.DUMMYFUNCTION("IMPORTRANGE(""https://docs.google.com/spreadsheets/d/1Yj_ptqi66GCucihVvJfMjLAmec39IyEx_6qawtMGysU/edit?usp=sharing"",""สบก!CB31"")"),0)</f>
        <v>0</v>
      </c>
      <c r="N254" s="172">
        <f ca="1">IFERROR(__xludf.DUMMYFUNCTION("IMPORTRANGE(""https://docs.google.com/spreadsheets/d/1Yj_ptqi66GCucihVvJfMjLAmec39IyEx_6qawtMGysU/edit?usp=sharing"",""สบก!CC31"")"),0)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IFERROR(__xludf.DUMMYFUNCTION("IMPORTRANGE(""https://docs.google.com/spreadsheets/d/1Yj_ptqi66GCucihVvJfMjLAmec39IyEx_6qawtMGysU/edit?usp=sharing"",""สบก!BX31"")"),0)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IFERROR(__xludf.DUMMYFUNCTION("IMPORTRANGE(""https://docs.google.com/spreadsheets/d/1Yj_ptqi66GCucihVvJfMjLAmec39IyEx_6qawtMGysU/edit?usp=sharing"",""สบก!BY31"")"),0)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IFERROR(__xludf.DUMMYFUNCTION("IMPORTRANGE(""https://docs.google.com/spreadsheets/d/1Yj_ptqi66GCucihVvJfMjLAmec39IyEx_6qawtMGysU/edit?usp=sharing"",""สบก!BZ31"")"),0)</f>
        <v>0</v>
      </c>
      <c r="M258" s="101"/>
      <c r="N258" s="91">
        <f ca="1">IFERROR(__xludf.DUMMYFUNCTION("IMPORTRANGE(""https://docs.google.com/spreadsheets/d/1Yj_ptqi66GCucihVvJfMjLAmec39IyEx_6qawtMGysU/edit?usp=sharing"",""สบก!CD31"")"),0)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IFERROR(__xludf.DUMMYFUNCTION("IMPORTRANGE(""https://docs.google.com/spreadsheets/d/11923uPwbBZFjjGgGUA6NLw09EwE0CqkOc4q9oUmW1yo/edit?usp=sharing"",""แม่ฮ่องสอน!J175"")"),0)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IFERROR(__xludf.DUMMYFUNCTION("IMPORTRANGE(""https://docs.google.com/spreadsheets/d/11923uPwbBZFjjGgGUA6NLw09EwE0CqkOc4q9oUmW1yo/edit?usp=sharing"",""แม่ฮ่องสอน!J176"")"),0)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IFERROR(__xludf.DUMMYFUNCTION("IMPORTRANGE(""https://docs.google.com/spreadsheets/d/11923uPwbBZFjjGgGUA6NLw09EwE0CqkOc4q9oUmW1yo/edit?usp=sharing"",""แม่ฮ่องสอน!J177"")"),0)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IFERROR(__xludf.DUMMYFUNCTION("IMPORTRANGE(""https://docs.google.com/spreadsheets/d/11923uPwbBZFjjGgGUA6NLw09EwE0CqkOc4q9oUmW1yo/edit?usp=sharing"",""แม่ฮ่องสอน!J178"")"),0)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IFERROR(__xludf.DUMMYFUNCTION("IMPORTRANGE(""https://docs.google.com/spreadsheets/d/11923uPwbBZFjjGgGUA6NLw09EwE0CqkOc4q9oUmW1yo/edit?usp=sharing"",""แม่ฮ่องสอน!I179"")"),0)</f>
        <v>0</v>
      </c>
      <c r="J264" s="192">
        <f ca="1">IFERROR(__xludf.DUMMYFUNCTION("IMPORTRANGE(""https://docs.google.com/spreadsheets/d/11923uPwbBZFjjGgGUA6NLw09EwE0CqkOc4q9oUmW1yo/edit?usp=sharing"",""แม่ฮ่องสอน!J179"")"),0)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IFERROR(__xludf.DUMMYFUNCTION("IMPORTRANGE(""https://docs.google.com/spreadsheets/d/11923uPwbBZFjjGgGUA6NLw09EwE0CqkOc4q9oUmW1yo/edit?usp=sharing"",""แม่ฮ่องสอน!I180"")"),0)</f>
        <v>0</v>
      </c>
      <c r="J265" s="192">
        <f ca="1">IFERROR(__xludf.DUMMYFUNCTION("IMPORTRANGE(""https://docs.google.com/spreadsheets/d/11923uPwbBZFjjGgGUA6NLw09EwE0CqkOc4q9oUmW1yo/edit?usp=sharing"",""แม่ฮ่องสอน!J180"")"),0)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IFERROR(__xludf.DUMMYFUNCTION("IMPORTRANGE(""https://docs.google.com/spreadsheets/d/11923uPwbBZFjjGgGUA6NLw09EwE0CqkOc4q9oUmW1yo/edit?usp=sharing"",""แม่ฮ่องสอน!I181"")"),0)</f>
        <v>0</v>
      </c>
      <c r="J266" s="192">
        <f ca="1">IFERROR(__xludf.DUMMYFUNCTION("IMPORTRANGE(""https://docs.google.com/spreadsheets/d/11923uPwbBZFjjGgGUA6NLw09EwE0CqkOc4q9oUmW1yo/edit?usp=sharing"",""แม่ฮ่องสอน!J181"")"),0)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IFERROR(__xludf.DUMMYFUNCTION("IMPORTRANGE(""https://docs.google.com/spreadsheets/d/11923uPwbBZFjjGgGUA6NLw09EwE0CqkOc4q9oUmW1yo/edit?usp=sharing"",""แม่ฮ่องสอน!I182"")"),0)</f>
        <v>0</v>
      </c>
      <c r="J267" s="192">
        <f ca="1">IFERROR(__xludf.DUMMYFUNCTION("IMPORTRANGE(""https://docs.google.com/spreadsheets/d/11923uPwbBZFjjGgGUA6NLw09EwE0CqkOc4q9oUmW1yo/edit?usp=sharing"",""แม่ฮ่องสอน!J182"")"),0)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IFERROR(__xludf.DUMMYFUNCTION("IMPORTRANGE(""https://docs.google.com/spreadsheets/d/11923uPwbBZFjjGgGUA6NLw09EwE0CqkOc4q9oUmW1yo/edit?usp=sharing"",""แม่ฮ่องสอน!J183"")"),0)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IFERROR(__xludf.DUMMYFUNCTION("IMPORTRANGE(""https://docs.google.com/spreadsheets/d/11923uPwbBZFjjGgGUA6NLw09EwE0CqkOc4q9oUmW1yo/edit?usp=sharing"",""แม่ฮ่องสอน!J184"")"),0)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IFERROR(__xludf.DUMMYFUNCTION("IMPORTRANGE(""https://docs.google.com/spreadsheets/d/11923uPwbBZFjjGgGUA6NLw09EwE0CqkOc4q9oUmW1yo/edit?usp=sharing"",""แม่ฮ่องสอน!I185"")"),15)</f>
        <v>15</v>
      </c>
      <c r="J270" s="308">
        <f ca="1">IFERROR(__xludf.DUMMYFUNCTION("IMPORTRANGE(""https://docs.google.com/spreadsheets/d/11923uPwbBZFjjGgGUA6NLw09EwE0CqkOc4q9oUmW1yo/edit?usp=sharing"",""แม่ฮ่องสอน!J185"")"),15)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59999</v>
      </c>
      <c r="O271" s="154">
        <f t="shared" ref="O271:O273" ca="1" si="84">IF(L271&gt;0,N271*100/L271,0)</f>
        <v>32.050747863247864</v>
      </c>
      <c r="P271" s="154">
        <f t="shared" ref="P271:P273" ca="1" si="85">IF(M271&gt;0,N271*100/M271,0)</f>
        <v>61.067684478371504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59999</v>
      </c>
      <c r="O273" s="159">
        <f t="shared" ca="1" si="84"/>
        <v>32.050747863247864</v>
      </c>
      <c r="P273" s="159">
        <f t="shared" ca="1" si="85"/>
        <v>61.067684478371504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IFERROR(__xludf.DUMMYFUNCTION("IMPORTRANGE(""https://docs.google.com/spreadsheets/d/1Yj_ptqi66GCucihVvJfMjLAmec39IyEx_6qawtMGysU/edit?usp=sharing"",""สบก!CK31"")"),98250)</f>
        <v>98250</v>
      </c>
      <c r="N275" s="172">
        <f ca="1">IFERROR(__xludf.DUMMYFUNCTION("IMPORTRANGE(""https://docs.google.com/spreadsheets/d/1Yj_ptqi66GCucihVvJfMjLAmec39IyEx_6qawtMGysU/edit?usp=sharing"",""สบก!CL31"")"),59999)</f>
        <v>59999</v>
      </c>
      <c r="O275" s="171">
        <f ca="1">IF(L275&gt;0,N275*100/L275,0)</f>
        <v>32.050747863247864</v>
      </c>
      <c r="P275" s="171">
        <f ca="1">IF(M275&gt;0,N275*100/M275,0)</f>
        <v>61.067684478371504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IFERROR(__xludf.DUMMYFUNCTION("IMPORTRANGE(""https://docs.google.com/spreadsheets/d/1Yj_ptqi66GCucihVvJfMjLAmec39IyEx_6qawtMGysU/edit?usp=sharing"",""สบก!CG31"")"),132000)</f>
        <v>132000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IFERROR(__xludf.DUMMYFUNCTION("IMPORTRANGE(""https://docs.google.com/spreadsheets/d/1Yj_ptqi66GCucihVvJfMjLAmec39IyEx_6qawtMGysU/edit?usp=sharing"",""สบก!CH31"")"),55200)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IFERROR(__xludf.DUMMYFUNCTION("IMPORTRANGE(""https://docs.google.com/spreadsheets/d/1Yj_ptqi66GCucihVvJfMjLAmec39IyEx_6qawtMGysU/edit?usp=sharing"",""สบก!CI31"")"),0)</f>
        <v>0</v>
      </c>
      <c r="M279" s="101"/>
      <c r="N279" s="91">
        <f ca="1">IFERROR(__xludf.DUMMYFUNCTION("IMPORTRANGE(""https://docs.google.com/spreadsheets/d/1Yj_ptqi66GCucihVvJfMjLAmec39IyEx_6qawtMGysU/edit?usp=sharing"",""สบก!CM31"")"),0)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IFERROR(__xludf.DUMMYFUNCTION("IMPORTRANGE(""https://docs.google.com/spreadsheets/d/11923uPwbBZFjjGgGUA6NLw09EwE0CqkOc4q9oUmW1yo/edit?usp=sharing"",""แม่ฮ่องสอน!J191"")"),0)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IFERROR(__xludf.DUMMYFUNCTION("IMPORTRANGE(""https://docs.google.com/spreadsheets/d/11923uPwbBZFjjGgGUA6NLw09EwE0CqkOc4q9oUmW1yo/edit?usp=sharing"",""แม่ฮ่องสอน!J192"")"),1)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IFERROR(__xludf.DUMMYFUNCTION("IMPORTRANGE(""https://docs.google.com/spreadsheets/d/11923uPwbBZFjjGgGUA6NLw09EwE0CqkOc4q9oUmW1yo/edit?usp=sharing"",""แม่ฮ่องสอน!J193"")"),1)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IFERROR(__xludf.DUMMYFUNCTION("IMPORTRANGE(""https://docs.google.com/spreadsheets/d/11923uPwbBZFjjGgGUA6NLw09EwE0CqkOc4q9oUmW1yo/edit?usp=sharing"",""แม่ฮ่องสอน!J194"")"),1)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IFERROR(__xludf.DUMMYFUNCTION("IMPORTRANGE(""https://docs.google.com/spreadsheets/d/11923uPwbBZFjjGgGUA6NLw09EwE0CqkOc4q9oUmW1yo/edit?usp=sharing"",""แม่ฮ่องสอน!I195"")"),15)</f>
        <v>15</v>
      </c>
      <c r="J285" s="192">
        <f ca="1">IFERROR(__xludf.DUMMYFUNCTION("IMPORTRANGE(""https://docs.google.com/spreadsheets/d/11923uPwbBZFjjGgGUA6NLw09EwE0CqkOc4q9oUmW1yo/edit?usp=sharing"",""แม่ฮ่องสอน!J195"")"),15)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IFERROR(__xludf.DUMMYFUNCTION("IMPORTRANGE(""https://docs.google.com/spreadsheets/d/11923uPwbBZFjjGgGUA6NLw09EwE0CqkOc4q9oUmW1yo/edit?usp=sharing"",""แม่ฮ่องสอน!J196"")"),0)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IFERROR(__xludf.DUMMYFUNCTION("IMPORTRANGE(""https://docs.google.com/spreadsheets/d/11923uPwbBZFjjGgGUA6NLw09EwE0CqkOc4q9oUmW1yo/edit?usp=sharing"",""แม่ฮ่องสอน!I199"")"),0)</f>
        <v>0</v>
      </c>
      <c r="J289" s="308">
        <f ca="1">IFERROR(__xludf.DUMMYFUNCTION("IMPORTRANGE(""https://docs.google.com/spreadsheets/d/11923uPwbBZFjjGgGUA6NLw09EwE0CqkOc4q9oUmW1yo/edit?usp=sharing"",""แม่ฮ่องสอน!J199"")"),0)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IFERROR(__xludf.DUMMYFUNCTION("IMPORTRANGE(""https://docs.google.com/spreadsheets/d/1Yj_ptqi66GCucihVvJfMjLAmec39IyEx_6qawtMGysU/edit?usp=sharing"",""สบก!CT31"")"),0)</f>
        <v>0</v>
      </c>
      <c r="N294" s="172">
        <f ca="1">IFERROR(__xludf.DUMMYFUNCTION("IMPORTRANGE(""https://docs.google.com/spreadsheets/d/1Yj_ptqi66GCucihVvJfMjLAmec39IyEx_6qawtMGysU/edit?usp=sharing"",""สบก!CU31"")"),0)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IFERROR(__xludf.DUMMYFUNCTION("IMPORTRANGE(""https://docs.google.com/spreadsheets/d/1Yj_ptqi66GCucihVvJfMjLAmec39IyEx_6qawtMGysU/edit?usp=sharing"",""สบก!CP31"")"),0)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IFERROR(__xludf.DUMMYFUNCTION("IMPORTRANGE(""https://docs.google.com/spreadsheets/d/1Yj_ptqi66GCucihVvJfMjLAmec39IyEx_6qawtMGysU/edit?usp=sharing"",""สบก!CQ31"")"),0)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IFERROR(__xludf.DUMMYFUNCTION("IMPORTRANGE(""https://docs.google.com/spreadsheets/d/1Yj_ptqi66GCucihVvJfMjLAmec39IyEx_6qawtMGysU/edit?usp=sharing"",""สบก!CR31"")"),0)</f>
        <v>0</v>
      </c>
      <c r="M298" s="101"/>
      <c r="N298" s="91">
        <f ca="1">IFERROR(__xludf.DUMMYFUNCTION("IMPORTRANGE(""https://docs.google.com/spreadsheets/d/1Yj_ptqi66GCucihVvJfMjLAmec39IyEx_6qawtMGysU/edit?usp=sharing"",""สบก!CV31"")"),0)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IFERROR(__xludf.DUMMYFUNCTION("IMPORTRANGE(""https://docs.google.com/spreadsheets/d/11923uPwbBZFjjGgGUA6NLw09EwE0CqkOc4q9oUmW1yo/edit?usp=sharing"",""แม่ฮ่องสอน!J205"")"),0)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IFERROR(__xludf.DUMMYFUNCTION("IMPORTRANGE(""https://docs.google.com/spreadsheets/d/11923uPwbBZFjjGgGUA6NLw09EwE0CqkOc4q9oUmW1yo/edit?usp=sharing"",""แม่ฮ่องสอน!J206"")"),0)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IFERROR(__xludf.DUMMYFUNCTION("IMPORTRANGE(""https://docs.google.com/spreadsheets/d/11923uPwbBZFjjGgGUA6NLw09EwE0CqkOc4q9oUmW1yo/edit?usp=sharing"",""แม่ฮ่องสอน!J207"")"),0)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IFERROR(__xludf.DUMMYFUNCTION("IMPORTRANGE(""https://docs.google.com/spreadsheets/d/11923uPwbBZFjjGgGUA6NLw09EwE0CqkOc4q9oUmW1yo/edit?usp=sharing"",""แม่ฮ่องสอน!J208"")"),0)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IFERROR(__xludf.DUMMYFUNCTION("IMPORTRANGE(""https://docs.google.com/spreadsheets/d/11923uPwbBZFjjGgGUA6NLw09EwE0CqkOc4q9oUmW1yo/edit?usp=sharing"",""แม่ฮ่องสอน!I209"")"),0)</f>
        <v>0</v>
      </c>
      <c r="J304" s="191">
        <f ca="1">IFERROR(__xludf.DUMMYFUNCTION("IMPORTRANGE(""https://docs.google.com/spreadsheets/d/11923uPwbBZFjjGgGUA6NLw09EwE0CqkOc4q9oUmW1yo/edit?usp=sharing"",""แม่ฮ่องสอน!J209"")"),0)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IFERROR(__xludf.DUMMYFUNCTION("IMPORTRANGE(""https://docs.google.com/spreadsheets/d/11923uPwbBZFjjGgGUA6NLw09EwE0CqkOc4q9oUmW1yo/edit?usp=sharing"",""แม่ฮ่องสอน!I211"")"),0)</f>
        <v>0</v>
      </c>
      <c r="J306" s="191">
        <f ca="1">IFERROR(__xludf.DUMMYFUNCTION("IMPORTRANGE(""https://docs.google.com/spreadsheets/d/11923uPwbBZFjjGgGUA6NLw09EwE0CqkOc4q9oUmW1yo/edit?usp=sharing"",""แม่ฮ่องสอน!J211"")"),0)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IFERROR(__xludf.DUMMYFUNCTION("IMPORTRANGE(""https://docs.google.com/spreadsheets/d/11923uPwbBZFjjGgGUA6NLw09EwE0CqkOc4q9oUmW1yo/edit?usp=sharing"",""แม่ฮ่องสอน!J212"")"),0)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IFERROR(__xludf.DUMMYFUNCTION("IMPORTRANGE(""https://docs.google.com/spreadsheets/d/11923uPwbBZFjjGgGUA6NLw09EwE0CqkOc4q9oUmW1yo/edit?usp=sharing"",""แม่ฮ่องสอน!J213"")"),0)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IFERROR(__xludf.DUMMYFUNCTION("IMPORTRANGE(""https://docs.google.com/spreadsheets/d/11923uPwbBZFjjGgGUA6NLw09EwE0CqkOc4q9oUmW1yo/edit?usp=sharing"",""แม่ฮ่องสอน!I214"")"),0)</f>
        <v>0</v>
      </c>
      <c r="J309" s="325">
        <f ca="1">IFERROR(__xludf.DUMMYFUNCTION("IMPORTRANGE(""https://docs.google.com/spreadsheets/d/11923uPwbBZFjjGgGUA6NLw09EwE0CqkOc4q9oUmW1yo/edit?usp=sharing"",""แม่ฮ่องสอน!J214"")"),0)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IFERROR(__xludf.DUMMYFUNCTION("IMPORTRANGE(""https://docs.google.com/spreadsheets/d/1Yj_ptqi66GCucihVvJfMjLAmec39IyEx_6qawtMGysU/edit?usp=sharing"",""สบก!DC31"")"),0)</f>
        <v>0</v>
      </c>
      <c r="N314" s="172">
        <f ca="1">IFERROR(__xludf.DUMMYFUNCTION("IMPORTRANGE(""https://docs.google.com/spreadsheets/d/1Yj_ptqi66GCucihVvJfMjLAmec39IyEx_6qawtMGysU/edit?usp=sharing"",""สบก!DD31"")"),0)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IFERROR(__xludf.DUMMYFUNCTION("IMPORTRANGE(""https://docs.google.com/spreadsheets/d/1Yj_ptqi66GCucihVvJfMjLAmec39IyEx_6qawtMGysU/edit?usp=sharing"",""สบก!CY31"")"),0)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IFERROR(__xludf.DUMMYFUNCTION("IMPORTRANGE(""https://docs.google.com/spreadsheets/d/1Yj_ptqi66GCucihVvJfMjLAmec39IyEx_6qawtMGysU/edit?usp=sharing"",""สบก!CZ31"")"),0)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IFERROR(__xludf.DUMMYFUNCTION("IMPORTRANGE(""https://docs.google.com/spreadsheets/d/1Yj_ptqi66GCucihVvJfMjLAmec39IyEx_6qawtMGysU/edit?usp=sharing"",""สบก!DA31"")"),0)</f>
        <v>0</v>
      </c>
      <c r="M318" s="101"/>
      <c r="N318" s="91">
        <f ca="1">IFERROR(__xludf.DUMMYFUNCTION("IMPORTRANGE(""https://docs.google.com/spreadsheets/d/1Yj_ptqi66GCucihVvJfMjLAmec39IyEx_6qawtMGysU/edit?usp=sharing"",""สบก!DE31"")"),0)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IFERROR(__xludf.DUMMYFUNCTION("IMPORTRANGE(""https://docs.google.com/spreadsheets/d/11923uPwbBZFjjGgGUA6NLw09EwE0CqkOc4q9oUmW1yo/edit?usp=sharing"",""แม่ฮ่องสอน!J220"")"),0)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IFERROR(__xludf.DUMMYFUNCTION("IMPORTRANGE(""https://docs.google.com/spreadsheets/d/11923uPwbBZFjjGgGUA6NLw09EwE0CqkOc4q9oUmW1yo/edit?usp=sharing"",""แม่ฮ่องสอน!J221"")"),0)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IFERROR(__xludf.DUMMYFUNCTION("IMPORTRANGE(""https://docs.google.com/spreadsheets/d/11923uPwbBZFjjGgGUA6NLw09EwE0CqkOc4q9oUmW1yo/edit?usp=sharing"",""แม่ฮ่องสอน!J222"")"),0)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IFERROR(__xludf.DUMMYFUNCTION("IMPORTRANGE(""https://docs.google.com/spreadsheets/d/11923uPwbBZFjjGgGUA6NLw09EwE0CqkOc4q9oUmW1yo/edit?usp=sharing"",""แม่ฮ่องสอน!J223"")"),0)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IFERROR(__xludf.DUMMYFUNCTION("IMPORTRANGE(""https://docs.google.com/spreadsheets/d/11923uPwbBZFjjGgGUA6NLw09EwE0CqkOc4q9oUmW1yo/edit?usp=sharing"",""แม่ฮ่องสอน!I224"")"),0)</f>
        <v>0</v>
      </c>
      <c r="J324" s="191">
        <f ca="1">IFERROR(__xludf.DUMMYFUNCTION("IMPORTRANGE(""https://docs.google.com/spreadsheets/d/11923uPwbBZFjjGgGUA6NLw09EwE0CqkOc4q9oUmW1yo/edit?usp=sharing"",""แม่ฮ่องสอน!J224"")"),0)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IFERROR(__xludf.DUMMYFUNCTION("IMPORTRANGE(""https://docs.google.com/spreadsheets/d/11923uPwbBZFjjGgGUA6NLw09EwE0CqkOc4q9oUmW1yo/edit?usp=sharing"",""แม่ฮ่องสอน!J225"")"),0)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IFERROR(__xludf.DUMMYFUNCTION("IMPORTRANGE(""https://docs.google.com/spreadsheets/d/11923uPwbBZFjjGgGUA6NLw09EwE0CqkOc4q9oUmW1yo/edit?usp=sharing"",""แม่ฮ่องสอน!J226"")"),0)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IFERROR(__xludf.DUMMYFUNCTION("IMPORTRANGE(""https://docs.google.com/spreadsheets/d/11923uPwbBZFjjGgGUA6NLw09EwE0CqkOc4q9oUmW1yo/edit?usp=sharing"",""แม่ฮ่องสอน!I228"")"),70)</f>
        <v>70</v>
      </c>
      <c r="J328" s="330">
        <f ca="1">IFERROR(__xludf.DUMMYFUNCTION("IMPORTRANGE(""https://docs.google.com/spreadsheets/d/11923uPwbBZFjjGgGUA6NLw09EwE0CqkOc4q9oUmW1yo/edit?usp=sharing"",""แม่ฮ่องสอน!J228"")"),13)</f>
        <v>13</v>
      </c>
      <c r="K328" s="309">
        <f ca="1">IF(I328&gt;0,J328*100/I328,0)</f>
        <v>18.571428571428573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873740</v>
      </c>
      <c r="M329" s="155">
        <f t="shared" ca="1" si="98"/>
        <v>417320</v>
      </c>
      <c r="N329" s="155">
        <f t="shared" ca="1" si="98"/>
        <v>304463</v>
      </c>
      <c r="O329" s="154">
        <f t="shared" ref="O329:O331" ca="1" si="99">IF(L329&gt;0,N329*100/L329,0)</f>
        <v>34.845949595989651</v>
      </c>
      <c r="P329" s="154">
        <f t="shared" ref="P329:P331" ca="1" si="100">IF(M329&gt;0,N329*100/M329,0)</f>
        <v>72.956723856992241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873740</v>
      </c>
      <c r="M331" s="160">
        <f t="shared" ca="1" si="102"/>
        <v>417320</v>
      </c>
      <c r="N331" s="160">
        <f t="shared" ca="1" si="102"/>
        <v>304463</v>
      </c>
      <c r="O331" s="159">
        <f t="shared" ca="1" si="99"/>
        <v>34.845949595989651</v>
      </c>
      <c r="P331" s="159">
        <f t="shared" ca="1" si="100"/>
        <v>72.956723856992241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825940</v>
      </c>
      <c r="M333" s="172">
        <f ca="1">IFERROR(__xludf.DUMMYFUNCTION("IMPORTRANGE(""https://docs.google.com/spreadsheets/d/1Yj_ptqi66GCucihVvJfMjLAmec39IyEx_6qawtMGysU/edit?usp=sharing"",""สบก!DL31"")"),417320)</f>
        <v>417320</v>
      </c>
      <c r="N333" s="172">
        <f ca="1">IFERROR(__xludf.DUMMYFUNCTION("IMPORTRANGE(""https://docs.google.com/spreadsheets/d/1Yj_ptqi66GCucihVvJfMjLAmec39IyEx_6qawtMGysU/edit?usp=sharing"",""สบก!DM31"")"),256663)</f>
        <v>256663</v>
      </c>
      <c r="O333" s="171">
        <f ca="1">IF(L333&gt;0,N333*100/L333,0)</f>
        <v>31.07525970409473</v>
      </c>
      <c r="P333" s="171">
        <f ca="1">IF(M333&gt;0,N333*100/M333,0)</f>
        <v>61.502683791814434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IFERROR(__xludf.DUMMYFUNCTION("IMPORTRANGE(""https://docs.google.com/spreadsheets/d/1Yj_ptqi66GCucihVvJfMjLAmec39IyEx_6qawtMGysU/edit?usp=sharing"",""สบก!DH31"")"),574800)</f>
        <v>574800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IFERROR(__xludf.DUMMYFUNCTION("IMPORTRANGE(""https://docs.google.com/spreadsheets/d/1Yj_ptqi66GCucihVvJfMjLAmec39IyEx_6qawtMGysU/edit?usp=sharing"",""สบก!DI31"")"),251140)</f>
        <v>251140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IFERROR(__xludf.DUMMYFUNCTION("IMPORTRANGE(""https://docs.google.com/spreadsheets/d/1Yj_ptqi66GCucihVvJfMjLAmec39IyEx_6qawtMGysU/edit?usp=sharing"",""สบก!DJ31"")"),47800)</f>
        <v>47800</v>
      </c>
      <c r="M337" s="101"/>
      <c r="N337" s="91">
        <f ca="1">IFERROR(__xludf.DUMMYFUNCTION("IMPORTRANGE(""https://docs.google.com/spreadsheets/d/1Yj_ptqi66GCucihVvJfMjLAmec39IyEx_6qawtMGysU/edit?usp=sharing"",""สบก!DN31"")"),47800)</f>
        <v>47800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IFERROR(__xludf.DUMMYFUNCTION("IMPORTRANGE(""https://docs.google.com/spreadsheets/d/11923uPwbBZFjjGgGUA6NLw09EwE0CqkOc4q9oUmW1yo/edit?usp=sharing"",""แม่ฮ่องสอน!I234"")"),0)</f>
        <v>0</v>
      </c>
      <c r="J339" s="191">
        <f ca="1">IFERROR(__xludf.DUMMYFUNCTION("IMPORTRANGE(""https://docs.google.com/spreadsheets/d/11923uPwbBZFjjGgGUA6NLw09EwE0CqkOc4q9oUmW1yo/edit?usp=sharing"",""แม่ฮ่องสอน!J234"")"),4)</f>
        <v>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IFERROR(__xludf.DUMMYFUNCTION("IMPORTRANGE(""https://docs.google.com/spreadsheets/d/11923uPwbBZFjjGgGUA6NLw09EwE0CqkOc4q9oUmW1yo/edit?usp=sharing"",""แม่ฮ่องสอน!I235"")"),210)</f>
        <v>210</v>
      </c>
      <c r="J340" s="191">
        <f ca="1">IFERROR(__xludf.DUMMYFUNCTION("IMPORTRANGE(""https://docs.google.com/spreadsheets/d/11923uPwbBZFjjGgGUA6NLw09EwE0CqkOc4q9oUmW1yo/edit?usp=sharing"",""แม่ฮ่องสอน!J235"")"),2.1)</f>
        <v>2.1</v>
      </c>
      <c r="K340" s="333">
        <f t="shared" ca="1" si="103"/>
        <v>1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IFERROR(__xludf.DUMMYFUNCTION("IMPORTRANGE(""https://docs.google.com/spreadsheets/d/11923uPwbBZFjjGgGUA6NLw09EwE0CqkOc4q9oUmW1yo/edit?usp=sharing"",""แม่ฮ่องสอน!I236"")"),70)</f>
        <v>70</v>
      </c>
      <c r="J341" s="191">
        <f ca="1">IFERROR(__xludf.DUMMYFUNCTION("IMPORTRANGE(""https://docs.google.com/spreadsheets/d/11923uPwbBZFjjGgGUA6NLw09EwE0CqkOc4q9oUmW1yo/edit?usp=sharing"",""แม่ฮ่องสอน!J236"")"),16)</f>
        <v>16</v>
      </c>
      <c r="K341" s="333">
        <f t="shared" ca="1" si="103"/>
        <v>22.857142857142858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IFERROR(__xludf.DUMMYFUNCTION("IMPORTRANGE(""https://docs.google.com/spreadsheets/d/11923uPwbBZFjjGgGUA6NLw09EwE0CqkOc4q9oUmW1yo/edit?usp=sharing"",""แม่ฮ่องสอน!I237"")"),0)</f>
        <v>0</v>
      </c>
      <c r="J342" s="191">
        <f ca="1">IFERROR(__xludf.DUMMYFUNCTION("IMPORTRANGE(""https://docs.google.com/spreadsheets/d/11923uPwbBZFjjGgGUA6NLw09EwE0CqkOc4q9oUmW1yo/edit?usp=sharing"",""แม่ฮ่องสอน!J237"")"),48.9)</f>
        <v>48.9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IFERROR(__xludf.DUMMYFUNCTION("IMPORTRANGE(""https://docs.google.com/spreadsheets/d/11923uPwbBZFjjGgGUA6NLw09EwE0CqkOc4q9oUmW1yo/edit?usp=sharing"",""แม่ฮ่องสอน!I238"")"),70)</f>
        <v>70</v>
      </c>
      <c r="J343" s="191">
        <f ca="1">IFERROR(__xludf.DUMMYFUNCTION("IMPORTRANGE(""https://docs.google.com/spreadsheets/d/11923uPwbBZFjjGgGUA6NLw09EwE0CqkOc4q9oUmW1yo/edit?usp=sharing"",""แม่ฮ่องสอน!J238"")"),0)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IFERROR(__xludf.DUMMYFUNCTION("IMPORTRANGE(""https://docs.google.com/spreadsheets/d/11923uPwbBZFjjGgGUA6NLw09EwE0CqkOc4q9oUmW1yo/edit?usp=sharing"",""แม่ฮ่องสอน!I239"")"),0)</f>
        <v>0</v>
      </c>
      <c r="J344" s="191">
        <f ca="1">IFERROR(__xludf.DUMMYFUNCTION("IMPORTRANGE(""https://docs.google.com/spreadsheets/d/11923uPwbBZFjjGgGUA6NLw09EwE0CqkOc4q9oUmW1yo/edit?usp=sharing"",""แม่ฮ่องสอน!J239"")"),0)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IFERROR(__xludf.DUMMYFUNCTION("IMPORTRANGE(""https://docs.google.com/spreadsheets/d/11923uPwbBZFjjGgGUA6NLw09EwE0CqkOc4q9oUmW1yo/edit?usp=sharing"",""แม่ฮ่องสอน!I240"")"),70)</f>
        <v>70</v>
      </c>
      <c r="J345" s="191">
        <f ca="1">IFERROR(__xludf.DUMMYFUNCTION("IMPORTRANGE(""https://docs.google.com/spreadsheets/d/11923uPwbBZFjjGgGUA6NLw09EwE0CqkOc4q9oUmW1yo/edit?usp=sharing"",""แม่ฮ่องสอน!J240"")"),13)</f>
        <v>13</v>
      </c>
      <c r="K345" s="333">
        <f t="shared" ca="1" si="103"/>
        <v>18.571428571428573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IFERROR(__xludf.DUMMYFUNCTION("IMPORTRANGE(""https://docs.google.com/spreadsheets/d/11923uPwbBZFjjGgGUA6NLw09EwE0CqkOc4q9oUmW1yo/edit?usp=sharing"",""แม่ฮ่องสอน!I241"")"),0)</f>
        <v>0</v>
      </c>
      <c r="J346" s="191">
        <f ca="1">IFERROR(__xludf.DUMMYFUNCTION("IMPORTRANGE(""https://docs.google.com/spreadsheets/d/11923uPwbBZFjjGgGUA6NLw09EwE0CqkOc4q9oUmW1yo/edit?usp=sharing"",""แม่ฮ่องสอน!J241"")"),47.39)</f>
        <v>47.39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IFERROR(__xludf.DUMMYFUNCTION("IMPORTRANGE(""https://docs.google.com/spreadsheets/d/11923uPwbBZFjjGgGUA6NLw09EwE0CqkOc4q9oUmW1yo/edit?usp=sharing"",""แม่ฮ่องสอน!L242"")"),1077527)</f>
        <v>1077527</v>
      </c>
      <c r="M347" s="347"/>
      <c r="N347" s="347">
        <f ca="1">IFERROR(__xludf.DUMMYFUNCTION("IMPORTRANGE(""https://docs.google.com/spreadsheets/d/11923uPwbBZFjjGgGUA6NLw09EwE0CqkOc4q9oUmW1yo/edit?usp=sharing"",""แม่ฮ่องสอน!M242"")"),227438)</f>
        <v>227438</v>
      </c>
      <c r="O347" s="347">
        <f ca="1">+IF(L347&gt;0,N347*100/L347,0)</f>
        <v>21.10740612532215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IFERROR(__xludf.DUMMYFUNCTION("IMPORTRANGE(""https://docs.google.com/spreadsheets/d/11923uPwbBZFjjGgGUA6NLw09EwE0CqkOc4q9oUmW1yo/edit?usp=sharing"",""แม่ฮ่องสอน!I244"")"),110)</f>
        <v>110</v>
      </c>
      <c r="J349" s="360">
        <f ca="1">IFERROR(__xludf.DUMMYFUNCTION("IMPORTRANGE(""https://docs.google.com/spreadsheets/d/11923uPwbBZFjjGgGUA6NLw09EwE0CqkOc4q9oUmW1yo/edit?usp=sharing"",""แม่ฮ่องสอน!J244"")"),60)</f>
        <v>60</v>
      </c>
      <c r="K349" s="361">
        <f t="shared" ref="K349:K350" ca="1" si="104">IF(I349&gt;0,J349*100/I349,0)</f>
        <v>54.545454545454547</v>
      </c>
      <c r="L349" s="362">
        <f ca="1">IFERROR(__xludf.DUMMYFUNCTION("IMPORTRANGE(""https://docs.google.com/spreadsheets/d/11923uPwbBZFjjGgGUA6NLw09EwE0CqkOc4q9oUmW1yo/edit?usp=sharing"",""แม่ฮ่องสอน!L244"")"),353580)</f>
        <v>353580</v>
      </c>
      <c r="M349" s="362"/>
      <c r="N349" s="362">
        <f ca="1">IFERROR(__xludf.DUMMYFUNCTION("IMPORTRANGE(""https://docs.google.com/spreadsheets/d/11923uPwbBZFjjGgGUA6NLw09EwE0CqkOc4q9oUmW1yo/edit?usp=sharing"",""แม่ฮ่องสอน!M244"")"),135756)</f>
        <v>135756</v>
      </c>
      <c r="O349" s="362">
        <f ca="1">+IF(L349&gt;0,N349*100/L349,0)</f>
        <v>38.394705582894957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IFERROR(__xludf.DUMMYFUNCTION("IMPORTRANGE(""https://docs.google.com/spreadsheets/d/11923uPwbBZFjjGgGUA6NLw09EwE0CqkOc4q9oUmW1yo/edit?usp=sharing"",""แม่ฮ่องสอน!I245"")"),50)</f>
        <v>50</v>
      </c>
      <c r="J350" s="360">
        <f ca="1">IFERROR(__xludf.DUMMYFUNCTION("IMPORTRANGE(""https://docs.google.com/spreadsheets/d/11923uPwbBZFjjGgGUA6NLw09EwE0CqkOc4q9oUmW1yo/edit?usp=sharing"",""แม่ฮ่องสอน!J245"")"),0)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IFERROR(__xludf.DUMMYFUNCTION("IMPORTRANGE(""https://docs.google.com/spreadsheets/d/11923uPwbBZFjjGgGUA6NLw09EwE0CqkOc4q9oUmW1yo/edit?usp=sharing"",""แม่ฮ่องสอน!L246"")"),0)</f>
        <v>0</v>
      </c>
      <c r="M351" s="169"/>
      <c r="N351" s="169">
        <f ca="1">IFERROR(__xludf.DUMMYFUNCTION("IMPORTRANGE(""https://docs.google.com/spreadsheets/d/11923uPwbBZFjjGgGUA6NLw09EwE0CqkOc4q9oUmW1yo/edit?usp=sharing"",""แม่ฮ่องสอน!M246"")"),0)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9"/>
      <c r="N352" s="169">
        <f ca="1">IFERROR(__xludf.DUMMYFUNCTION("IMPORTRANGE(""https://docs.google.com/spreadsheets/d/11923uPwbBZFjjGgGUA6NLw09EwE0CqkOc4q9oUmW1yo/edit?usp=sharing"",""แม่ฮ่องสอน!M247"")"),135756)</f>
        <v>135756</v>
      </c>
      <c r="O352" s="169">
        <f t="shared" ca="1" si="105"/>
        <v>38.394705582894957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IFERROR(__xludf.DUMMYFUNCTION("IMPORTRANGE(""https://docs.google.com/spreadsheets/d/11923uPwbBZFjjGgGUA6NLw09EwE0CqkOc4q9oUmW1yo/edit?usp=sharing"",""แม่ฮ่องสอน!L248"")"),0)</f>
        <v>0</v>
      </c>
      <c r="M353" s="171"/>
      <c r="N353" s="171">
        <f ca="1">IFERROR(__xludf.DUMMYFUNCTION("IMPORTRANGE(""https://docs.google.com/spreadsheets/d/11923uPwbBZFjjGgGUA6NLw09EwE0CqkOc4q9oUmW1yo/edit?usp=sharing"",""แม่ฮ่องสอน!M248"")"),0)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IFERROR(__xludf.DUMMYFUNCTION("IMPORTRANGE(""https://docs.google.com/spreadsheets/d/11923uPwbBZFjjGgGUA6NLw09EwE0CqkOc4q9oUmW1yo/edit?usp=sharing"",""แม่ฮ่องสอน!L249"")"),353580)</f>
        <v>353580</v>
      </c>
      <c r="M354" s="171"/>
      <c r="N354" s="171">
        <f ca="1">IFERROR(__xludf.DUMMYFUNCTION("IMPORTRANGE(""https://docs.google.com/spreadsheets/d/11923uPwbBZFjjGgGUA6NLw09EwE0CqkOc4q9oUmW1yo/edit?usp=sharing"",""แม่ฮ่องสอน!M249"")"),135756)</f>
        <v>135756</v>
      </c>
      <c r="O354" s="171">
        <f t="shared" ca="1" si="105"/>
        <v>38.394705582894957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IFERROR(__xludf.DUMMYFUNCTION("IMPORTRANGE(""https://docs.google.com/spreadsheets/d/11923uPwbBZFjjGgGUA6NLw09EwE0CqkOc4q9oUmW1yo/edit?usp=sharing"",""แม่ฮ่องสอน!M250"")"),61800)</f>
        <v>61800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IFERROR(__xludf.DUMMYFUNCTION("IMPORTRANGE(""https://docs.google.com/spreadsheets/d/11923uPwbBZFjjGgGUA6NLw09EwE0CqkOc4q9oUmW1yo/edit?usp=sharing"",""แม่ฮ่องสอน!M251"")"),42000)</f>
        <v>42000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IFERROR(__xludf.DUMMYFUNCTION("IMPORTRANGE(""https://docs.google.com/spreadsheets/d/11923uPwbBZFjjGgGUA6NLw09EwE0CqkOc4q9oUmW1yo/edit?usp=sharing"",""แม่ฮ่องสอน!M252"")"),19516)</f>
        <v>19516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IFERROR(__xludf.DUMMYFUNCTION("IMPORTRANGE(""https://docs.google.com/spreadsheets/d/11923uPwbBZFjjGgGUA6NLw09EwE0CqkOc4q9oUmW1yo/edit?usp=sharing"",""แม่ฮ่องสอน!M253"")"),12440)</f>
        <v>12440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IFERROR(__xludf.DUMMYFUNCTION("IMPORTRANGE(""https://docs.google.com/spreadsheets/d/11923uPwbBZFjjGgGUA6NLw09EwE0CqkOc4q9oUmW1yo/edit?usp=sharing"",""แม่ฮ่องสอน!J255"")"),0)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IFERROR(__xludf.DUMMYFUNCTION("IMPORTRANGE(""https://docs.google.com/spreadsheets/d/11923uPwbBZFjjGgGUA6NLw09EwE0CqkOc4q9oUmW1yo/edit?usp=sharing"",""แม่ฮ่องสอน!J256"")"),1)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IFERROR(__xludf.DUMMYFUNCTION("IMPORTRANGE(""https://docs.google.com/spreadsheets/d/11923uPwbBZFjjGgGUA6NLw09EwE0CqkOc4q9oUmW1yo/edit?usp=sharing"",""แม่ฮ่องสอน!J257"")"),1)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IFERROR(__xludf.DUMMYFUNCTION("IMPORTRANGE(""https://docs.google.com/spreadsheets/d/11923uPwbBZFjjGgGUA6NLw09EwE0CqkOc4q9oUmW1yo/edit?usp=sharing"",""แม่ฮ่องสอน!J258"")"),1)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IFERROR(__xludf.DUMMYFUNCTION("IMPORTRANGE(""https://docs.google.com/spreadsheets/d/11923uPwbBZFjjGgGUA6NLw09EwE0CqkOc4q9oUmW1yo/edit?usp=sharing"",""แม่ฮ่องสอน!J166"")"),0)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IFERROR(__xludf.DUMMYFUNCTION("IMPORTRANGE(""https://docs.google.com/spreadsheets/d/11923uPwbBZFjjGgGUA6NLw09EwE0CqkOc4q9oUmW1yo/edit?usp=sharing"",""แม่ฮ่องสอน!J166"")"),0)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IFERROR(__xludf.DUMMYFUNCTION("IMPORTRANGE(""https://docs.google.com/spreadsheets/d/11923uPwbBZFjjGgGUA6NLw09EwE0CqkOc4q9oUmW1yo/edit?usp=sharing"",""แม่ฮ่องสอน!J166"")"),0)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IFERROR(__xludf.DUMMYFUNCTION("IMPORTRANGE(""https://docs.google.com/spreadsheets/d/11923uPwbBZFjjGgGUA6NLw09EwE0CqkOc4q9oUmW1yo/edit?usp=sharing"",""แม่ฮ่องสอน!J166"")"),0)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IFERROR(__xludf.DUMMYFUNCTION("IMPORTRANGE(""https://docs.google.com/spreadsheets/d/11923uPwbBZFjjGgGUA6NLw09EwE0CqkOc4q9oUmW1yo/edit?usp=sharing"",""แม่ฮ่องสอน!I263"")"),50)</f>
        <v>50</v>
      </c>
      <c r="J368" s="191">
        <f ca="1">IFERROR(__xludf.DUMMYFUNCTION("IMPORTRANGE(""https://docs.google.com/spreadsheets/d/11923uPwbBZFjjGgGUA6NLw09EwE0CqkOc4q9oUmW1yo/edit?usp=sharing"",""แม่ฮ่องสอน!J263"")"),0)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IFERROR(__xludf.DUMMYFUNCTION("IMPORTRANGE(""https://docs.google.com/spreadsheets/d/11923uPwbBZFjjGgGUA6NLw09EwE0CqkOc4q9oUmW1yo/edit?usp=sharing"",""แม่ฮ่องสอน!I164"")"),0)</f>
        <v>0</v>
      </c>
      <c r="J369" s="191">
        <f ca="1">IFERROR(__xludf.DUMMYFUNCTION("IMPORTRANGE(""https://docs.google.com/spreadsheets/d/11923uPwbBZFjjGgGUA6NLw09EwE0CqkOc4q9oUmW1yo/edit?usp=sharing"",""แม่ฮ่องสอน!J164"")"),0)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IFERROR(__xludf.DUMMYFUNCTION("IMPORTRANGE(""https://docs.google.com/spreadsheets/d/11923uPwbBZFjjGgGUA6NLw09EwE0CqkOc4q9oUmW1yo/edit?usp=sharing"",""แม่ฮ่องสอน!I265"")"),50)</f>
        <v>50</v>
      </c>
      <c r="J370" s="191">
        <f ca="1">IFERROR(__xludf.DUMMYFUNCTION("IMPORTRANGE(""https://docs.google.com/spreadsheets/d/11923uPwbBZFjjGgGUA6NLw09EwE0CqkOc4q9oUmW1yo/edit?usp=sharing"",""แม่ฮ่องสอน!J265"")"),20)</f>
        <v>20</v>
      </c>
      <c r="K370" s="168">
        <f t="shared" ca="1" si="106"/>
        <v>40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IFERROR(__xludf.DUMMYFUNCTION("IMPORTRANGE(""https://docs.google.com/spreadsheets/d/11923uPwbBZFjjGgGUA6NLw09EwE0CqkOc4q9oUmW1yo/edit?usp=sharing"",""แม่ฮ่องสอน!I164"")"),0)</f>
        <v>0</v>
      </c>
      <c r="J371" s="192">
        <f ca="1">IFERROR(__xludf.DUMMYFUNCTION("IMPORTRANGE(""https://docs.google.com/spreadsheets/d/11923uPwbBZFjjGgGUA6NLw09EwE0CqkOc4q9oUmW1yo/edit?usp=sharing"",""แม่ฮ่องสอน!J164"")"),0)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IFERROR(__xludf.DUMMYFUNCTION("IMPORTRANGE(""https://docs.google.com/spreadsheets/d/11923uPwbBZFjjGgGUA6NLw09EwE0CqkOc4q9oUmW1yo/edit?usp=sharing"",""แม่ฮ่องสอน!I267"")"),50)</f>
        <v>50</v>
      </c>
      <c r="J372" s="192">
        <f ca="1">IFERROR(__xludf.DUMMYFUNCTION("IMPORTRANGE(""https://docs.google.com/spreadsheets/d/11923uPwbBZFjjGgGUA6NLw09EwE0CqkOc4q9oUmW1yo/edit?usp=sharing"",""แม่ฮ่องสอน!J267"")"),0)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IFERROR(__xludf.DUMMYFUNCTION("IMPORTRANGE(""https://docs.google.com/spreadsheets/d/11923uPwbBZFjjGgGUA6NLw09EwE0CqkOc4q9oUmW1yo/edit?usp=sharing"",""แม่ฮ่องสอน!I164"")"),0)</f>
        <v>0</v>
      </c>
      <c r="J373" s="191">
        <f ca="1">IFERROR(__xludf.DUMMYFUNCTION("IMPORTRANGE(""https://docs.google.com/spreadsheets/d/11923uPwbBZFjjGgGUA6NLw09EwE0CqkOc4q9oUmW1yo/edit?usp=sharing"",""แม่ฮ่องสอน!J164"")"),0)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IFERROR(__xludf.DUMMYFUNCTION("IMPORTRANGE(""https://docs.google.com/spreadsheets/d/11923uPwbBZFjjGgGUA6NLw09EwE0CqkOc4q9oUmW1yo/edit?usp=sharing"",""แม่ฮ่องสอน!I164"")"),0)</f>
        <v>0</v>
      </c>
      <c r="J374" s="191">
        <f ca="1">IFERROR(__xludf.DUMMYFUNCTION("IMPORTRANGE(""https://docs.google.com/spreadsheets/d/11923uPwbBZFjjGgGUA6NLw09EwE0CqkOc4q9oUmW1yo/edit?usp=sharing"",""แม่ฮ่องสอน!J164"")"),0)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IFERROR(__xludf.DUMMYFUNCTION("IMPORTRANGE(""https://docs.google.com/spreadsheets/d/11923uPwbBZFjjGgGUA6NLw09EwE0CqkOc4q9oUmW1yo/edit?usp=sharing"",""แม่ฮ่องสอน!I270"")"),110)</f>
        <v>110</v>
      </c>
      <c r="J375" s="191">
        <f ca="1">IFERROR(__xludf.DUMMYFUNCTION("IMPORTRANGE(""https://docs.google.com/spreadsheets/d/11923uPwbBZFjjGgGUA6NLw09EwE0CqkOc4q9oUmW1yo/edit?usp=sharing"",""แม่ฮ่องสอน!J270"")"),60)</f>
        <v>60</v>
      </c>
      <c r="K375" s="168">
        <f t="shared" ref="K375:K377" ca="1" si="107">IF(I375&gt;0,J375*100/I375,0)</f>
        <v>54.545454545454547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IFERROR(__xludf.DUMMYFUNCTION("IMPORTRANGE(""https://docs.google.com/spreadsheets/d/11923uPwbBZFjjGgGUA6NLw09EwE0CqkOc4q9oUmW1yo/edit?usp=sharing"",""แม่ฮ่องสอน!I271"")"),60)</f>
        <v>60</v>
      </c>
      <c r="J376" s="192">
        <f ca="1">IFERROR(__xludf.DUMMYFUNCTION("IMPORTRANGE(""https://docs.google.com/spreadsheets/d/11923uPwbBZFjjGgGUA6NLw09EwE0CqkOc4q9oUmW1yo/edit?usp=sharing"",""แม่ฮ่องสอน!J271"")"),60)</f>
        <v>60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IFERROR(__xludf.DUMMYFUNCTION("IMPORTRANGE(""https://docs.google.com/spreadsheets/d/11923uPwbBZFjjGgGUA6NLw09EwE0CqkOc4q9oUmW1yo/edit?usp=sharing"",""แม่ฮ่องสอน!I272"")"),50)</f>
        <v>50</v>
      </c>
      <c r="J377" s="191">
        <f ca="1">IFERROR(__xludf.DUMMYFUNCTION("IMPORTRANGE(""https://docs.google.com/spreadsheets/d/11923uPwbBZFjjGgGUA6NLw09EwE0CqkOc4q9oUmW1yo/edit?usp=sharing"",""แม่ฮ่องสอน!J272"")"),0)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IFERROR(__xludf.DUMMYFUNCTION("IMPORTRANGE(""https://docs.google.com/spreadsheets/d/11923uPwbBZFjjGgGUA6NLw09EwE0CqkOc4q9oUmW1yo/edit?usp=sharing"",""แม่ฮ่องสอน!J273"")"),0)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IFERROR(__xludf.DUMMYFUNCTION("IMPORTRANGE(""https://docs.google.com/spreadsheets/d/11923uPwbBZFjjGgGUA6NLw09EwE0CqkOc4q9oUmW1yo/edit?usp=sharing"",""แม่ฮ่องสอน!I275"")"),100)</f>
        <v>100</v>
      </c>
      <c r="J380" s="360">
        <f ca="1">IFERROR(__xludf.DUMMYFUNCTION("IMPORTRANGE(""https://docs.google.com/spreadsheets/d/11923uPwbBZFjjGgGUA6NLw09EwE0CqkOc4q9oUmW1yo/edit?usp=sharing"",""แม่ฮ่องสอน!J275"")"),0)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62"/>
      <c r="N380" s="362">
        <f ca="1">IFERROR(__xludf.DUMMYFUNCTION("IMPORTRANGE(""https://docs.google.com/spreadsheets/d/11923uPwbBZFjjGgGUA6NLw09EwE0CqkOc4q9oUmW1yo/edit?usp=sharing"",""แม่ฮ่องสอน!M275"")"),0)</f>
        <v>0</v>
      </c>
      <c r="O380" s="362">
        <f ca="1">+IF(L380&gt;0,N380*100/L380,0)</f>
        <v>0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IFERROR(__xludf.DUMMYFUNCTION("IMPORTRANGE(""https://docs.google.com/spreadsheets/d/11923uPwbBZFjjGgGUA6NLw09EwE0CqkOc4q9oUmW1yo/edit?usp=sharing"",""แม่ฮ่องสอน!I276"")"),10)</f>
        <v>10</v>
      </c>
      <c r="J381" s="360">
        <f ca="1">IFERROR(__xludf.DUMMYFUNCTION("IMPORTRANGE(""https://docs.google.com/spreadsheets/d/11923uPwbBZFjjGgGUA6NLw09EwE0CqkOc4q9oUmW1yo/edit?usp=sharing"",""แม่ฮ่องสอน!J276"")"),0)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IFERROR(__xludf.DUMMYFUNCTION("IMPORTRANGE(""https://docs.google.com/spreadsheets/d/11923uPwbBZFjjGgGUA6NLw09EwE0CqkOc4q9oUmW1yo/edit?usp=sharing"",""แม่ฮ่องสอน!L277"")"),0)</f>
        <v>0</v>
      </c>
      <c r="M382" s="169"/>
      <c r="N382" s="169">
        <f ca="1">IFERROR(__xludf.DUMMYFUNCTION("IMPORTRANGE(""https://docs.google.com/spreadsheets/d/11923uPwbBZFjjGgGUA6NLw09EwE0CqkOc4q9oUmW1yo/edit?usp=sharing"",""แม่ฮ่องสอน!M277"")"),0)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9"/>
      <c r="N383" s="169">
        <f ca="1">IFERROR(__xludf.DUMMYFUNCTION("IMPORTRANGE(""https://docs.google.com/spreadsheets/d/11923uPwbBZFjjGgGUA6NLw09EwE0CqkOc4q9oUmW1yo/edit?usp=sharing"",""แม่ฮ่องสอน!M278"")"),0)</f>
        <v>0</v>
      </c>
      <c r="O383" s="169">
        <f t="shared" ca="1" si="109"/>
        <v>0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IFERROR(__xludf.DUMMYFUNCTION("IMPORTRANGE(""https://docs.google.com/spreadsheets/d/11923uPwbBZFjjGgGUA6NLw09EwE0CqkOc4q9oUmW1yo/edit?usp=sharing"",""แม่ฮ่องสอน!L279"")"),0)</f>
        <v>0</v>
      </c>
      <c r="M384" s="171"/>
      <c r="N384" s="171">
        <f ca="1">IFERROR(__xludf.DUMMYFUNCTION("IMPORTRANGE(""https://docs.google.com/spreadsheets/d/11923uPwbBZFjjGgGUA6NLw09EwE0CqkOc4q9oUmW1yo/edit?usp=sharing"",""แม่ฮ่องสอน!M279"")"),0)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IFERROR(__xludf.DUMMYFUNCTION("IMPORTRANGE(""https://docs.google.com/spreadsheets/d/11923uPwbBZFjjGgGUA6NLw09EwE0CqkOc4q9oUmW1yo/edit?usp=sharing"",""แม่ฮ่องสอน!L280"")"),127660)</f>
        <v>127660</v>
      </c>
      <c r="M385" s="171"/>
      <c r="N385" s="171">
        <f ca="1">IFERROR(__xludf.DUMMYFUNCTION("IMPORTRANGE(""https://docs.google.com/spreadsheets/d/11923uPwbBZFjjGgGUA6NLw09EwE0CqkOc4q9oUmW1yo/edit?usp=sharing"",""แม่ฮ่องสอน!M280"")"),0)</f>
        <v>0</v>
      </c>
      <c r="O385" s="171">
        <f t="shared" ca="1" si="109"/>
        <v>0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IFERROR(__xludf.DUMMYFUNCTION("IMPORTRANGE(""https://docs.google.com/spreadsheets/d/11923uPwbBZFjjGgGUA6NLw09EwE0CqkOc4q9oUmW1yo/edit?usp=sharing"",""แม่ฮ่องสอน!M281"")"),0)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IFERROR(__xludf.DUMMYFUNCTION("IMPORTRANGE(""https://docs.google.com/spreadsheets/d/11923uPwbBZFjjGgGUA6NLw09EwE0CqkOc4q9oUmW1yo/edit?usp=sharing"",""แม่ฮ่องสอน!M282"")"),0)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IFERROR(__xludf.DUMMYFUNCTION("IMPORTRANGE(""https://docs.google.com/spreadsheets/d/11923uPwbBZFjjGgGUA6NLw09EwE0CqkOc4q9oUmW1yo/edit?usp=sharing"",""แม่ฮ่องสอน!M283"")"),0)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IFERROR(__xludf.DUMMYFUNCTION("IMPORTRANGE(""https://docs.google.com/spreadsheets/d/11923uPwbBZFjjGgGUA6NLw09EwE0CqkOc4q9oUmW1yo/edit?usp=sharing"",""แม่ฮ่องสอน!M284"")"),0)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IFERROR(__xludf.DUMMYFUNCTION("IMPORTRANGE(""https://docs.google.com/spreadsheets/d/11923uPwbBZFjjGgGUA6NLw09EwE0CqkOc4q9oUmW1yo/edit?usp=sharing"",""แม่ฮ่องสอน!J286"")"),0)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IFERROR(__xludf.DUMMYFUNCTION("IMPORTRANGE(""https://docs.google.com/spreadsheets/d/11923uPwbBZFjjGgGUA6NLw09EwE0CqkOc4q9oUmW1yo/edit?usp=sharing"",""แม่ฮ่องสอน!J287"")"),1)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IFERROR(__xludf.DUMMYFUNCTION("IMPORTRANGE(""https://docs.google.com/spreadsheets/d/11923uPwbBZFjjGgGUA6NLw09EwE0CqkOc4q9oUmW1yo/edit?usp=sharing"",""แม่ฮ่องสอน!J288"")"),1)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IFERROR(__xludf.DUMMYFUNCTION("IMPORTRANGE(""https://docs.google.com/spreadsheets/d/11923uPwbBZFjjGgGUA6NLw09EwE0CqkOc4q9oUmW1yo/edit?usp=sharing"",""แม่ฮ่องสอน!J289"")"),1)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IFERROR(__xludf.DUMMYFUNCTION("IMPORTRANGE(""https://docs.google.com/spreadsheets/d/11923uPwbBZFjjGgGUA6NLw09EwE0CqkOc4q9oUmW1yo/edit?usp=sharing"",""แม่ฮ่องสอน!I291"")"),10)</f>
        <v>10</v>
      </c>
      <c r="J396" s="192">
        <f ca="1">IFERROR(__xludf.DUMMYFUNCTION("IMPORTRANGE(""https://docs.google.com/spreadsheets/d/11923uPwbBZFjjGgGUA6NLw09EwE0CqkOc4q9oUmW1yo/edit?usp=sharing"",""แม่ฮ่องสอน!J291"")"),0)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IFERROR(__xludf.DUMMYFUNCTION("IMPORTRANGE(""https://docs.google.com/spreadsheets/d/11923uPwbBZFjjGgGUA6NLw09EwE0CqkOc4q9oUmW1yo/edit?usp=sharing"",""แม่ฮ่องสอน!I292"")"),100)</f>
        <v>100</v>
      </c>
      <c r="J397" s="192">
        <f ca="1">IFERROR(__xludf.DUMMYFUNCTION("IMPORTRANGE(""https://docs.google.com/spreadsheets/d/11923uPwbBZFjjGgGUA6NLw09EwE0CqkOc4q9oUmW1yo/edit?usp=sharing"",""แม่ฮ่องสอน!J292"")"),0)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IFERROR(__xludf.DUMMYFUNCTION("IMPORTRANGE(""https://docs.google.com/spreadsheets/d/11923uPwbBZFjjGgGUA6NLw09EwE0CqkOc4q9oUmW1yo/edit?usp=sharing"",""แม่ฮ่องสอน!I293"")"),10)</f>
        <v>10</v>
      </c>
      <c r="J398" s="192">
        <f ca="1">IFERROR(__xludf.DUMMYFUNCTION("IMPORTRANGE(""https://docs.google.com/spreadsheets/d/11923uPwbBZFjjGgGUA6NLw09EwE0CqkOc4q9oUmW1yo/edit?usp=sharing"",""แม่ฮ่องสอน!J293"")"),0)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IFERROR(__xludf.DUMMYFUNCTION("IMPORTRANGE(""https://docs.google.com/spreadsheets/d/11923uPwbBZFjjGgGUA6NLw09EwE0CqkOc4q9oUmW1yo/edit?usp=sharing"",""แม่ฮ่องสอน!J294"")"),0)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IFERROR(__xludf.DUMMYFUNCTION("IMPORTRANGE(""https://docs.google.com/spreadsheets/d/11923uPwbBZFjjGgGUA6NLw09EwE0CqkOc4q9oUmW1yo/edit?usp=sharing"",""แม่ฮ่องสอน!I296"")"),93)</f>
        <v>93</v>
      </c>
      <c r="J401" s="360">
        <f ca="1">IFERROR(__xludf.DUMMYFUNCTION("IMPORTRANGE(""https://docs.google.com/spreadsheets/d/11923uPwbBZFjjGgGUA6NLw09EwE0CqkOc4q9oUmW1yo/edit?usp=sharing"",""แม่ฮ่องสอน!J296"")"),0)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62"/>
      <c r="N401" s="362">
        <f ca="1">IFERROR(__xludf.DUMMYFUNCTION("IMPORTRANGE(""https://docs.google.com/spreadsheets/d/11923uPwbBZFjjGgGUA6NLw09EwE0CqkOc4q9oUmW1yo/edit?usp=sharing"",""แม่ฮ่องสอน!M296"")"),0)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IFERROR(__xludf.DUMMYFUNCTION("IMPORTRANGE(""https://docs.google.com/spreadsheets/d/11923uPwbBZFjjGgGUA6NLw09EwE0CqkOc4q9oUmW1yo/edit?usp=sharing"",""แม่ฮ่องสอน!I297"")"),31)</f>
        <v>31</v>
      </c>
      <c r="J402" s="360">
        <f ca="1">IFERROR(__xludf.DUMMYFUNCTION("IMPORTRANGE(""https://docs.google.com/spreadsheets/d/11923uPwbBZFjjGgGUA6NLw09EwE0CqkOc4q9oUmW1yo/edit?usp=sharing"",""แม่ฮ่องสอน!J297"")"),0)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IFERROR(__xludf.DUMMYFUNCTION("IMPORTRANGE(""https://docs.google.com/spreadsheets/d/11923uPwbBZFjjGgGUA6NLw09EwE0CqkOc4q9oUmW1yo/edit?usp=sharing"",""แม่ฮ่องสอน!L298"")"),0)</f>
        <v>0</v>
      </c>
      <c r="M403" s="169"/>
      <c r="N403" s="171">
        <f ca="1">IFERROR(__xludf.DUMMYFUNCTION("IMPORTRANGE(""https://docs.google.com/spreadsheets/d/11923uPwbBZFjjGgGUA6NLw09EwE0CqkOc4q9oUmW1yo/edit?usp=sharing"",""แม่ฮ่องสอน!M298"")"),0)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9"/>
      <c r="N404" s="171">
        <f ca="1">IFERROR(__xludf.DUMMYFUNCTION("IMPORTRANGE(""https://docs.google.com/spreadsheets/d/11923uPwbBZFjjGgGUA6NLw09EwE0CqkOc4q9oUmW1yo/edit?usp=sharing"",""แม่ฮ่องสอน!M299"")"),0)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IFERROR(__xludf.DUMMYFUNCTION("IMPORTRANGE(""https://docs.google.com/spreadsheets/d/11923uPwbBZFjjGgGUA6NLw09EwE0CqkOc4q9oUmW1yo/edit?usp=sharing"",""แม่ฮ่องสอน!L300"")"),0)</f>
        <v>0</v>
      </c>
      <c r="M405" s="171"/>
      <c r="N405" s="171">
        <f ca="1">IFERROR(__xludf.DUMMYFUNCTION("IMPORTRANGE(""https://docs.google.com/spreadsheets/d/11923uPwbBZFjjGgGUA6NLw09EwE0CqkOc4q9oUmW1yo/edit?usp=sharing"",""แม่ฮ่องสอน!M300"")"),0)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IFERROR(__xludf.DUMMYFUNCTION("IMPORTRANGE(""https://docs.google.com/spreadsheets/d/11923uPwbBZFjjGgGUA6NLw09EwE0CqkOc4q9oUmW1yo/edit?usp=sharing"",""แม่ฮ่องสอน!L301"")"),104590)</f>
        <v>104590</v>
      </c>
      <c r="M406" s="171"/>
      <c r="N406" s="171">
        <f ca="1">IFERROR(__xludf.DUMMYFUNCTION("IMPORTRANGE(""https://docs.google.com/spreadsheets/d/11923uPwbBZFjjGgGUA6NLw09EwE0CqkOc4q9oUmW1yo/edit?usp=sharing"",""แม่ฮ่องสอน!M301"")"),0)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IFERROR(__xludf.DUMMYFUNCTION("IMPORTRANGE(""https://docs.google.com/spreadsheets/d/11923uPwbBZFjjGgGUA6NLw09EwE0CqkOc4q9oUmW1yo/edit?usp=sharing"",""แม่ฮ่องสอน!M302"")"),0)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IFERROR(__xludf.DUMMYFUNCTION("IMPORTRANGE(""https://docs.google.com/spreadsheets/d/11923uPwbBZFjjGgGUA6NLw09EwE0CqkOc4q9oUmW1yo/edit?usp=sharing"",""แม่ฮ่องสอน!M303"")"),0)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IFERROR(__xludf.DUMMYFUNCTION("IMPORTRANGE(""https://docs.google.com/spreadsheets/d/11923uPwbBZFjjGgGUA6NLw09EwE0CqkOc4q9oUmW1yo/edit?usp=sharing"",""แม่ฮ่องสอน!M304"")"),0)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IFERROR(__xludf.DUMMYFUNCTION("IMPORTRANGE(""https://docs.google.com/spreadsheets/d/11923uPwbBZFjjGgGUA6NLw09EwE0CqkOc4q9oUmW1yo/edit?usp=sharing"",""แม่ฮ่องสอน!M305"")"),0)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IFERROR(__xludf.DUMMYFUNCTION("IMPORTRANGE(""https://docs.google.com/spreadsheets/d/11923uPwbBZFjjGgGUA6NLw09EwE0CqkOc4q9oUmW1yo/edit?usp=sharing"",""แม่ฮ่องสอน!J307"")"),0)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IFERROR(__xludf.DUMMYFUNCTION("IMPORTRANGE(""https://docs.google.com/spreadsheets/d/11923uPwbBZFjjGgGUA6NLw09EwE0CqkOc4q9oUmW1yo/edit?usp=sharing"",""แม่ฮ่องสอน!J308"")"),1)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IFERROR(__xludf.DUMMYFUNCTION("IMPORTRANGE(""https://docs.google.com/spreadsheets/d/11923uPwbBZFjjGgGUA6NLw09EwE0CqkOc4q9oUmW1yo/edit?usp=sharing"",""แม่ฮ่องสอน!J309"")"),1)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IFERROR(__xludf.DUMMYFUNCTION("IMPORTRANGE(""https://docs.google.com/spreadsheets/d/11923uPwbBZFjjGgGUA6NLw09EwE0CqkOc4q9oUmW1yo/edit?usp=sharing"",""แม่ฮ่องสอน!J310"")"),0)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IFERROR(__xludf.DUMMYFUNCTION("IMPORTRANGE(""https://docs.google.com/spreadsheets/d/11923uPwbBZFjjGgGUA6NLw09EwE0CqkOc4q9oUmW1yo/edit?usp=sharing"",""แม่ฮ่องสอน!I311"")"),31)</f>
        <v>31</v>
      </c>
      <c r="J416" s="203">
        <f ca="1">IFERROR(__xludf.DUMMYFUNCTION("IMPORTRANGE(""https://docs.google.com/spreadsheets/d/11923uPwbBZFjjGgGUA6NLw09EwE0CqkOc4q9oUmW1yo/edit?usp=sharing"",""แม่ฮ่องสอน!J311"")"),0)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IFERROR(__xludf.DUMMYFUNCTION("IMPORTRANGE(""https://docs.google.com/spreadsheets/d/11923uPwbBZFjjGgGUA6NLw09EwE0CqkOc4q9oUmW1yo/edit?usp=sharing"",""แม่ฮ่องสอน!I312"")"),0)</f>
        <v>0</v>
      </c>
      <c r="J417" s="379">
        <f ca="1">IFERROR(__xludf.DUMMYFUNCTION("IMPORTRANGE(""https://docs.google.com/spreadsheets/d/11923uPwbBZFjjGgGUA6NLw09EwE0CqkOc4q9oUmW1yo/edit?usp=sharing"",""แม่ฮ่องสอน!J312"")"),0)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IFERROR(__xludf.DUMMYFUNCTION("IMPORTRANGE(""https://docs.google.com/spreadsheets/d/11923uPwbBZFjjGgGUA6NLw09EwE0CqkOc4q9oUmW1yo/edit?usp=sharing"",""แม่ฮ่องสอน!I313"")"),0)</f>
        <v>0</v>
      </c>
      <c r="J418" s="380">
        <f ca="1">IFERROR(__xludf.DUMMYFUNCTION("IMPORTRANGE(""https://docs.google.com/spreadsheets/d/11923uPwbBZFjjGgGUA6NLw09EwE0CqkOc4q9oUmW1yo/edit?usp=sharing"",""แม่ฮ่องสอน!J313"")"),0)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IFERROR(__xludf.DUMMYFUNCTION("IMPORTRANGE(""https://docs.google.com/spreadsheets/d/11923uPwbBZFjjGgGUA6NLw09EwE0CqkOc4q9oUmW1yo/edit?usp=sharing"",""แม่ฮ่องสอน!I314"")"),0)</f>
        <v>0</v>
      </c>
      <c r="J419" s="275">
        <f ca="1">IFERROR(__xludf.DUMMYFUNCTION("IMPORTRANGE(""https://docs.google.com/spreadsheets/d/11923uPwbBZFjjGgGUA6NLw09EwE0CqkOc4q9oUmW1yo/edit?usp=sharing"",""แม่ฮ่องสอน!J314"")"),0)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IFERROR(__xludf.DUMMYFUNCTION("IMPORTRANGE(""https://docs.google.com/spreadsheets/d/11923uPwbBZFjjGgGUA6NLw09EwE0CqkOc4q9oUmW1yo/edit?usp=sharing"",""แม่ฮ่องสอน!I315"")"),0)</f>
        <v>0</v>
      </c>
      <c r="J420" s="275">
        <f ca="1">IFERROR(__xludf.DUMMYFUNCTION("IMPORTRANGE(""https://docs.google.com/spreadsheets/d/11923uPwbBZFjjGgGUA6NLw09EwE0CqkOc4q9oUmW1yo/edit?usp=sharing"",""แม่ฮ่องสอน!J315"")"),0)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IFERROR(__xludf.DUMMYFUNCTION("IMPORTRANGE(""https://docs.google.com/spreadsheets/d/11923uPwbBZFjjGgGUA6NLw09EwE0CqkOc4q9oUmW1yo/edit?usp=sharing"",""แม่ฮ่องสอน!I316"")"),21)</f>
        <v>21</v>
      </c>
      <c r="J421" s="379">
        <f ca="1">IFERROR(__xludf.DUMMYFUNCTION("IMPORTRANGE(""https://docs.google.com/spreadsheets/d/11923uPwbBZFjjGgGUA6NLw09EwE0CqkOc4q9oUmW1yo/edit?usp=sharing"",""แม่ฮ่องสอน!J316"")"),0)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IFERROR(__xludf.DUMMYFUNCTION("IMPORTRANGE(""https://docs.google.com/spreadsheets/d/11923uPwbBZFjjGgGUA6NLw09EwE0CqkOc4q9oUmW1yo/edit?usp=sharing"",""แม่ฮ่องสอน!I317"")"),63)</f>
        <v>63</v>
      </c>
      <c r="J422" s="380">
        <f ca="1">IFERROR(__xludf.DUMMYFUNCTION("IMPORTRANGE(""https://docs.google.com/spreadsheets/d/11923uPwbBZFjjGgGUA6NLw09EwE0CqkOc4q9oUmW1yo/edit?usp=sharing"",""แม่ฮ่องสอน!J317"")"),0)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IFERROR(__xludf.DUMMYFUNCTION("IMPORTRANGE(""https://docs.google.com/spreadsheets/d/11923uPwbBZFjjGgGUA6NLw09EwE0CqkOc4q9oUmW1yo/edit?usp=sharing"",""แม่ฮ่องสอน!I318"")"),21)</f>
        <v>21</v>
      </c>
      <c r="J423" s="275">
        <f ca="1">IFERROR(__xludf.DUMMYFUNCTION("IMPORTRANGE(""https://docs.google.com/spreadsheets/d/11923uPwbBZFjjGgGUA6NLw09EwE0CqkOc4q9oUmW1yo/edit?usp=sharing"",""แม่ฮ่องสอน!J318"")"),0)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IFERROR(__xludf.DUMMYFUNCTION("IMPORTRANGE(""https://docs.google.com/spreadsheets/d/11923uPwbBZFjjGgGUA6NLw09EwE0CqkOc4q9oUmW1yo/edit?usp=sharing"",""แม่ฮ่องสอน!I319"")"),21)</f>
        <v>21</v>
      </c>
      <c r="J424" s="275">
        <f ca="1">IFERROR(__xludf.DUMMYFUNCTION("IMPORTRANGE(""https://docs.google.com/spreadsheets/d/11923uPwbBZFjjGgGUA6NLw09EwE0CqkOc4q9oUmW1yo/edit?usp=sharing"",""แม่ฮ่องสอน!J319"")"),0)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IFERROR(__xludf.DUMMYFUNCTION("IMPORTRANGE(""https://docs.google.com/spreadsheets/d/11923uPwbBZFjjGgGUA6NLw09EwE0CqkOc4q9oUmW1yo/edit?usp=sharing"",""แม่ฮ่องสอน!I320"")"),21)</f>
        <v>21</v>
      </c>
      <c r="J425" s="275">
        <f ca="1">IFERROR(__xludf.DUMMYFUNCTION("IMPORTRANGE(""https://docs.google.com/spreadsheets/d/11923uPwbBZFjjGgGUA6NLw09EwE0CqkOc4q9oUmW1yo/edit?usp=sharing"",""แม่ฮ่องสอน!J320"")"),0)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IFERROR(__xludf.DUMMYFUNCTION("IMPORTRANGE(""https://docs.google.com/spreadsheets/d/11923uPwbBZFjjGgGUA6NLw09EwE0CqkOc4q9oUmW1yo/edit?usp=sharing"",""แม่ฮ่องสอน!I321"")"),10)</f>
        <v>10</v>
      </c>
      <c r="J426" s="379">
        <f ca="1">IFERROR(__xludf.DUMMYFUNCTION("IMPORTRANGE(""https://docs.google.com/spreadsheets/d/11923uPwbBZFjjGgGUA6NLw09EwE0CqkOc4q9oUmW1yo/edit?usp=sharing"",""แม่ฮ่องสอน!J321"")"),0)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IFERROR(__xludf.DUMMYFUNCTION("IMPORTRANGE(""https://docs.google.com/spreadsheets/d/11923uPwbBZFjjGgGUA6NLw09EwE0CqkOc4q9oUmW1yo/edit?usp=sharing"",""แม่ฮ่องสอน!I322"")"),30)</f>
        <v>30</v>
      </c>
      <c r="J427" s="380">
        <f ca="1">IFERROR(__xludf.DUMMYFUNCTION("IMPORTRANGE(""https://docs.google.com/spreadsheets/d/11923uPwbBZFjjGgGUA6NLw09EwE0CqkOc4q9oUmW1yo/edit?usp=sharing"",""แม่ฮ่องสอน!J322"")"),0)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IFERROR(__xludf.DUMMYFUNCTION("IMPORTRANGE(""https://docs.google.com/spreadsheets/d/11923uPwbBZFjjGgGUA6NLw09EwE0CqkOc4q9oUmW1yo/edit?usp=sharing"",""แม่ฮ่องสอน!I323"")"),10)</f>
        <v>10</v>
      </c>
      <c r="J428" s="275">
        <f ca="1">IFERROR(__xludf.DUMMYFUNCTION("IMPORTRANGE(""https://docs.google.com/spreadsheets/d/11923uPwbBZFjjGgGUA6NLw09EwE0CqkOc4q9oUmW1yo/edit?usp=sharing"",""แม่ฮ่องสอน!J323"")"),0)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IFERROR(__xludf.DUMMYFUNCTION("IMPORTRANGE(""https://docs.google.com/spreadsheets/d/11923uPwbBZFjjGgGUA6NLw09EwE0CqkOc4q9oUmW1yo/edit?usp=sharing"",""แม่ฮ่องสอน!I324"")"),10)</f>
        <v>10</v>
      </c>
      <c r="J429" s="275">
        <f ca="1">IFERROR(__xludf.DUMMYFUNCTION("IMPORTRANGE(""https://docs.google.com/spreadsheets/d/11923uPwbBZFjjGgGUA6NLw09EwE0CqkOc4q9oUmW1yo/edit?usp=sharing"",""แม่ฮ่องสอน!J324"")"),0)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IFERROR(__xludf.DUMMYFUNCTION("IMPORTRANGE(""https://docs.google.com/spreadsheets/d/11923uPwbBZFjjGgGUA6NLw09EwE0CqkOc4q9oUmW1yo/edit?usp=sharing"",""แม่ฮ่องสอน!I325"")"),21)</f>
        <v>21</v>
      </c>
      <c r="J430" s="379">
        <f ca="1">IFERROR(__xludf.DUMMYFUNCTION("IMPORTRANGE(""https://docs.google.com/spreadsheets/d/11923uPwbBZFjjGgGUA6NLw09EwE0CqkOc4q9oUmW1yo/edit?usp=sharing"",""แม่ฮ่องสอน!J325"")"),0)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IFERROR(__xludf.DUMMYFUNCTION("IMPORTRANGE(""https://docs.google.com/spreadsheets/d/11923uPwbBZFjjGgGUA6NLw09EwE0CqkOc4q9oUmW1yo/edit?usp=sharing"",""แม่ฮ่องสอน!I326"")"),0)</f>
        <v>0</v>
      </c>
      <c r="J431" s="275">
        <f ca="1">IFERROR(__xludf.DUMMYFUNCTION("IMPORTRANGE(""https://docs.google.com/spreadsheets/d/11923uPwbBZFjjGgGUA6NLw09EwE0CqkOc4q9oUmW1yo/edit?usp=sharing"",""แม่ฮ่องสอน!J326"")"),0)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IFERROR(__xludf.DUMMYFUNCTION("IMPORTRANGE(""https://docs.google.com/spreadsheets/d/11923uPwbBZFjjGgGUA6NLw09EwE0CqkOc4q9oUmW1yo/edit?usp=sharing"",""แม่ฮ่องสอน!I327"")"),21)</f>
        <v>21</v>
      </c>
      <c r="J432" s="275">
        <f ca="1">IFERROR(__xludf.DUMMYFUNCTION("IMPORTRANGE(""https://docs.google.com/spreadsheets/d/11923uPwbBZFjjGgGUA6NLw09EwE0CqkOc4q9oUmW1yo/edit?usp=sharing"",""แม่ฮ่องสอน!J327"")"),0)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IFERROR(__xludf.DUMMYFUNCTION("IMPORTRANGE(""https://docs.google.com/spreadsheets/d/11923uPwbBZFjjGgGUA6NLw09EwE0CqkOc4q9oUmW1yo/edit?usp=sharing"",""แม่ฮ่องสอน!J328"")"),0)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IFERROR(__xludf.DUMMYFUNCTION("IMPORTRANGE(""https://docs.google.com/spreadsheets/d/11923uPwbBZFjjGgGUA6NLw09EwE0CqkOc4q9oUmW1yo/edit?usp=sharing"",""แม่ฮ่องสอน!I330"")"),20)</f>
        <v>20</v>
      </c>
      <c r="J435" s="393">
        <f ca="1">IFERROR(__xludf.DUMMYFUNCTION("IMPORTRANGE(""https://docs.google.com/spreadsheets/d/11923uPwbBZFjjGgGUA6NLw09EwE0CqkOc4q9oUmW1yo/edit?usp=sharing"",""แม่ฮ่องสอน!J330"")"),20)</f>
        <v>20</v>
      </c>
      <c r="K435" s="394">
        <f ca="1">IF(I435&gt;0,J435*100/I435,0)</f>
        <v>100</v>
      </c>
      <c r="L435" s="395">
        <f ca="1">IFERROR(__xludf.DUMMYFUNCTION("IMPORTRANGE(""https://docs.google.com/spreadsheets/d/11923uPwbBZFjjGgGUA6NLw09EwE0CqkOc4q9oUmW1yo/edit?usp=sharing"",""แม่ฮ่องสอน!L330"")"),95000)</f>
        <v>95000</v>
      </c>
      <c r="M435" s="395"/>
      <c r="N435" s="395">
        <f ca="1">IFERROR(__xludf.DUMMYFUNCTION("IMPORTRANGE(""https://docs.google.com/spreadsheets/d/11923uPwbBZFjjGgGUA6NLw09EwE0CqkOc4q9oUmW1yo/edit?usp=sharing"",""แม่ฮ่องสอน!M330"")"),50065)</f>
        <v>50065</v>
      </c>
      <c r="O435" s="395">
        <f t="shared" ref="O435:O439" ca="1" si="114">+IF(L435&gt;0,N435*100/L435,0)</f>
        <v>52.7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IFERROR(__xludf.DUMMYFUNCTION("IMPORTRANGE(""https://docs.google.com/spreadsheets/d/11923uPwbBZFjjGgGUA6NLw09EwE0CqkOc4q9oUmW1yo/edit?usp=sharing"",""แม่ฮ่องสอน!L331"")"),0)</f>
        <v>0</v>
      </c>
      <c r="M436" s="169"/>
      <c r="N436" s="171">
        <f ca="1">IFERROR(__xludf.DUMMYFUNCTION("IMPORTRANGE(""https://docs.google.com/spreadsheets/d/11923uPwbBZFjjGgGUA6NLw09EwE0CqkOc4q9oUmW1yo/edit?usp=sharing"",""แม่ฮ่องสอน!M331"")"),0)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IFERROR(__xludf.DUMMYFUNCTION("IMPORTRANGE(""https://docs.google.com/spreadsheets/d/11923uPwbBZFjjGgGUA6NLw09EwE0CqkOc4q9oUmW1yo/edit?usp=sharing"",""แม่ฮ่องสอน!L332"")"),95000)</f>
        <v>95000</v>
      </c>
      <c r="M437" s="169"/>
      <c r="N437" s="171">
        <f ca="1">IFERROR(__xludf.DUMMYFUNCTION("IMPORTRANGE(""https://docs.google.com/spreadsheets/d/11923uPwbBZFjjGgGUA6NLw09EwE0CqkOc4q9oUmW1yo/edit?usp=sharing"",""แม่ฮ่องสอน!M332"")"),50065)</f>
        <v>50065</v>
      </c>
      <c r="O437" s="171">
        <f t="shared" ca="1" si="114"/>
        <v>52.7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IFERROR(__xludf.DUMMYFUNCTION("IMPORTRANGE(""https://docs.google.com/spreadsheets/d/11923uPwbBZFjjGgGUA6NLw09EwE0CqkOc4q9oUmW1yo/edit?usp=sharing"",""แม่ฮ่องสอน!L333"")"),0)</f>
        <v>0</v>
      </c>
      <c r="M438" s="171"/>
      <c r="N438" s="171">
        <f ca="1">IFERROR(__xludf.DUMMYFUNCTION("IMPORTRANGE(""https://docs.google.com/spreadsheets/d/11923uPwbBZFjjGgGUA6NLw09EwE0CqkOc4q9oUmW1yo/edit?usp=sharing"",""แม่ฮ่องสอน!M333"")"),0)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IFERROR(__xludf.DUMMYFUNCTION("IMPORTRANGE(""https://docs.google.com/spreadsheets/d/11923uPwbBZFjjGgGUA6NLw09EwE0CqkOc4q9oUmW1yo/edit?usp=sharing"",""แม่ฮ่องสอน!L334"")"),95000)</f>
        <v>95000</v>
      </c>
      <c r="M439" s="171"/>
      <c r="N439" s="171">
        <f ca="1">IFERROR(__xludf.DUMMYFUNCTION("IMPORTRANGE(""https://docs.google.com/spreadsheets/d/11923uPwbBZFjjGgGUA6NLw09EwE0CqkOc4q9oUmW1yo/edit?usp=sharing"",""แม่ฮ่องสอน!M334"")"),50065)</f>
        <v>50065</v>
      </c>
      <c r="O439" s="171">
        <f t="shared" ca="1" si="114"/>
        <v>52.7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IFERROR(__xludf.DUMMYFUNCTION("IMPORTRANGE(""https://docs.google.com/spreadsheets/d/11923uPwbBZFjjGgGUA6NLw09EwE0CqkOc4q9oUmW1yo/edit?usp=sharing"",""แม่ฮ่องสอน!M335"")"),44200)</f>
        <v>44200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IFERROR(__xludf.DUMMYFUNCTION("IMPORTRANGE(""https://docs.google.com/spreadsheets/d/11923uPwbBZFjjGgGUA6NLw09EwE0CqkOc4q9oUmW1yo/edit?usp=sharing"",""แม่ฮ่องสอน!M336"")"),0)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IFERROR(__xludf.DUMMYFUNCTION("IMPORTRANGE(""https://docs.google.com/spreadsheets/d/11923uPwbBZFjjGgGUA6NLw09EwE0CqkOc4q9oUmW1yo/edit?usp=sharing"",""แม่ฮ่องสอน!M337"")"),0)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IFERROR(__xludf.DUMMYFUNCTION("IMPORTRANGE(""https://docs.google.com/spreadsheets/d/11923uPwbBZFjjGgGUA6NLw09EwE0CqkOc4q9oUmW1yo/edit?usp=sharing"",""แม่ฮ่องสอน!M338"")"),5865)</f>
        <v>5865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IFERROR(__xludf.DUMMYFUNCTION("IMPORTRANGE(""https://docs.google.com/spreadsheets/d/11923uPwbBZFjjGgGUA6NLw09EwE0CqkOc4q9oUmW1yo/edit?usp=sharing"",""แม่ฮ่องสอน!J341"")"),1)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IFERROR(__xludf.DUMMYFUNCTION("IMPORTRANGE(""https://docs.google.com/spreadsheets/d/11923uPwbBZFjjGgGUA6NLw09EwE0CqkOc4q9oUmW1yo/edit?usp=sharing"",""แม่ฮ่องสอน!J342"")"),1)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IFERROR(__xludf.DUMMYFUNCTION("IMPORTRANGE(""https://docs.google.com/spreadsheets/d/11923uPwbBZFjjGgGUA6NLw09EwE0CqkOc4q9oUmW1yo/edit?usp=sharing"",""แม่ฮ่องสอน!J343"")"),1)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IFERROR(__xludf.DUMMYFUNCTION("IMPORTRANGE(""https://docs.google.com/spreadsheets/d/11923uPwbBZFjjGgGUA6NLw09EwE0CqkOc4q9oUmW1yo/edit?usp=sharing"",""แม่ฮ่องสอน!I344"")"),20)</f>
        <v>20</v>
      </c>
      <c r="J449" s="203">
        <f ca="1">IFERROR(__xludf.DUMMYFUNCTION("IMPORTRANGE(""https://docs.google.com/spreadsheets/d/11923uPwbBZFjjGgGUA6NLw09EwE0CqkOc4q9oUmW1yo/edit?usp=sharing"",""แม่ฮ่องสอน!J344"")"),20)</f>
        <v>20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IFERROR(__xludf.DUMMYFUNCTION("IMPORTRANGE(""https://docs.google.com/spreadsheets/d/11923uPwbBZFjjGgGUA6NLw09EwE0CqkOc4q9oUmW1yo/edit?usp=sharing"",""แม่ฮ่องสอน!I345"")"),20)</f>
        <v>20</v>
      </c>
      <c r="J450" s="192">
        <f ca="1">IFERROR(__xludf.DUMMYFUNCTION("IMPORTRANGE(""https://docs.google.com/spreadsheets/d/11923uPwbBZFjjGgGUA6NLw09EwE0CqkOc4q9oUmW1yo/edit?usp=sharing"",""แม่ฮ่องสอน!J345"")"),20)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IFERROR(__xludf.DUMMYFUNCTION("IMPORTRANGE(""https://docs.google.com/spreadsheets/d/11923uPwbBZFjjGgGUA6NLw09EwE0CqkOc4q9oUmW1yo/edit?usp=sharing"",""แม่ฮ่องสอน!I346"")"),0)</f>
        <v>0</v>
      </c>
      <c r="J451" s="191">
        <f ca="1">IFERROR(__xludf.DUMMYFUNCTION("IMPORTRANGE(""https://docs.google.com/spreadsheets/d/11923uPwbBZFjjGgGUA6NLw09EwE0CqkOc4q9oUmW1yo/edit?usp=sharing"",""แม่ฮ่องสอน!J346"")"),0)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IFERROR(__xludf.DUMMYFUNCTION("IMPORTRANGE(""https://docs.google.com/spreadsheets/d/11923uPwbBZFjjGgGUA6NLw09EwE0CqkOc4q9oUmW1yo/edit?usp=sharing"",""แม่ฮ่องสอน!I347"")"),0)</f>
        <v>0</v>
      </c>
      <c r="J452" s="191">
        <f ca="1">IFERROR(__xludf.DUMMYFUNCTION("IMPORTRANGE(""https://docs.google.com/spreadsheets/d/11923uPwbBZFjjGgGUA6NLw09EwE0CqkOc4q9oUmW1yo/edit?usp=sharing"",""แม่ฮ่องสอน!J347"")"),0)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IFERROR(__xludf.DUMMYFUNCTION("IMPORTRANGE(""https://docs.google.com/spreadsheets/d/11923uPwbBZFjjGgGUA6NLw09EwE0CqkOc4q9oUmW1yo/edit?usp=sharing"",""แม่ฮ่องสอน!J348"")"),1)</f>
        <v>1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IFERROR(__xludf.DUMMYFUNCTION("IMPORTRANGE(""https://docs.google.com/spreadsheets/d/11923uPwbBZFjjGgGUA6NLw09EwE0CqkOc4q9oUmW1yo/edit?usp=sharing"",""แม่ฮ่องสอน!I350"")"),4118)</f>
        <v>4118</v>
      </c>
      <c r="J455" s="360">
        <f ca="1">IFERROR(__xludf.DUMMYFUNCTION("IMPORTRANGE(""https://docs.google.com/spreadsheets/d/11923uPwbBZFjjGgGUA6NLw09EwE0CqkOc4q9oUmW1yo/edit?usp=sharing"",""แม่ฮ่องสอน!J350"")"),0)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IFERROR(__xludf.DUMMYFUNCTION("IMPORTRANGE(""https://docs.google.com/spreadsheets/d/11923uPwbBZFjjGgGUA6NLw09EwE0CqkOc4q9oUmW1yo/edit?usp=sharing"",""แม่ฮ่องสอน!L350"")"),96393)</f>
        <v>96393</v>
      </c>
      <c r="M455" s="362"/>
      <c r="N455" s="362">
        <f ca="1">IFERROR(__xludf.DUMMYFUNCTION("IMPORTRANGE(""https://docs.google.com/spreadsheets/d/11923uPwbBZFjjGgGUA6NLw09EwE0CqkOc4q9oUmW1yo/edit?usp=sharing"",""แม่ฮ่องสอน!M350"")"),4240)</f>
        <v>4240</v>
      </c>
      <c r="O455" s="362">
        <f t="shared" ref="O455:O459" ca="1" si="116">+IF(L455&gt;0,N455*100/L455,0)</f>
        <v>4.3986596537092941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IFERROR(__xludf.DUMMYFUNCTION("IMPORTRANGE(""https://docs.google.com/spreadsheets/d/11923uPwbBZFjjGgGUA6NLw09EwE0CqkOc4q9oUmW1yo/edit?usp=sharing"",""แม่ฮ่องสอน!L351"")"),0)</f>
        <v>0</v>
      </c>
      <c r="M456" s="169"/>
      <c r="N456" s="171">
        <f ca="1">IFERROR(__xludf.DUMMYFUNCTION("IMPORTRANGE(""https://docs.google.com/spreadsheets/d/11923uPwbBZFjjGgGUA6NLw09EwE0CqkOc4q9oUmW1yo/edit?usp=sharing"",""แม่ฮ่องสอน!M351"")"),0)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IFERROR(__xludf.DUMMYFUNCTION("IMPORTRANGE(""https://docs.google.com/spreadsheets/d/11923uPwbBZFjjGgGUA6NLw09EwE0CqkOc4q9oUmW1yo/edit?usp=sharing"",""แม่ฮ่องสอน!L352"")"),96393)</f>
        <v>96393</v>
      </c>
      <c r="M457" s="169"/>
      <c r="N457" s="171">
        <f ca="1">IFERROR(__xludf.DUMMYFUNCTION("IMPORTRANGE(""https://docs.google.com/spreadsheets/d/11923uPwbBZFjjGgGUA6NLw09EwE0CqkOc4q9oUmW1yo/edit?usp=sharing"",""แม่ฮ่องสอน!M352"")"),4240)</f>
        <v>4240</v>
      </c>
      <c r="O457" s="171">
        <f t="shared" ca="1" si="116"/>
        <v>4.3986596537092941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IFERROR(__xludf.DUMMYFUNCTION("IMPORTRANGE(""https://docs.google.com/spreadsheets/d/11923uPwbBZFjjGgGUA6NLw09EwE0CqkOc4q9oUmW1yo/edit?usp=sharing"",""แม่ฮ่องสอน!L353"")"),0)</f>
        <v>0</v>
      </c>
      <c r="M458" s="171"/>
      <c r="N458" s="171">
        <f ca="1">IFERROR(__xludf.DUMMYFUNCTION("IMPORTRANGE(""https://docs.google.com/spreadsheets/d/11923uPwbBZFjjGgGUA6NLw09EwE0CqkOc4q9oUmW1yo/edit?usp=sharing"",""แม่ฮ่องสอน!M353"")"),0)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IFERROR(__xludf.DUMMYFUNCTION("IMPORTRANGE(""https://docs.google.com/spreadsheets/d/11923uPwbBZFjjGgGUA6NLw09EwE0CqkOc4q9oUmW1yo/edit?usp=sharing"",""แม่ฮ่องสอน!L354"")"),96393)</f>
        <v>96393</v>
      </c>
      <c r="M459" s="171"/>
      <c r="N459" s="171">
        <f ca="1">IFERROR(__xludf.DUMMYFUNCTION("IMPORTRANGE(""https://docs.google.com/spreadsheets/d/11923uPwbBZFjjGgGUA6NLw09EwE0CqkOc4q9oUmW1yo/edit?usp=sharing"",""แม่ฮ่องสอน!M354"")"),4240)</f>
        <v>4240</v>
      </c>
      <c r="O459" s="171">
        <f t="shared" ca="1" si="116"/>
        <v>4.3986596537092941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IFERROR(__xludf.DUMMYFUNCTION("IMPORTRANGE(""https://docs.google.com/spreadsheets/d/11923uPwbBZFjjGgGUA6NLw09EwE0CqkOc4q9oUmW1yo/edit?usp=sharing"",""แม่ฮ่องสอน!M355"")"),0)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IFERROR(__xludf.DUMMYFUNCTION("IMPORTRANGE(""https://docs.google.com/spreadsheets/d/11923uPwbBZFjjGgGUA6NLw09EwE0CqkOc4q9oUmW1yo/edit?usp=sharing"",""แม่ฮ่องสอน!M356"")"),0)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IFERROR(__xludf.DUMMYFUNCTION("IMPORTRANGE(""https://docs.google.com/spreadsheets/d/11923uPwbBZFjjGgGUA6NLw09EwE0CqkOc4q9oUmW1yo/edit?usp=sharing"",""แม่ฮ่องสอน!M357"")"),0)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IFERROR(__xludf.DUMMYFUNCTION("IMPORTRANGE(""https://docs.google.com/spreadsheets/d/11923uPwbBZFjjGgGUA6NLw09EwE0CqkOc4q9oUmW1yo/edit?usp=sharing"",""แม่ฮ่องสอน!M358"")"),4240)</f>
        <v>4240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IFERROR(__xludf.DUMMYFUNCTION("IMPORTRANGE(""https://docs.google.com/spreadsheets/d/11923uPwbBZFjjGgGUA6NLw09EwE0CqkOc4q9oUmW1yo/edit?usp=sharing"",""แม่ฮ่องสอน!I359"")"),4118)</f>
        <v>4118</v>
      </c>
      <c r="J464" s="264">
        <f ca="1">IFERROR(__xludf.DUMMYFUNCTION("IMPORTRANGE(""https://docs.google.com/spreadsheets/d/11923uPwbBZFjjGgGUA6NLw09EwE0CqkOc4q9oUmW1yo/edit?usp=sharing"",""แม่ฮ่องสอน!J359"")"),0)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IFERROR(__xludf.DUMMYFUNCTION("IMPORTRANGE(""https://docs.google.com/spreadsheets/d/11923uPwbBZFjjGgGUA6NLw09EwE0CqkOc4q9oUmW1yo/edit?usp=sharing"",""แม่ฮ่องสอน!I360"")"),4118)</f>
        <v>4118</v>
      </c>
      <c r="J465" s="401">
        <f ca="1">IFERROR(__xludf.DUMMYFUNCTION("IMPORTRANGE(""https://docs.google.com/spreadsheets/d/11923uPwbBZFjjGgGUA6NLw09EwE0CqkOc4q9oUmW1yo/edit?usp=sharing"",""แม่ฮ่องสอน!J360"")"),0)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IFERROR(__xludf.DUMMYFUNCTION("IMPORTRANGE(""https://docs.google.com/spreadsheets/d/11923uPwbBZFjjGgGUA6NLw09EwE0CqkOc4q9oUmW1yo/edit?usp=sharing"",""แม่ฮ่องสอน!I361"")"),1134)</f>
        <v>1134</v>
      </c>
      <c r="J466" s="401">
        <f ca="1">IFERROR(__xludf.DUMMYFUNCTION("IMPORTRANGE(""https://docs.google.com/spreadsheets/d/11923uPwbBZFjjGgGUA6NLw09EwE0CqkOc4q9oUmW1yo/edit?usp=sharing"",""แม่ฮ่องสอน!J361"")"),0)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IFERROR(__xludf.DUMMYFUNCTION("IMPORTRANGE(""https://docs.google.com/spreadsheets/d/11923uPwbBZFjjGgGUA6NLw09EwE0CqkOc4q9oUmW1yo/edit?usp=sharing"",""แม่ฮ่องสอน!I362"")"),0)</f>
        <v>0</v>
      </c>
      <c r="J467" s="192">
        <f ca="1">IFERROR(__xludf.DUMMYFUNCTION("IMPORTRANGE(""https://docs.google.com/spreadsheets/d/11923uPwbBZFjjGgGUA6NLw09EwE0CqkOc4q9oUmW1yo/edit?usp=sharing"",""แม่ฮ่องสอน!J362"")"),0)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IFERROR(__xludf.DUMMYFUNCTION("IMPORTRANGE(""https://docs.google.com/spreadsheets/d/11923uPwbBZFjjGgGUA6NLw09EwE0CqkOc4q9oUmW1yo/edit?usp=sharing"",""แม่ฮ่องสอน!I363"")"),0)</f>
        <v>0</v>
      </c>
      <c r="J468" s="192">
        <f ca="1">IFERROR(__xludf.DUMMYFUNCTION("IMPORTRANGE(""https://docs.google.com/spreadsheets/d/11923uPwbBZFjjGgGUA6NLw09EwE0CqkOc4q9oUmW1yo/edit?usp=sharing"",""แม่ฮ่องสอน!J363"")"),0)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IFERROR(__xludf.DUMMYFUNCTION("IMPORTRANGE(""https://docs.google.com/spreadsheets/d/11923uPwbBZFjjGgGUA6NLw09EwE0CqkOc4q9oUmW1yo/edit?usp=sharing"",""แม่ฮ่องสอน!I364"")"),0)</f>
        <v>0</v>
      </c>
      <c r="J469" s="192">
        <f ca="1">IFERROR(__xludf.DUMMYFUNCTION("IMPORTRANGE(""https://docs.google.com/spreadsheets/d/11923uPwbBZFjjGgGUA6NLw09EwE0CqkOc4q9oUmW1yo/edit?usp=sharing"",""แม่ฮ่องสอน!J364"")"),0)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IFERROR(__xludf.DUMMYFUNCTION("IMPORTRANGE(""https://docs.google.com/spreadsheets/d/11923uPwbBZFjjGgGUA6NLw09EwE0CqkOc4q9oUmW1yo/edit?usp=sharing"",""แม่ฮ่องสอน!I365"")"),0)</f>
        <v>0</v>
      </c>
      <c r="J470" s="192">
        <f ca="1">IFERROR(__xludf.DUMMYFUNCTION("IMPORTRANGE(""https://docs.google.com/spreadsheets/d/11923uPwbBZFjjGgGUA6NLw09EwE0CqkOc4q9oUmW1yo/edit?usp=sharing"",""แม่ฮ่องสอน!J365"")"),0)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IFERROR(__xludf.DUMMYFUNCTION("IMPORTRANGE(""https://docs.google.com/spreadsheets/d/11923uPwbBZFjjGgGUA6NLw09EwE0CqkOc4q9oUmW1yo/edit?usp=sharing"",""แม่ฮ่องสอน!I366"")"),0)</f>
        <v>0</v>
      </c>
      <c r="J471" s="192">
        <f ca="1">IFERROR(__xludf.DUMMYFUNCTION("IMPORTRANGE(""https://docs.google.com/spreadsheets/d/11923uPwbBZFjjGgGUA6NLw09EwE0CqkOc4q9oUmW1yo/edit?usp=sharing"",""แม่ฮ่องสอน!J366"")"),0)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IFERROR(__xludf.DUMMYFUNCTION("IMPORTRANGE(""https://docs.google.com/spreadsheets/d/11923uPwbBZFjjGgGUA6NLw09EwE0CqkOc4q9oUmW1yo/edit?usp=sharing"",""แม่ฮ่องสอน!I367"")"),0)</f>
        <v>0</v>
      </c>
      <c r="J472" s="192">
        <f ca="1">IFERROR(__xludf.DUMMYFUNCTION("IMPORTRANGE(""https://docs.google.com/spreadsheets/d/11923uPwbBZFjjGgGUA6NLw09EwE0CqkOc4q9oUmW1yo/edit?usp=sharing"",""แม่ฮ่องสอน!J367"")"),0)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IFERROR(__xludf.DUMMYFUNCTION("IMPORTRANGE(""https://docs.google.com/spreadsheets/d/11923uPwbBZFjjGgGUA6NLw09EwE0CqkOc4q9oUmW1yo/edit?usp=sharing"",""แม่ฮ่องสอน!I368"")"),4118)</f>
        <v>4118</v>
      </c>
      <c r="J473" s="401">
        <f ca="1">IFERROR(__xludf.DUMMYFUNCTION("IMPORTRANGE(""https://docs.google.com/spreadsheets/d/11923uPwbBZFjjGgGUA6NLw09EwE0CqkOc4q9oUmW1yo/edit?usp=sharing"",""แม่ฮ่องสอน!J368"")"),0)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IFERROR(__xludf.DUMMYFUNCTION("IMPORTRANGE(""https://docs.google.com/spreadsheets/d/11923uPwbBZFjjGgGUA6NLw09EwE0CqkOc4q9oUmW1yo/edit?usp=sharing"",""แม่ฮ่องสอน!I369"")"),1134)</f>
        <v>1134</v>
      </c>
      <c r="J474" s="401">
        <f ca="1">IFERROR(__xludf.DUMMYFUNCTION("IMPORTRANGE(""https://docs.google.com/spreadsheets/d/11923uPwbBZFjjGgGUA6NLw09EwE0CqkOc4q9oUmW1yo/edit?usp=sharing"",""แม่ฮ่องสอน!J369"")"),0)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IFERROR(__xludf.DUMMYFUNCTION("IMPORTRANGE(""https://docs.google.com/spreadsheets/d/11923uPwbBZFjjGgGUA6NLw09EwE0CqkOc4q9oUmW1yo/edit?usp=sharing"",""แม่ฮ่องสอน!I370"")"),0)</f>
        <v>0</v>
      </c>
      <c r="J475" s="192">
        <f ca="1">IFERROR(__xludf.DUMMYFUNCTION("IMPORTRANGE(""https://docs.google.com/spreadsheets/d/11923uPwbBZFjjGgGUA6NLw09EwE0CqkOc4q9oUmW1yo/edit?usp=sharing"",""แม่ฮ่องสอน!J370"")"),0)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IFERROR(__xludf.DUMMYFUNCTION("IMPORTRANGE(""https://docs.google.com/spreadsheets/d/11923uPwbBZFjjGgGUA6NLw09EwE0CqkOc4q9oUmW1yo/edit?usp=sharing"",""แม่ฮ่องสอน!I371"")"),0)</f>
        <v>0</v>
      </c>
      <c r="J476" s="192">
        <f ca="1">IFERROR(__xludf.DUMMYFUNCTION("IMPORTRANGE(""https://docs.google.com/spreadsheets/d/11923uPwbBZFjjGgGUA6NLw09EwE0CqkOc4q9oUmW1yo/edit?usp=sharing"",""แม่ฮ่องสอน!J371"")"),0)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IFERROR(__xludf.DUMMYFUNCTION("IMPORTRANGE(""https://docs.google.com/spreadsheets/d/11923uPwbBZFjjGgGUA6NLw09EwE0CqkOc4q9oUmW1yo/edit?usp=sharing"",""แม่ฮ่องสอน!I372"")"),0)</f>
        <v>0</v>
      </c>
      <c r="J477" s="192">
        <f ca="1">IFERROR(__xludf.DUMMYFUNCTION("IMPORTRANGE(""https://docs.google.com/spreadsheets/d/11923uPwbBZFjjGgGUA6NLw09EwE0CqkOc4q9oUmW1yo/edit?usp=sharing"",""แม่ฮ่องสอน!J372"")"),0)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IFERROR(__xludf.DUMMYFUNCTION("IMPORTRANGE(""https://docs.google.com/spreadsheets/d/11923uPwbBZFjjGgGUA6NLw09EwE0CqkOc4q9oUmW1yo/edit?usp=sharing"",""แม่ฮ่องสอน!I373"")"),0)</f>
        <v>0</v>
      </c>
      <c r="J478" s="192">
        <f ca="1">IFERROR(__xludf.DUMMYFUNCTION("IMPORTRANGE(""https://docs.google.com/spreadsheets/d/11923uPwbBZFjjGgGUA6NLw09EwE0CqkOc4q9oUmW1yo/edit?usp=sharing"",""แม่ฮ่องสอน!J373"")"),0)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IFERROR(__xludf.DUMMYFUNCTION("IMPORTRANGE(""https://docs.google.com/spreadsheets/d/11923uPwbBZFjjGgGUA6NLw09EwE0CqkOc4q9oUmW1yo/edit?usp=sharing"",""แม่ฮ่องสอน!I374"")"),0)</f>
        <v>0</v>
      </c>
      <c r="J479" s="192">
        <f ca="1">IFERROR(__xludf.DUMMYFUNCTION("IMPORTRANGE(""https://docs.google.com/spreadsheets/d/11923uPwbBZFjjGgGUA6NLw09EwE0CqkOc4q9oUmW1yo/edit?usp=sharing"",""แม่ฮ่องสอน!J374"")"),0)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IFERROR(__xludf.DUMMYFUNCTION("IMPORTRANGE(""https://docs.google.com/spreadsheets/d/11923uPwbBZFjjGgGUA6NLw09EwE0CqkOc4q9oUmW1yo/edit?usp=sharing"",""แม่ฮ่องสอน!I375"")"),0)</f>
        <v>0</v>
      </c>
      <c r="J480" s="192">
        <f ca="1">IFERROR(__xludf.DUMMYFUNCTION("IMPORTRANGE(""https://docs.google.com/spreadsheets/d/11923uPwbBZFjjGgGUA6NLw09EwE0CqkOc4q9oUmW1yo/edit?usp=sharing"",""แม่ฮ่องสอน!J375"")"),0)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IFERROR(__xludf.DUMMYFUNCTION("IMPORTRANGE(""https://docs.google.com/spreadsheets/d/11923uPwbBZFjjGgGUA6NLw09EwE0CqkOc4q9oUmW1yo/edit?usp=sharing"",""แม่ฮ่องสอน!I376"")"),4118)</f>
        <v>4118</v>
      </c>
      <c r="J481" s="401">
        <f ca="1">IFERROR(__xludf.DUMMYFUNCTION("IMPORTRANGE(""https://docs.google.com/spreadsheets/d/11923uPwbBZFjjGgGUA6NLw09EwE0CqkOc4q9oUmW1yo/edit?usp=sharing"",""แม่ฮ่องสอน!J376"")"),0)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IFERROR(__xludf.DUMMYFUNCTION("IMPORTRANGE(""https://docs.google.com/spreadsheets/d/11923uPwbBZFjjGgGUA6NLw09EwE0CqkOc4q9oUmW1yo/edit?usp=sharing"",""แม่ฮ่องสอน!I377"")"),1134)</f>
        <v>1134</v>
      </c>
      <c r="J482" s="401">
        <f ca="1">IFERROR(__xludf.DUMMYFUNCTION("IMPORTRANGE(""https://docs.google.com/spreadsheets/d/11923uPwbBZFjjGgGUA6NLw09EwE0CqkOc4q9oUmW1yo/edit?usp=sharing"",""แม่ฮ่องสอน!J377"")"),0)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IFERROR(__xludf.DUMMYFUNCTION("IMPORTRANGE(""https://docs.google.com/spreadsheets/d/11923uPwbBZFjjGgGUA6NLw09EwE0CqkOc4q9oUmW1yo/edit?usp=sharing"",""แม่ฮ่องสอน!I378"")"),0)</f>
        <v>0</v>
      </c>
      <c r="J483" s="192">
        <f ca="1">IFERROR(__xludf.DUMMYFUNCTION("IMPORTRANGE(""https://docs.google.com/spreadsheets/d/11923uPwbBZFjjGgGUA6NLw09EwE0CqkOc4q9oUmW1yo/edit?usp=sharing"",""แม่ฮ่องสอน!J378"")"),0)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IFERROR(__xludf.DUMMYFUNCTION("IMPORTRANGE(""https://docs.google.com/spreadsheets/d/11923uPwbBZFjjGgGUA6NLw09EwE0CqkOc4q9oUmW1yo/edit?usp=sharing"",""แม่ฮ่องสอน!I379"")"),0)</f>
        <v>0</v>
      </c>
      <c r="J484" s="192">
        <f ca="1">IFERROR(__xludf.DUMMYFUNCTION("IMPORTRANGE(""https://docs.google.com/spreadsheets/d/11923uPwbBZFjjGgGUA6NLw09EwE0CqkOc4q9oUmW1yo/edit?usp=sharing"",""แม่ฮ่องสอน!J379"")"),0)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IFERROR(__xludf.DUMMYFUNCTION("IMPORTRANGE(""https://docs.google.com/spreadsheets/d/11923uPwbBZFjjGgGUA6NLw09EwE0CqkOc4q9oUmW1yo/edit?usp=sharing"",""แม่ฮ่องสอน!I380"")"),0)</f>
        <v>0</v>
      </c>
      <c r="J485" s="192">
        <f ca="1">IFERROR(__xludf.DUMMYFUNCTION("IMPORTRANGE(""https://docs.google.com/spreadsheets/d/11923uPwbBZFjjGgGUA6NLw09EwE0CqkOc4q9oUmW1yo/edit?usp=sharing"",""แม่ฮ่องสอน!J380"")"),0)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IFERROR(__xludf.DUMMYFUNCTION("IMPORTRANGE(""https://docs.google.com/spreadsheets/d/11923uPwbBZFjjGgGUA6NLw09EwE0CqkOc4q9oUmW1yo/edit?usp=sharing"",""แม่ฮ่องสอน!I381"")"),0)</f>
        <v>0</v>
      </c>
      <c r="J486" s="192">
        <f ca="1">IFERROR(__xludf.DUMMYFUNCTION("IMPORTRANGE(""https://docs.google.com/spreadsheets/d/11923uPwbBZFjjGgGUA6NLw09EwE0CqkOc4q9oUmW1yo/edit?usp=sharing"",""แม่ฮ่องสอน!J381"")"),0)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IFERROR(__xludf.DUMMYFUNCTION("IMPORTRANGE(""https://docs.google.com/spreadsheets/d/11923uPwbBZFjjGgGUA6NLw09EwE0CqkOc4q9oUmW1yo/edit?usp=sharing"",""แม่ฮ่องสอน!I382"")"),0)</f>
        <v>0</v>
      </c>
      <c r="J487" s="401">
        <f ca="1">IFERROR(__xludf.DUMMYFUNCTION("IMPORTRANGE(""https://docs.google.com/spreadsheets/d/11923uPwbBZFjjGgGUA6NLw09EwE0CqkOc4q9oUmW1yo/edit?usp=sharing"",""แม่ฮ่องสอน!J382"")"),0)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IFERROR(__xludf.DUMMYFUNCTION("IMPORTRANGE(""https://docs.google.com/spreadsheets/d/11923uPwbBZFjjGgGUA6NLw09EwE0CqkOc4q9oUmW1yo/edit?usp=sharing"",""แม่ฮ่องสอน!I383"")"),0)</f>
        <v>0</v>
      </c>
      <c r="J488" s="401">
        <f ca="1">IFERROR(__xludf.DUMMYFUNCTION("IMPORTRANGE(""https://docs.google.com/spreadsheets/d/11923uPwbBZFjjGgGUA6NLw09EwE0CqkOc4q9oUmW1yo/edit?usp=sharing"",""แม่ฮ่องสอน!J383"")"),0)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IFERROR(__xludf.DUMMYFUNCTION("IMPORTRANGE(""https://docs.google.com/spreadsheets/d/11923uPwbBZFjjGgGUA6NLw09EwE0CqkOc4q9oUmW1yo/edit?usp=sharing"",""แม่ฮ่องสอน!I384"")"),0)</f>
        <v>0</v>
      </c>
      <c r="J489" s="192">
        <f ca="1">IFERROR(__xludf.DUMMYFUNCTION("IMPORTRANGE(""https://docs.google.com/spreadsheets/d/11923uPwbBZFjjGgGUA6NLw09EwE0CqkOc4q9oUmW1yo/edit?usp=sharing"",""แม่ฮ่องสอน!J384"")"),0)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IFERROR(__xludf.DUMMYFUNCTION("IMPORTRANGE(""https://docs.google.com/spreadsheets/d/11923uPwbBZFjjGgGUA6NLw09EwE0CqkOc4q9oUmW1yo/edit?usp=sharing"",""แม่ฮ่องสอน!I385"")"),0)</f>
        <v>0</v>
      </c>
      <c r="J490" s="192">
        <f ca="1">IFERROR(__xludf.DUMMYFUNCTION("IMPORTRANGE(""https://docs.google.com/spreadsheets/d/11923uPwbBZFjjGgGUA6NLw09EwE0CqkOc4q9oUmW1yo/edit?usp=sharing"",""แม่ฮ่องสอน!J385"")"),0)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IFERROR(__xludf.DUMMYFUNCTION("IMPORTRANGE(""https://docs.google.com/spreadsheets/d/11923uPwbBZFjjGgGUA6NLw09EwE0CqkOc4q9oUmW1yo/edit?usp=sharing"",""แม่ฮ่องสอน!I386"")"),0)</f>
        <v>0</v>
      </c>
      <c r="J491" s="192">
        <f ca="1">IFERROR(__xludf.DUMMYFUNCTION("IMPORTRANGE(""https://docs.google.com/spreadsheets/d/11923uPwbBZFjjGgGUA6NLw09EwE0CqkOc4q9oUmW1yo/edit?usp=sharing"",""แม่ฮ่องสอน!J386"")"),0)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IFERROR(__xludf.DUMMYFUNCTION("IMPORTRANGE(""https://docs.google.com/spreadsheets/d/11923uPwbBZFjjGgGUA6NLw09EwE0CqkOc4q9oUmW1yo/edit?usp=sharing"",""แม่ฮ่องสอน!I387"")"),0)</f>
        <v>0</v>
      </c>
      <c r="J492" s="192">
        <f ca="1">IFERROR(__xludf.DUMMYFUNCTION("IMPORTRANGE(""https://docs.google.com/spreadsheets/d/11923uPwbBZFjjGgGUA6NLw09EwE0CqkOc4q9oUmW1yo/edit?usp=sharing"",""แม่ฮ่องสอน!J387"")"),0)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IFERROR(__xludf.DUMMYFUNCTION("IMPORTRANGE(""https://docs.google.com/spreadsheets/d/11923uPwbBZFjjGgGUA6NLw09EwE0CqkOc4q9oUmW1yo/edit?usp=sharing"",""แม่ฮ่องสอน!I388"")"),0)</f>
        <v>0</v>
      </c>
      <c r="J493" s="192">
        <f ca="1">IFERROR(__xludf.DUMMYFUNCTION("IMPORTRANGE(""https://docs.google.com/spreadsheets/d/11923uPwbBZFjjGgGUA6NLw09EwE0CqkOc4q9oUmW1yo/edit?usp=sharing"",""แม่ฮ่องสอน!J388"")"),0)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IFERROR(__xludf.DUMMYFUNCTION("IMPORTRANGE(""https://docs.google.com/spreadsheets/d/11923uPwbBZFjjGgGUA6NLw09EwE0CqkOc4q9oUmW1yo/edit?usp=sharing"",""แม่ฮ่องสอน!I389"")"),0)</f>
        <v>0</v>
      </c>
      <c r="J494" s="417">
        <f ca="1">IFERROR(__xludf.DUMMYFUNCTION("IMPORTRANGE(""https://docs.google.com/spreadsheets/d/11923uPwbBZFjjGgGUA6NLw09EwE0CqkOc4q9oUmW1yo/edit?usp=sharing"",""แม่ฮ่องสอน!J389"")"),0)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IFERROR(__xludf.DUMMYFUNCTION("IMPORTRANGE(""https://docs.google.com/spreadsheets/d/11923uPwbBZFjjGgGUA6NLw09EwE0CqkOc4q9oUmW1yo/edit?usp=sharing"",""แม่ฮ่องสอน!I390"")"),0)</f>
        <v>0</v>
      </c>
      <c r="J495" s="417">
        <f ca="1">IFERROR(__xludf.DUMMYFUNCTION("IMPORTRANGE(""https://docs.google.com/spreadsheets/d/11923uPwbBZFjjGgGUA6NLw09EwE0CqkOc4q9oUmW1yo/edit?usp=sharing"",""แม่ฮ่องสอน!J390"")"),0)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IFERROR(__xludf.DUMMYFUNCTION("IMPORTRANGE(""https://docs.google.com/spreadsheets/d/11923uPwbBZFjjGgGUA6NLw09EwE0CqkOc4q9oUmW1yo/edit?usp=sharing"",""แม่ฮ่องสอน!I391"")"),0)</f>
        <v>0</v>
      </c>
      <c r="J496" s="417">
        <f ca="1">IFERROR(__xludf.DUMMYFUNCTION("IMPORTRANGE(""https://docs.google.com/spreadsheets/d/11923uPwbBZFjjGgGUA6NLw09EwE0CqkOc4q9oUmW1yo/edit?usp=sharing"",""แม่ฮ่องสอน!J391"")"),0)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IFERROR(__xludf.DUMMYFUNCTION("IMPORTRANGE(""https://docs.google.com/spreadsheets/d/11923uPwbBZFjjGgGUA6NLw09EwE0CqkOc4q9oUmW1yo/edit?usp=sharing"",""แม่ฮ่องสอน!I392"")"),21)</f>
        <v>21</v>
      </c>
      <c r="J497" s="424">
        <f ca="1">IFERROR(__xludf.DUMMYFUNCTION("IMPORTRANGE(""https://docs.google.com/spreadsheets/d/11923uPwbBZFjjGgGUA6NLw09EwE0CqkOc4q9oUmW1yo/edit?usp=sharing"",""แม่ฮ่องสอน!J392"")"),21)</f>
        <v>21</v>
      </c>
      <c r="K497" s="425">
        <f t="shared" ca="1" si="117"/>
        <v>100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IFERROR(__xludf.DUMMYFUNCTION("IMPORTRANGE(""https://docs.google.com/spreadsheets/d/11923uPwbBZFjjGgGUA6NLw09EwE0CqkOc4q9oUmW1yo/edit?usp=sharing"",""แม่ฮ่องสอน!I393"")"),21)</f>
        <v>21</v>
      </c>
      <c r="J498" s="401">
        <f ca="1">IFERROR(__xludf.DUMMYFUNCTION("IMPORTRANGE(""https://docs.google.com/spreadsheets/d/11923uPwbBZFjjGgGUA6NLw09EwE0CqkOc4q9oUmW1yo/edit?usp=sharing"",""แม่ฮ่องสอน!J393"")"),21)</f>
        <v>21</v>
      </c>
      <c r="K498" s="168">
        <f t="shared" ca="1" si="117"/>
        <v>100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IFERROR(__xludf.DUMMYFUNCTION("IMPORTRANGE(""https://docs.google.com/spreadsheets/d/11923uPwbBZFjjGgGUA6NLw09EwE0CqkOc4q9oUmW1yo/edit?usp=sharing"",""แม่ฮ่องสอน!I394"")"),7)</f>
        <v>7</v>
      </c>
      <c r="J499" s="401">
        <f ca="1">IFERROR(__xludf.DUMMYFUNCTION("IMPORTRANGE(""https://docs.google.com/spreadsheets/d/11923uPwbBZFjjGgGUA6NLw09EwE0CqkOc4q9oUmW1yo/edit?usp=sharing"",""แม่ฮ่องสอน!J394"")"),7)</f>
        <v>7</v>
      </c>
      <c r="K499" s="204">
        <f t="shared" ca="1" si="117"/>
        <v>100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IFERROR(__xludf.DUMMYFUNCTION("IMPORTRANGE(""https://docs.google.com/spreadsheets/d/11923uPwbBZFjjGgGUA6NLw09EwE0CqkOc4q9oUmW1yo/edit?usp=sharing"",""แม่ฮ่องสอน!I395"")"),0)</f>
        <v>0</v>
      </c>
      <c r="J500" s="167">
        <f ca="1">IFERROR(__xludf.DUMMYFUNCTION("IMPORTRANGE(""https://docs.google.com/spreadsheets/d/11923uPwbBZFjjGgGUA6NLw09EwE0CqkOc4q9oUmW1yo/edit?usp=sharing"",""แม่ฮ่องสอน!J395"")"),21)</f>
        <v>21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IFERROR(__xludf.DUMMYFUNCTION("IMPORTRANGE(""https://docs.google.com/spreadsheets/d/11923uPwbBZFjjGgGUA6NLw09EwE0CqkOc4q9oUmW1yo/edit?usp=sharing"",""แม่ฮ่องสอน!I396"")"),0)</f>
        <v>0</v>
      </c>
      <c r="J501" s="167">
        <f ca="1">IFERROR(__xludf.DUMMYFUNCTION("IMPORTRANGE(""https://docs.google.com/spreadsheets/d/11923uPwbBZFjjGgGUA6NLw09EwE0CqkOc4q9oUmW1yo/edit?usp=sharing"",""แม่ฮ่องสอน!J396"")"),7)</f>
        <v>7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IFERROR(__xludf.DUMMYFUNCTION("IMPORTRANGE(""https://docs.google.com/spreadsheets/d/11923uPwbBZFjjGgGUA6NLw09EwE0CqkOc4q9oUmW1yo/edit?usp=sharing"",""แม่ฮ่องสอน!I397"")"),0)</f>
        <v>0</v>
      </c>
      <c r="J502" s="192">
        <f ca="1">IFERROR(__xludf.DUMMYFUNCTION("IMPORTRANGE(""https://docs.google.com/spreadsheets/d/11923uPwbBZFjjGgGUA6NLw09EwE0CqkOc4q9oUmW1yo/edit?usp=sharing"",""แม่ฮ่องสอน!J397"")"),21)</f>
        <v>21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IFERROR(__xludf.DUMMYFUNCTION("IMPORTRANGE(""https://docs.google.com/spreadsheets/d/11923uPwbBZFjjGgGUA6NLw09EwE0CqkOc4q9oUmW1yo/edit?usp=sharing"",""แม่ฮ่องสอน!I398"")"),0)</f>
        <v>0</v>
      </c>
      <c r="J503" s="192">
        <f ca="1">IFERROR(__xludf.DUMMYFUNCTION("IMPORTRANGE(""https://docs.google.com/spreadsheets/d/11923uPwbBZFjjGgGUA6NLw09EwE0CqkOc4q9oUmW1yo/edit?usp=sharing"",""แม่ฮ่องสอน!J398"")"),7)</f>
        <v>7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IFERROR(__xludf.DUMMYFUNCTION("IMPORTRANGE(""https://docs.google.com/spreadsheets/d/11923uPwbBZFjjGgGUA6NLw09EwE0CqkOc4q9oUmW1yo/edit?usp=sharing"",""แม่ฮ่องสอน!I399"")"),0)</f>
        <v>0</v>
      </c>
      <c r="J504" s="192">
        <f ca="1">IFERROR(__xludf.DUMMYFUNCTION("IMPORTRANGE(""https://docs.google.com/spreadsheets/d/11923uPwbBZFjjGgGUA6NLw09EwE0CqkOc4q9oUmW1yo/edit?usp=sharing"",""แม่ฮ่องสอน!J399"")"),0)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IFERROR(__xludf.DUMMYFUNCTION("IMPORTRANGE(""https://docs.google.com/spreadsheets/d/11923uPwbBZFjjGgGUA6NLw09EwE0CqkOc4q9oUmW1yo/edit?usp=sharing"",""แม่ฮ่องสอน!I400"")"),0)</f>
        <v>0</v>
      </c>
      <c r="J505" s="192">
        <f ca="1">IFERROR(__xludf.DUMMYFUNCTION("IMPORTRANGE(""https://docs.google.com/spreadsheets/d/11923uPwbBZFjjGgGUA6NLw09EwE0CqkOc4q9oUmW1yo/edit?usp=sharing"",""แม่ฮ่องสอน!J400"")"),0)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IFERROR(__xludf.DUMMYFUNCTION("IMPORTRANGE(""https://docs.google.com/spreadsheets/d/11923uPwbBZFjjGgGUA6NLw09EwE0CqkOc4q9oUmW1yo/edit?usp=sharing"",""แม่ฮ่องสอน!I401"")"),0)</f>
        <v>0</v>
      </c>
      <c r="J506" s="192">
        <f ca="1">IFERROR(__xludf.DUMMYFUNCTION("IMPORTRANGE(""https://docs.google.com/spreadsheets/d/11923uPwbBZFjjGgGUA6NLw09EwE0CqkOc4q9oUmW1yo/edit?usp=sharing"",""แม่ฮ่องสอน!J401"")"),0)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IFERROR(__xludf.DUMMYFUNCTION("IMPORTRANGE(""https://docs.google.com/spreadsheets/d/11923uPwbBZFjjGgGUA6NLw09EwE0CqkOc4q9oUmW1yo/edit?usp=sharing"",""แม่ฮ่องสอน!I402"")"),0)</f>
        <v>0</v>
      </c>
      <c r="J507" s="192">
        <f ca="1">IFERROR(__xludf.DUMMYFUNCTION("IMPORTRANGE(""https://docs.google.com/spreadsheets/d/11923uPwbBZFjjGgGUA6NLw09EwE0CqkOc4q9oUmW1yo/edit?usp=sharing"",""แม่ฮ่องสอน!J402"")"),0)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IFERROR(__xludf.DUMMYFUNCTION("IMPORTRANGE(""https://docs.google.com/spreadsheets/d/11923uPwbBZFjjGgGUA6NLw09EwE0CqkOc4q9oUmW1yo/edit?usp=sharing"",""แม่ฮ่องสอน!I403"")"),0)</f>
        <v>0</v>
      </c>
      <c r="J508" s="167">
        <f ca="1">IFERROR(__xludf.DUMMYFUNCTION("IMPORTRANGE(""https://docs.google.com/spreadsheets/d/11923uPwbBZFjjGgGUA6NLw09EwE0CqkOc4q9oUmW1yo/edit?usp=sharing"",""แม่ฮ่องสอน!J403"")"),0)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IFERROR(__xludf.DUMMYFUNCTION("IMPORTRANGE(""https://docs.google.com/spreadsheets/d/11923uPwbBZFjjGgGUA6NLw09EwE0CqkOc4q9oUmW1yo/edit?usp=sharing"",""แม่ฮ่องสอน!I404"")"),0)</f>
        <v>0</v>
      </c>
      <c r="J509" s="167">
        <f ca="1">IFERROR(__xludf.DUMMYFUNCTION("IMPORTRANGE(""https://docs.google.com/spreadsheets/d/11923uPwbBZFjjGgGUA6NLw09EwE0CqkOc4q9oUmW1yo/edit?usp=sharing"",""แม่ฮ่องสอน!J404"")"),0)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IFERROR(__xludf.DUMMYFUNCTION("IMPORTRANGE(""https://docs.google.com/spreadsheets/d/11923uPwbBZFjjGgGUA6NLw09EwE0CqkOc4q9oUmW1yo/edit?usp=sharing"",""แม่ฮ่องสอน!I405"")"),0)</f>
        <v>0</v>
      </c>
      <c r="J510" s="192">
        <f ca="1">IFERROR(__xludf.DUMMYFUNCTION("IMPORTRANGE(""https://docs.google.com/spreadsheets/d/11923uPwbBZFjjGgGUA6NLw09EwE0CqkOc4q9oUmW1yo/edit?usp=sharing"",""แม่ฮ่องสอน!J405"")"),0)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IFERROR(__xludf.DUMMYFUNCTION("IMPORTRANGE(""https://docs.google.com/spreadsheets/d/11923uPwbBZFjjGgGUA6NLw09EwE0CqkOc4q9oUmW1yo/edit?usp=sharing"",""แม่ฮ่องสอน!I406"")"),0)</f>
        <v>0</v>
      </c>
      <c r="J511" s="192">
        <f ca="1">IFERROR(__xludf.DUMMYFUNCTION("IMPORTRANGE(""https://docs.google.com/spreadsheets/d/11923uPwbBZFjjGgGUA6NLw09EwE0CqkOc4q9oUmW1yo/edit?usp=sharing"",""แม่ฮ่องสอน!J406"")"),0)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IFERROR(__xludf.DUMMYFUNCTION("IMPORTRANGE(""https://docs.google.com/spreadsheets/d/11923uPwbBZFjjGgGUA6NLw09EwE0CqkOc4q9oUmW1yo/edit?usp=sharing"",""แม่ฮ่องสอน!I407"")"),0)</f>
        <v>0</v>
      </c>
      <c r="J512" s="192">
        <f ca="1">IFERROR(__xludf.DUMMYFUNCTION("IMPORTRANGE(""https://docs.google.com/spreadsheets/d/11923uPwbBZFjjGgGUA6NLw09EwE0CqkOc4q9oUmW1yo/edit?usp=sharing"",""แม่ฮ่องสอน!J407"")"),0)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IFERROR(__xludf.DUMMYFUNCTION("IMPORTRANGE(""https://docs.google.com/spreadsheets/d/11923uPwbBZFjjGgGUA6NLw09EwE0CqkOc4q9oUmW1yo/edit?usp=sharing"",""แม่ฮ่องสอน!I408"")"),0)</f>
        <v>0</v>
      </c>
      <c r="J513" s="192">
        <f ca="1">IFERROR(__xludf.DUMMYFUNCTION("IMPORTRANGE(""https://docs.google.com/spreadsheets/d/11923uPwbBZFjjGgGUA6NLw09EwE0CqkOc4q9oUmW1yo/edit?usp=sharing"",""แม่ฮ่องสอน!J408"")"),0)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IFERROR(__xludf.DUMMYFUNCTION("IMPORTRANGE(""https://docs.google.com/spreadsheets/d/11923uPwbBZFjjGgGUA6NLw09EwE0CqkOc4q9oUmW1yo/edit?usp=sharing"",""แม่ฮ่องสอน!I409"")"),0)</f>
        <v>0</v>
      </c>
      <c r="J514" s="192">
        <f ca="1">IFERROR(__xludf.DUMMYFUNCTION("IMPORTRANGE(""https://docs.google.com/spreadsheets/d/11923uPwbBZFjjGgGUA6NLw09EwE0CqkOc4q9oUmW1yo/edit?usp=sharing"",""แม่ฮ่องสอน!J409"")"),0)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IFERROR(__xludf.DUMMYFUNCTION("IMPORTRANGE(""https://docs.google.com/spreadsheets/d/11923uPwbBZFjjGgGUA6NLw09EwE0CqkOc4q9oUmW1yo/edit?usp=sharing"",""แม่ฮ่องสอน!I410"")"),0)</f>
        <v>0</v>
      </c>
      <c r="J515" s="192">
        <f ca="1">IFERROR(__xludf.DUMMYFUNCTION("IMPORTRANGE(""https://docs.google.com/spreadsheets/d/11923uPwbBZFjjGgGUA6NLw09EwE0CqkOc4q9oUmW1yo/edit?usp=sharing"",""แม่ฮ่องสอน!J410"")"),0)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IFERROR(__xludf.DUMMYFUNCTION("IMPORTRANGE(""https://docs.google.com/spreadsheets/d/11923uPwbBZFjjGgGUA6NLw09EwE0CqkOc4q9oUmW1yo/edit?usp=sharing"",""แม่ฮ่องสอน!I411"")"),0)</f>
        <v>0</v>
      </c>
      <c r="J516" s="264">
        <f ca="1">IFERROR(__xludf.DUMMYFUNCTION("IMPORTRANGE(""https://docs.google.com/spreadsheets/d/11923uPwbBZFjjGgGUA6NLw09EwE0CqkOc4q9oUmW1yo/edit?usp=sharing"",""แม่ฮ่องสอน!J411"")"),0)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IFERROR(__xludf.DUMMYFUNCTION("IMPORTRANGE(""https://docs.google.com/spreadsheets/d/11923uPwbBZFjjGgGUA6NLw09EwE0CqkOc4q9oUmW1yo/edit?usp=sharing"",""แม่ฮ่องสอน!I412"")"),0)</f>
        <v>0</v>
      </c>
      <c r="J517" s="277">
        <f ca="1">IFERROR(__xludf.DUMMYFUNCTION("IMPORTRANGE(""https://docs.google.com/spreadsheets/d/11923uPwbBZFjjGgGUA6NLw09EwE0CqkOc4q9oUmW1yo/edit?usp=sharing"",""แม่ฮ่องสอน!J412"")"),0)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IFERROR(__xludf.DUMMYFUNCTION("IMPORTRANGE(""https://docs.google.com/spreadsheets/d/11923uPwbBZFjjGgGUA6NLw09EwE0CqkOc4q9oUmW1yo/edit?usp=sharing"",""แม่ฮ่องสอน!I413"")"),0)</f>
        <v>0</v>
      </c>
      <c r="J518" s="277">
        <f ca="1">IFERROR(__xludf.DUMMYFUNCTION("IMPORTRANGE(""https://docs.google.com/spreadsheets/d/11923uPwbBZFjjGgGUA6NLw09EwE0CqkOc4q9oUmW1yo/edit?usp=sharing"",""แม่ฮ่องสอน!J413"")"),0)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IFERROR(__xludf.DUMMYFUNCTION("IMPORTRANGE(""https://docs.google.com/spreadsheets/d/11923uPwbBZFjjGgGUA6NLw09EwE0CqkOc4q9oUmW1yo/edit?usp=sharing"",""แม่ฮ่องสอน!I414"")"),0)</f>
        <v>0</v>
      </c>
      <c r="J519" s="191">
        <f ca="1">IFERROR(__xludf.DUMMYFUNCTION("IMPORTRANGE(""https://docs.google.com/spreadsheets/d/11923uPwbBZFjjGgGUA6NLw09EwE0CqkOc4q9oUmW1yo/edit?usp=sharing"",""แม่ฮ่องสอน!J414"")"),0)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IFERROR(__xludf.DUMMYFUNCTION("IMPORTRANGE(""https://docs.google.com/spreadsheets/d/11923uPwbBZFjjGgGUA6NLw09EwE0CqkOc4q9oUmW1yo/edit?usp=sharing"",""แม่ฮ่องสอน!I415"")"),0)</f>
        <v>0</v>
      </c>
      <c r="J520" s="191">
        <f ca="1">IFERROR(__xludf.DUMMYFUNCTION("IMPORTRANGE(""https://docs.google.com/spreadsheets/d/11923uPwbBZFjjGgGUA6NLw09EwE0CqkOc4q9oUmW1yo/edit?usp=sharing"",""แม่ฮ่องสอน!J415"")"),0)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IFERROR(__xludf.DUMMYFUNCTION("IMPORTRANGE(""https://docs.google.com/spreadsheets/d/11923uPwbBZFjjGgGUA6NLw09EwE0CqkOc4q9oUmW1yo/edit?usp=sharing"",""แม่ฮ่องสอน!I416"")"),0)</f>
        <v>0</v>
      </c>
      <c r="J521" s="191">
        <f ca="1">IFERROR(__xludf.DUMMYFUNCTION("IMPORTRANGE(""https://docs.google.com/spreadsheets/d/11923uPwbBZFjjGgGUA6NLw09EwE0CqkOc4q9oUmW1yo/edit?usp=sharing"",""แม่ฮ่องสอน!J416"")"),0)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IFERROR(__xludf.DUMMYFUNCTION("IMPORTRANGE(""https://docs.google.com/spreadsheets/d/11923uPwbBZFjjGgGUA6NLw09EwE0CqkOc4q9oUmW1yo/edit?usp=sharing"",""แม่ฮ่องสอน!I417"")"),0)</f>
        <v>0</v>
      </c>
      <c r="J522" s="191">
        <f ca="1">IFERROR(__xludf.DUMMYFUNCTION("IMPORTRANGE(""https://docs.google.com/spreadsheets/d/11923uPwbBZFjjGgGUA6NLw09EwE0CqkOc4q9oUmW1yo/edit?usp=sharing"",""แม่ฮ่องสอน!J417"")"),0)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IFERROR(__xludf.DUMMYFUNCTION("IMPORTRANGE(""https://docs.google.com/spreadsheets/d/11923uPwbBZFjjGgGUA6NLw09EwE0CqkOc4q9oUmW1yo/edit?usp=sharing"",""แม่ฮ่องสอน!I418"")"),0)</f>
        <v>0</v>
      </c>
      <c r="J523" s="191">
        <f ca="1">IFERROR(__xludf.DUMMYFUNCTION("IMPORTRANGE(""https://docs.google.com/spreadsheets/d/11923uPwbBZFjjGgGUA6NLw09EwE0CqkOc4q9oUmW1yo/edit?usp=sharing"",""แม่ฮ่องสอน!J418"")"),0)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IFERROR(__xludf.DUMMYFUNCTION("IMPORTRANGE(""https://docs.google.com/spreadsheets/d/11923uPwbBZFjjGgGUA6NLw09EwE0CqkOc4q9oUmW1yo/edit?usp=sharing"",""แม่ฮ่องสอน!I419"")"),0)</f>
        <v>0</v>
      </c>
      <c r="J524" s="191">
        <f ca="1">IFERROR(__xludf.DUMMYFUNCTION("IMPORTRANGE(""https://docs.google.com/spreadsheets/d/11923uPwbBZFjjGgGUA6NLw09EwE0CqkOc4q9oUmW1yo/edit?usp=sharing"",""แม่ฮ่องสอน!J419"")"),0)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IFERROR(__xludf.DUMMYFUNCTION("IMPORTRANGE(""https://docs.google.com/spreadsheets/d/11923uPwbBZFjjGgGUA6NLw09EwE0CqkOc4q9oUmW1yo/edit?usp=sharing"",""แม่ฮ่องสอน!I420"")"),0)</f>
        <v>0</v>
      </c>
      <c r="J525" s="277">
        <f ca="1">IFERROR(__xludf.DUMMYFUNCTION("IMPORTRANGE(""https://docs.google.com/spreadsheets/d/11923uPwbBZFjjGgGUA6NLw09EwE0CqkOc4q9oUmW1yo/edit?usp=sharing"",""แม่ฮ่องสอน!J420"")"),0)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IFERROR(__xludf.DUMMYFUNCTION("IMPORTRANGE(""https://docs.google.com/spreadsheets/d/11923uPwbBZFjjGgGUA6NLw09EwE0CqkOc4q9oUmW1yo/edit?usp=sharing"",""แม่ฮ่องสอน!I421"")"),0)</f>
        <v>0</v>
      </c>
      <c r="J526" s="277">
        <f ca="1">IFERROR(__xludf.DUMMYFUNCTION("IMPORTRANGE(""https://docs.google.com/spreadsheets/d/11923uPwbBZFjjGgGUA6NLw09EwE0CqkOc4q9oUmW1yo/edit?usp=sharing"",""แม่ฮ่องสอน!J421"")"),0)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IFERROR(__xludf.DUMMYFUNCTION("IMPORTRANGE(""https://docs.google.com/spreadsheets/d/11923uPwbBZFjjGgGUA6NLw09EwE0CqkOc4q9oUmW1yo/edit?usp=sharing"",""แม่ฮ่องสอน!I422"")"),0)</f>
        <v>0</v>
      </c>
      <c r="J527" s="192">
        <f ca="1">IFERROR(__xludf.DUMMYFUNCTION("IMPORTRANGE(""https://docs.google.com/spreadsheets/d/11923uPwbBZFjjGgGUA6NLw09EwE0CqkOc4q9oUmW1yo/edit?usp=sharing"",""แม่ฮ่องสอน!J422"")"),0)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IFERROR(__xludf.DUMMYFUNCTION("IMPORTRANGE(""https://docs.google.com/spreadsheets/d/11923uPwbBZFjjGgGUA6NLw09EwE0CqkOc4q9oUmW1yo/edit?usp=sharing"",""แม่ฮ่องสอน!I423"")"),0)</f>
        <v>0</v>
      </c>
      <c r="J528" s="192">
        <f ca="1">IFERROR(__xludf.DUMMYFUNCTION("IMPORTRANGE(""https://docs.google.com/spreadsheets/d/11923uPwbBZFjjGgGUA6NLw09EwE0CqkOc4q9oUmW1yo/edit?usp=sharing"",""แม่ฮ่องสอน!J423"")"),0)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IFERROR(__xludf.DUMMYFUNCTION("IMPORTRANGE(""https://docs.google.com/spreadsheets/d/11923uPwbBZFjjGgGUA6NLw09EwE0CqkOc4q9oUmW1yo/edit?usp=sharing"",""แม่ฮ่องสอน!I424"")"),0)</f>
        <v>0</v>
      </c>
      <c r="J529" s="192">
        <f ca="1">IFERROR(__xludf.DUMMYFUNCTION("IMPORTRANGE(""https://docs.google.com/spreadsheets/d/11923uPwbBZFjjGgGUA6NLw09EwE0CqkOc4q9oUmW1yo/edit?usp=sharing"",""แม่ฮ่องสอน!J424"")"),0)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IFERROR(__xludf.DUMMYFUNCTION("IMPORTRANGE(""https://docs.google.com/spreadsheets/d/11923uPwbBZFjjGgGUA6NLw09EwE0CqkOc4q9oUmW1yo/edit?usp=sharing"",""แม่ฮ่องสอน!I425"")"),0)</f>
        <v>0</v>
      </c>
      <c r="J530" s="192">
        <f ca="1">IFERROR(__xludf.DUMMYFUNCTION("IMPORTRANGE(""https://docs.google.com/spreadsheets/d/11923uPwbBZFjjGgGUA6NLw09EwE0CqkOc4q9oUmW1yo/edit?usp=sharing"",""แม่ฮ่องสอน!J425"")"),0)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IFERROR(__xludf.DUMMYFUNCTION("IMPORTRANGE(""https://docs.google.com/spreadsheets/d/11923uPwbBZFjjGgGUA6NLw09EwE0CqkOc4q9oUmW1yo/edit?usp=sharing"",""แม่ฮ่องสอน!I426"")"),0)</f>
        <v>0</v>
      </c>
      <c r="J531" s="192">
        <f ca="1">IFERROR(__xludf.DUMMYFUNCTION("IMPORTRANGE(""https://docs.google.com/spreadsheets/d/11923uPwbBZFjjGgGUA6NLw09EwE0CqkOc4q9oUmW1yo/edit?usp=sharing"",""แม่ฮ่องสอน!J426"")"),0)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IFERROR(__xludf.DUMMYFUNCTION("IMPORTRANGE(""https://docs.google.com/spreadsheets/d/11923uPwbBZFjjGgGUA6NLw09EwE0CqkOc4q9oUmW1yo/edit?usp=sharing"",""แม่ฮ่องสอน!I427"")"),0)</f>
        <v>0</v>
      </c>
      <c r="J532" s="445">
        <f ca="1">IFERROR(__xludf.DUMMYFUNCTION("IMPORTRANGE(""https://docs.google.com/spreadsheets/d/11923uPwbBZFjjGgGUA6NLw09EwE0CqkOc4q9oUmW1yo/edit?usp=sharing"",""แม่ฮ่องสอน!J427"")"),0)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IFERROR(__xludf.DUMMYFUNCTION("IMPORTRANGE(""https://docs.google.com/spreadsheets/d/11923uPwbBZFjjGgGUA6NLw09EwE0CqkOc4q9oUmW1yo/edit?usp=sharing"",""แม่ฮ่องสอน!I428"")"),22)</f>
        <v>22</v>
      </c>
      <c r="J533" s="393">
        <f ca="1">IFERROR(__xludf.DUMMYFUNCTION("IMPORTRANGE(""https://docs.google.com/spreadsheets/d/11923uPwbBZFjjGgGUA6NLw09EwE0CqkOc4q9oUmW1yo/edit?usp=sharing"",""แม่ฮ่องสอน!J428"")"),22)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IFERROR(__xludf.DUMMYFUNCTION("IMPORTRANGE(""https://docs.google.com/spreadsheets/d/11923uPwbBZFjjGgGUA6NLw09EwE0CqkOc4q9oUmW1yo/edit?usp=sharing"",""แม่ฮ่องสอน!L428"")"),34340)</f>
        <v>34340</v>
      </c>
      <c r="M533" s="395"/>
      <c r="N533" s="395">
        <f ca="1">IFERROR(__xludf.DUMMYFUNCTION("IMPORTRANGE(""https://docs.google.com/spreadsheets/d/11923uPwbBZFjjGgGUA6NLw09EwE0CqkOc4q9oUmW1yo/edit?usp=sharing"",""แม่ฮ่องสอน!M428"")"),24237)</f>
        <v>24237</v>
      </c>
      <c r="O533" s="395">
        <f t="shared" ref="O533:O537" ca="1" si="118">+IF(L533&gt;0,N533*100/L533,0)</f>
        <v>70.579499126383226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IFERROR(__xludf.DUMMYFUNCTION("IMPORTRANGE(""https://docs.google.com/spreadsheets/d/11923uPwbBZFjjGgGUA6NLw09EwE0CqkOc4q9oUmW1yo/edit?usp=sharing"",""แม่ฮ่องสอน!L429"")"),0)</f>
        <v>0</v>
      </c>
      <c r="M534" s="169"/>
      <c r="N534" s="171">
        <f ca="1">IFERROR(__xludf.DUMMYFUNCTION("IMPORTRANGE(""https://docs.google.com/spreadsheets/d/11923uPwbBZFjjGgGUA6NLw09EwE0CqkOc4q9oUmW1yo/edit?usp=sharing"",""แม่ฮ่องสอน!M429"")"),0)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IFERROR(__xludf.DUMMYFUNCTION("IMPORTRANGE(""https://docs.google.com/spreadsheets/d/11923uPwbBZFjjGgGUA6NLw09EwE0CqkOc4q9oUmW1yo/edit?usp=sharing"",""แม่ฮ่องสอน!L430"")"),34340)</f>
        <v>34340</v>
      </c>
      <c r="M535" s="169"/>
      <c r="N535" s="171">
        <f ca="1">IFERROR(__xludf.DUMMYFUNCTION("IMPORTRANGE(""https://docs.google.com/spreadsheets/d/11923uPwbBZFjjGgGUA6NLw09EwE0CqkOc4q9oUmW1yo/edit?usp=sharing"",""แม่ฮ่องสอน!M430"")"),24237)</f>
        <v>24237</v>
      </c>
      <c r="O535" s="171">
        <f t="shared" ca="1" si="118"/>
        <v>70.579499126383226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IFERROR(__xludf.DUMMYFUNCTION("IMPORTRANGE(""https://docs.google.com/spreadsheets/d/11923uPwbBZFjjGgGUA6NLw09EwE0CqkOc4q9oUmW1yo/edit?usp=sharing"",""แม่ฮ่องสอน!L431"")"),0)</f>
        <v>0</v>
      </c>
      <c r="M536" s="171"/>
      <c r="N536" s="171">
        <f ca="1">IFERROR(__xludf.DUMMYFUNCTION("IMPORTRANGE(""https://docs.google.com/spreadsheets/d/11923uPwbBZFjjGgGUA6NLw09EwE0CqkOc4q9oUmW1yo/edit?usp=sharing"",""แม่ฮ่องสอน!M431"")"),0)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IFERROR(__xludf.DUMMYFUNCTION("IMPORTRANGE(""https://docs.google.com/spreadsheets/d/11923uPwbBZFjjGgGUA6NLw09EwE0CqkOc4q9oUmW1yo/edit?usp=sharing"",""แม่ฮ่องสอน!L432"")"),34340)</f>
        <v>34340</v>
      </c>
      <c r="M537" s="171"/>
      <c r="N537" s="171">
        <f ca="1">IFERROR(__xludf.DUMMYFUNCTION("IMPORTRANGE(""https://docs.google.com/spreadsheets/d/11923uPwbBZFjjGgGUA6NLw09EwE0CqkOc4q9oUmW1yo/edit?usp=sharing"",""แม่ฮ่องสอน!M432"")"),24237)</f>
        <v>24237</v>
      </c>
      <c r="O537" s="171">
        <f t="shared" ca="1" si="118"/>
        <v>70.579499126383226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IFERROR(__xludf.DUMMYFUNCTION("IMPORTRANGE(""https://docs.google.com/spreadsheets/d/11923uPwbBZFjjGgGUA6NLw09EwE0CqkOc4q9oUmW1yo/edit?usp=sharing"",""แม่ฮ่องสอน!M433"")"),18740)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IFERROR(__xludf.DUMMYFUNCTION("IMPORTRANGE(""https://docs.google.com/spreadsheets/d/11923uPwbBZFjjGgGUA6NLw09EwE0CqkOc4q9oUmW1yo/edit?usp=sharing"",""แม่ฮ่องสอน!M434"")"),0)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IFERROR(__xludf.DUMMYFUNCTION("IMPORTRANGE(""https://docs.google.com/spreadsheets/d/11923uPwbBZFjjGgGUA6NLw09EwE0CqkOc4q9oUmW1yo/edit?usp=sharing"",""แม่ฮ่องสอน!M435"")"),0)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IFERROR(__xludf.DUMMYFUNCTION("IMPORTRANGE(""https://docs.google.com/spreadsheets/d/11923uPwbBZFjjGgGUA6NLw09EwE0CqkOc4q9oUmW1yo/edit?usp=sharing"",""แม่ฮ่องสอน!M436"")"),5497)</f>
        <v>5497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IFERROR(__xludf.DUMMYFUNCTION("IMPORTRANGE(""https://docs.google.com/spreadsheets/d/11923uPwbBZFjjGgGUA6NLw09EwE0CqkOc4q9oUmW1yo/edit?usp=sharing"",""แม่ฮ่องสอน!J438"")"),0)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IFERROR(__xludf.DUMMYFUNCTION("IMPORTRANGE(""https://docs.google.com/spreadsheets/d/11923uPwbBZFjjGgGUA6NLw09EwE0CqkOc4q9oUmW1yo/edit?usp=sharing"",""แม่ฮ่องสอน!J439"")"),1)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IFERROR(__xludf.DUMMYFUNCTION("IMPORTRANGE(""https://docs.google.com/spreadsheets/d/11923uPwbBZFjjGgGUA6NLw09EwE0CqkOc4q9oUmW1yo/edit?usp=sharing"",""แม่ฮ่องสอน!J440"")"),1)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IFERROR(__xludf.DUMMYFUNCTION("IMPORTRANGE(""https://docs.google.com/spreadsheets/d/11923uPwbBZFjjGgGUA6NLw09EwE0CqkOc4q9oUmW1yo/edit?usp=sharing"",""แม่ฮ่องสอน!J441"")"),1)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IFERROR(__xludf.DUMMYFUNCTION("IMPORTRANGE(""https://docs.google.com/spreadsheets/d/11923uPwbBZFjjGgGUA6NLw09EwE0CqkOc4q9oUmW1yo/edit?usp=sharing"",""แม่ฮ่องสอน!I442"")"),22)</f>
        <v>22</v>
      </c>
      <c r="J547" s="192">
        <f ca="1">IFERROR(__xludf.DUMMYFUNCTION("IMPORTRANGE(""https://docs.google.com/spreadsheets/d/11923uPwbBZFjjGgGUA6NLw09EwE0CqkOc4q9oUmW1yo/edit?usp=sharing"",""แม่ฮ่องสอน!J442"")"),22)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IFERROR(__xludf.DUMMYFUNCTION("IMPORTRANGE(""https://docs.google.com/spreadsheets/d/11923uPwbBZFjjGgGUA6NLw09EwE0CqkOc4q9oUmW1yo/edit?usp=sharing"",""แม่ฮ่องสอน!J166"")"),0)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IFERROR(__xludf.DUMMYFUNCTION("IMPORTRANGE(""https://docs.google.com/spreadsheets/d/11923uPwbBZFjjGgGUA6NLw09EwE0CqkOc4q9oUmW1yo/edit?usp=sharing"",""แม่ฮ่องสอน!J444"")"),0)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IFERROR(__xludf.DUMMYFUNCTION("IMPORTRANGE(""https://docs.google.com/spreadsheets/d/11923uPwbBZFjjGgGUA6NLw09EwE0CqkOc4q9oUmW1yo/edit?usp=sharing"",""แม่ฮ่องสอน!J445"")"),0)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IFERROR(__xludf.DUMMYFUNCTION("IMPORTRANGE(""https://docs.google.com/spreadsheets/d/11923uPwbBZFjjGgGUA6NLw09EwE0CqkOc4q9oUmW1yo/edit?usp=sharing"",""แม่ฮ่องสอน!I446"")"),0)</f>
        <v>0</v>
      </c>
      <c r="J551" s="393">
        <f ca="1">IFERROR(__xludf.DUMMYFUNCTION("IMPORTRANGE(""https://docs.google.com/spreadsheets/d/11923uPwbBZFjjGgGUA6NLw09EwE0CqkOc4q9oUmW1yo/edit?usp=sharing"",""แม่ฮ่องสอน!J446"")"),0)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IFERROR(__xludf.DUMMYFUNCTION("IMPORTRANGE(""https://docs.google.com/spreadsheets/d/11923uPwbBZFjjGgGUA6NLw09EwE0CqkOc4q9oUmW1yo/edit?usp=sharing"",""แม่ฮ่องสอน!L446"")"),0)</f>
        <v>0</v>
      </c>
      <c r="M551" s="395"/>
      <c r="N551" s="395">
        <f ca="1">IFERROR(__xludf.DUMMYFUNCTION("IMPORTRANGE(""https://docs.google.com/spreadsheets/d/11923uPwbBZFjjGgGUA6NLw09EwE0CqkOc4q9oUmW1yo/edit?usp=sharing"",""แม่ฮ่องสอน!M446"")"),0)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IFERROR(__xludf.DUMMYFUNCTION("IMPORTRANGE(""https://docs.google.com/spreadsheets/d/11923uPwbBZFjjGgGUA6NLw09EwE0CqkOc4q9oUmW1yo/edit?usp=sharing"",""แม่ฮ่องสอน!L447"")"),0)</f>
        <v>0</v>
      </c>
      <c r="M552" s="169"/>
      <c r="N552" s="171">
        <f ca="1">IFERROR(__xludf.DUMMYFUNCTION("IMPORTRANGE(""https://docs.google.com/spreadsheets/d/11923uPwbBZFjjGgGUA6NLw09EwE0CqkOc4q9oUmW1yo/edit?usp=sharing"",""แม่ฮ่องสอน!M447"")"),0)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IFERROR(__xludf.DUMMYFUNCTION("IMPORTRANGE(""https://docs.google.com/spreadsheets/d/11923uPwbBZFjjGgGUA6NLw09EwE0CqkOc4q9oUmW1yo/edit?usp=sharing"",""แม่ฮ่องสอน!L448"")"),0)</f>
        <v>0</v>
      </c>
      <c r="M553" s="169"/>
      <c r="N553" s="171">
        <f ca="1">IFERROR(__xludf.DUMMYFUNCTION("IMPORTRANGE(""https://docs.google.com/spreadsheets/d/11923uPwbBZFjjGgGUA6NLw09EwE0CqkOc4q9oUmW1yo/edit?usp=sharing"",""แม่ฮ่องสอน!M448"")"),0)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IFERROR(__xludf.DUMMYFUNCTION("IMPORTRANGE(""https://docs.google.com/spreadsheets/d/11923uPwbBZFjjGgGUA6NLw09EwE0CqkOc4q9oUmW1yo/edit?usp=sharing"",""แม่ฮ่องสอน!L449"")"),0)</f>
        <v>0</v>
      </c>
      <c r="M554" s="171"/>
      <c r="N554" s="171">
        <f ca="1">IFERROR(__xludf.DUMMYFUNCTION("IMPORTRANGE(""https://docs.google.com/spreadsheets/d/11923uPwbBZFjjGgGUA6NLw09EwE0CqkOc4q9oUmW1yo/edit?usp=sharing"",""แม่ฮ่องสอน!M449"")"),0)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IFERROR(__xludf.DUMMYFUNCTION("IMPORTRANGE(""https://docs.google.com/spreadsheets/d/11923uPwbBZFjjGgGUA6NLw09EwE0CqkOc4q9oUmW1yo/edit?usp=sharing"",""แม่ฮ่องสอน!L450"")"),0)</f>
        <v>0</v>
      </c>
      <c r="M555" s="171"/>
      <c r="N555" s="171">
        <f ca="1">IFERROR(__xludf.DUMMYFUNCTION("IMPORTRANGE(""https://docs.google.com/spreadsheets/d/11923uPwbBZFjjGgGUA6NLw09EwE0CqkOc4q9oUmW1yo/edit?usp=sharing"",""แม่ฮ่องสอน!M450"")"),0)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IFERROR(__xludf.DUMMYFUNCTION("IMPORTRANGE(""https://docs.google.com/spreadsheets/d/11923uPwbBZFjjGgGUA6NLw09EwE0CqkOc4q9oUmW1yo/edit?usp=sharing"",""แม่ฮ่องสอน!M451"")"),0)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IFERROR(__xludf.DUMMYFUNCTION("IMPORTRANGE(""https://docs.google.com/spreadsheets/d/11923uPwbBZFjjGgGUA6NLw09EwE0CqkOc4q9oUmW1yo/edit?usp=sharing"",""แม่ฮ่องสอน!M452"")"),0)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IFERROR(__xludf.DUMMYFUNCTION("IMPORTRANGE(""https://docs.google.com/spreadsheets/d/11923uPwbBZFjjGgGUA6NLw09EwE0CqkOc4q9oUmW1yo/edit?usp=sharing"",""แม่ฮ่องสอน!M453"")"),0)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IFERROR(__xludf.DUMMYFUNCTION("IMPORTRANGE(""https://docs.google.com/spreadsheets/d/11923uPwbBZFjjGgGUA6NLw09EwE0CqkOc4q9oUmW1yo/edit?usp=sharing"",""แม่ฮ่องสอน!M454"")"),0)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IFERROR(__xludf.DUMMYFUNCTION("IMPORTRANGE(""https://docs.google.com/spreadsheets/d/11923uPwbBZFjjGgGUA6NLw09EwE0CqkOc4q9oUmW1yo/edit?usp=sharing"",""แม่ฮ่องสอน!I455"")"),0)</f>
        <v>0</v>
      </c>
      <c r="J560" s="167">
        <f ca="1">IFERROR(__xludf.DUMMYFUNCTION("IMPORTRANGE(""https://docs.google.com/spreadsheets/d/11923uPwbBZFjjGgGUA6NLw09EwE0CqkOc4q9oUmW1yo/edit?usp=sharing"",""แม่ฮ่องสอน!J455"")"),0)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IFERROR(__xludf.DUMMYFUNCTION("IMPORTRANGE(""https://docs.google.com/spreadsheets/d/11923uPwbBZFjjGgGUA6NLw09EwE0CqkOc4q9oUmW1yo/edit?usp=sharing"",""แม่ฮ่องสอน!I456"")"),0)</f>
        <v>0</v>
      </c>
      <c r="J561" s="191">
        <f ca="1">IFERROR(__xludf.DUMMYFUNCTION("IMPORTRANGE(""https://docs.google.com/spreadsheets/d/11923uPwbBZFjjGgGUA6NLw09EwE0CqkOc4q9oUmW1yo/edit?usp=sharing"",""แม่ฮ่องสอน!J456"")"),0)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IFERROR(__xludf.DUMMYFUNCTION("IMPORTRANGE(""https://docs.google.com/spreadsheets/d/11923uPwbBZFjjGgGUA6NLw09EwE0CqkOc4q9oUmW1yo/edit?usp=sharing"",""แม่ฮ่องสอน!I457"")"),"")</f>
        <v/>
      </c>
      <c r="J562" s="191" t="str">
        <f ca="1">IFERROR(__xludf.DUMMYFUNCTION("IMPORTRANGE(""https://docs.google.com/spreadsheets/d/11923uPwbBZFjjGgGUA6NLw09EwE0CqkOc4q9oUmW1yo/edit?usp=sharing"",""แม่ฮ่องสอน!J457"")"),"")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IFERROR(__xludf.DUMMYFUNCTION("IMPORTRANGE(""https://docs.google.com/spreadsheets/d/11923uPwbBZFjjGgGUA6NLw09EwE0CqkOc4q9oUmW1yo/edit?usp=sharing"",""แม่ฮ่องสอน!I458"")"),"")</f>
        <v/>
      </c>
      <c r="J563" s="191" t="str">
        <f ca="1">IFERROR(__xludf.DUMMYFUNCTION("IMPORTRANGE(""https://docs.google.com/spreadsheets/d/11923uPwbBZFjjGgGUA6NLw09EwE0CqkOc4q9oUmW1yo/edit?usp=sharing"",""แม่ฮ่องสอน!J458"")"),"")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IFERROR(__xludf.DUMMYFUNCTION("IMPORTRANGE(""https://docs.google.com/spreadsheets/d/11923uPwbBZFjjGgGUA6NLw09EwE0CqkOc4q9oUmW1yo/edit?usp=sharing"",""แม่ฮ่องสอน!I459"")"),250)</f>
        <v>250</v>
      </c>
      <c r="J564" s="360">
        <f ca="1">IFERROR(__xludf.DUMMYFUNCTION("IMPORTRANGE(""https://docs.google.com/spreadsheets/d/11923uPwbBZFjjGgGUA6NLw09EwE0CqkOc4q9oUmW1yo/edit?usp=sharing"",""แม่ฮ่องสอน!J459"")"),81)</f>
        <v>81</v>
      </c>
      <c r="K564" s="361">
        <f t="shared" ca="1" si="121"/>
        <v>32.4</v>
      </c>
      <c r="L564" s="36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62"/>
      <c r="N564" s="362">
        <f ca="1">IFERROR(__xludf.DUMMYFUNCTION("IMPORTRANGE(""https://docs.google.com/spreadsheets/d/11923uPwbBZFjjGgGUA6NLw09EwE0CqkOc4q9oUmW1yo/edit?usp=sharing"",""แม่ฮ่องสอน!M459"")"),11000)</f>
        <v>11000</v>
      </c>
      <c r="O564" s="362">
        <f t="shared" ref="O564:O568" ca="1" si="122">+IF(L564&gt;0,N564*100/L564,0)</f>
        <v>8.4563345633456333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IFERROR(__xludf.DUMMYFUNCTION("IMPORTRANGE(""https://docs.google.com/spreadsheets/d/11923uPwbBZFjjGgGUA6NLw09EwE0CqkOc4q9oUmW1yo/edit?usp=sharing"",""แม่ฮ่องสอน!L460"")"),0)</f>
        <v>0</v>
      </c>
      <c r="M565" s="169"/>
      <c r="N565" s="171">
        <f ca="1">IFERROR(__xludf.DUMMYFUNCTION("IMPORTRANGE(""https://docs.google.com/spreadsheets/d/11923uPwbBZFjjGgGUA6NLw09EwE0CqkOc4q9oUmW1yo/edit?usp=sharing"",""แม่ฮ่องสอน!M460"")"),0)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9"/>
      <c r="N566" s="171">
        <f ca="1">IFERROR(__xludf.DUMMYFUNCTION("IMPORTRANGE(""https://docs.google.com/spreadsheets/d/11923uPwbBZFjjGgGUA6NLw09EwE0CqkOc4q9oUmW1yo/edit?usp=sharing"",""แม่ฮ่องสอน!M461"")"),11000)</f>
        <v>11000</v>
      </c>
      <c r="O566" s="171">
        <f t="shared" ca="1" si="122"/>
        <v>8.4563345633456333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IFERROR(__xludf.DUMMYFUNCTION("IMPORTRANGE(""https://docs.google.com/spreadsheets/d/11923uPwbBZFjjGgGUA6NLw09EwE0CqkOc4q9oUmW1yo/edit?usp=sharing"",""แม่ฮ่องสอน!L462"")"),0)</f>
        <v>0</v>
      </c>
      <c r="M567" s="171"/>
      <c r="N567" s="171">
        <f ca="1">IFERROR(__xludf.DUMMYFUNCTION("IMPORTRANGE(""https://docs.google.com/spreadsheets/d/11923uPwbBZFjjGgGUA6NLw09EwE0CqkOc4q9oUmW1yo/edit?usp=sharing"",""แม่ฮ่องสอน!M462"")"),0)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IFERROR(__xludf.DUMMYFUNCTION("IMPORTRANGE(""https://docs.google.com/spreadsheets/d/11923uPwbBZFjjGgGUA6NLw09EwE0CqkOc4q9oUmW1yo/edit?usp=sharing"",""แม่ฮ่องสอน!L463"")"),130080)</f>
        <v>130080</v>
      </c>
      <c r="M568" s="171"/>
      <c r="N568" s="171">
        <f ca="1">IFERROR(__xludf.DUMMYFUNCTION("IMPORTRANGE(""https://docs.google.com/spreadsheets/d/11923uPwbBZFjjGgGUA6NLw09EwE0CqkOc4q9oUmW1yo/edit?usp=sharing"",""แม่ฮ่องสอน!M463"")"),11000)</f>
        <v>11000</v>
      </c>
      <c r="O568" s="171">
        <f t="shared" ca="1" si="122"/>
        <v>8.4563345633456333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IFERROR(__xludf.DUMMYFUNCTION("IMPORTRANGE(""https://docs.google.com/spreadsheets/d/11923uPwbBZFjjGgGUA6NLw09EwE0CqkOc4q9oUmW1yo/edit?usp=sharing"",""แม่ฮ่องสอน!M464"")"),0)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IFERROR(__xludf.DUMMYFUNCTION("IMPORTRANGE(""https://docs.google.com/spreadsheets/d/11923uPwbBZFjjGgGUA6NLw09EwE0CqkOc4q9oUmW1yo/edit?usp=sharing"",""แม่ฮ่องสอน!M465"")"),0)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IFERROR(__xludf.DUMMYFUNCTION("IMPORTRANGE(""https://docs.google.com/spreadsheets/d/11923uPwbBZFjjGgGUA6NLw09EwE0CqkOc4q9oUmW1yo/edit?usp=sharing"",""แม่ฮ่องสอน!M466"")"),11000)</f>
        <v>11000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IFERROR(__xludf.DUMMYFUNCTION("IMPORTRANGE(""https://docs.google.com/spreadsheets/d/11923uPwbBZFjjGgGUA6NLw09EwE0CqkOc4q9oUmW1yo/edit?usp=sharing"",""แม่ฮ่องสอน!M467"")"),0)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IFERROR(__xludf.DUMMYFUNCTION("IMPORTRANGE(""https://docs.google.com/spreadsheets/d/11923uPwbBZFjjGgGUA6NLw09EwE0CqkOc4q9oUmW1yo/edit?usp=sharing"",""แม่ฮ่องสอน!I468"")"),250)</f>
        <v>250</v>
      </c>
      <c r="J573" s="401">
        <f ca="1">IFERROR(__xludf.DUMMYFUNCTION("IMPORTRANGE(""https://docs.google.com/spreadsheets/d/11923uPwbBZFjjGgGUA6NLw09EwE0CqkOc4q9oUmW1yo/edit?usp=sharing"",""แม่ฮ่องสอน!J468"")"),81)</f>
        <v>81</v>
      </c>
      <c r="K573" s="204">
        <f ca="1">IF(I573&gt;0,J573*100/I573,0)</f>
        <v>32.4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IFERROR(__xludf.DUMMYFUNCTION("IMPORTRANGE(""https://docs.google.com/spreadsheets/d/11923uPwbBZFjjGgGUA6NLw09EwE0CqkOc4q9oUmW1yo/edit?usp=sharing"",""แม่ฮ่องสอน!I470"")"),0)</f>
        <v>0</v>
      </c>
      <c r="J575" s="192">
        <f ca="1">IFERROR(__xludf.DUMMYFUNCTION("IMPORTRANGE(""https://docs.google.com/spreadsheets/d/11923uPwbBZFjjGgGUA6NLw09EwE0CqkOc4q9oUmW1yo/edit?usp=sharing"",""แม่ฮ่องสอน!J470"")"),3)</f>
        <v>3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IFERROR(__xludf.DUMMYFUNCTION("IMPORTRANGE(""https://docs.google.com/spreadsheets/d/11923uPwbBZFjjGgGUA6NLw09EwE0CqkOc4q9oUmW1yo/edit?usp=sharing"",""แม่ฮ่องสอน!I471"")"),0)</f>
        <v>0</v>
      </c>
      <c r="J576" s="192">
        <f ca="1">IFERROR(__xludf.DUMMYFUNCTION("IMPORTRANGE(""https://docs.google.com/spreadsheets/d/11923uPwbBZFjjGgGUA6NLw09EwE0CqkOc4q9oUmW1yo/edit?usp=sharing"",""แม่ฮ่องสอน!J471"")"),64)</f>
        <v>64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IFERROR(__xludf.DUMMYFUNCTION("IMPORTRANGE(""https://docs.google.com/spreadsheets/d/11923uPwbBZFjjGgGUA6NLw09EwE0CqkOc4q9oUmW1yo/edit?usp=sharing"",""แม่ฮ่องสอน!I472"")"),0)</f>
        <v>0</v>
      </c>
      <c r="J577" s="192">
        <f ca="1">IFERROR(__xludf.DUMMYFUNCTION("IMPORTRANGE(""https://docs.google.com/spreadsheets/d/11923uPwbBZFjjGgGUA6NLw09EwE0CqkOc4q9oUmW1yo/edit?usp=sharing"",""แม่ฮ่องสอน!J472"")"),17)</f>
        <v>17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IFERROR(__xludf.DUMMYFUNCTION("IMPORTRANGE(""https://docs.google.com/spreadsheets/d/11923uPwbBZFjjGgGUA6NLw09EwE0CqkOc4q9oUmW1yo/edit?usp=sharing"",""แม่ฮ่องสอน!I473"")"),0)</f>
        <v>0</v>
      </c>
      <c r="J578" s="192">
        <f ca="1">IFERROR(__xludf.DUMMYFUNCTION("IMPORTRANGE(""https://docs.google.com/spreadsheets/d/11923uPwbBZFjjGgGUA6NLw09EwE0CqkOc4q9oUmW1yo/edit?usp=sharing"",""แม่ฮ่องสอน!J473"")"),0)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IFERROR(__xludf.DUMMYFUNCTION("IMPORTRANGE(""https://docs.google.com/spreadsheets/d/11923uPwbBZFjjGgGUA6NLw09EwE0CqkOc4q9oUmW1yo/edit?usp=sharing"",""แม่ฮ่องสอน!I474"")"),0)</f>
        <v>0</v>
      </c>
      <c r="J579" s="192">
        <f ca="1">IFERROR(__xludf.DUMMYFUNCTION("IMPORTRANGE(""https://docs.google.com/spreadsheets/d/11923uPwbBZFjjGgGUA6NLw09EwE0CqkOc4q9oUmW1yo/edit?usp=sharing"",""แม่ฮ่องสอน!J474"")"),0)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IFERROR(__xludf.DUMMYFUNCTION("IMPORTRANGE(""https://docs.google.com/spreadsheets/d/11923uPwbBZFjjGgGUA6NLw09EwE0CqkOc4q9oUmW1yo/edit?usp=sharing"",""แม่ฮ่องสอน!I475"")"),34)</f>
        <v>34</v>
      </c>
      <c r="J580" s="360">
        <f ca="1">IFERROR(__xludf.DUMMYFUNCTION("IMPORTRANGE(""https://docs.google.com/spreadsheets/d/11923uPwbBZFjjGgGUA6NLw09EwE0CqkOc4q9oUmW1yo/edit?usp=sharing"",""แม่ฮ่องสอน!J475"")"),0)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IFERROR(__xludf.DUMMYFUNCTION("IMPORTRANGE(""https://docs.google.com/spreadsheets/d/11923uPwbBZFjjGgGUA6NLw09EwE0CqkOc4q9oUmW1yo/edit?usp=sharing"",""แม่ฮ่องสอน!L475"")"),128934)</f>
        <v>128934</v>
      </c>
      <c r="M580" s="362"/>
      <c r="N580" s="362">
        <f ca="1">IFERROR(__xludf.DUMMYFUNCTION("IMPORTRANGE(""https://docs.google.com/spreadsheets/d/11923uPwbBZFjjGgGUA6NLw09EwE0CqkOc4q9oUmW1yo/edit?usp=sharing"",""แม่ฮ่องสอน!M475"")"),0)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IFERROR(__xludf.DUMMYFUNCTION("IMPORTRANGE(""https://docs.google.com/spreadsheets/d/11923uPwbBZFjjGgGUA6NLw09EwE0CqkOc4q9oUmW1yo/edit?usp=sharing"",""แม่ฮ่องสอน!L476"")"),0)</f>
        <v>0</v>
      </c>
      <c r="M581" s="169"/>
      <c r="N581" s="171">
        <f ca="1">IFERROR(__xludf.DUMMYFUNCTION("IMPORTRANGE(""https://docs.google.com/spreadsheets/d/11923uPwbBZFjjGgGUA6NLw09EwE0CqkOc4q9oUmW1yo/edit?usp=sharing"",""แม่ฮ่องสอน!M476"")"),0)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9"/>
      <c r="N582" s="171">
        <f ca="1">IFERROR(__xludf.DUMMYFUNCTION("IMPORTRANGE(""https://docs.google.com/spreadsheets/d/11923uPwbBZFjjGgGUA6NLw09EwE0CqkOc4q9oUmW1yo/edit?usp=sharing"",""แม่ฮ่องสอน!M477"")"),0)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IFERROR(__xludf.DUMMYFUNCTION("IMPORTRANGE(""https://docs.google.com/spreadsheets/d/11923uPwbBZFjjGgGUA6NLw09EwE0CqkOc4q9oUmW1yo/edit?usp=sharing"",""แม่ฮ่องสอน!L478"")"),0)</f>
        <v>0</v>
      </c>
      <c r="M583" s="171"/>
      <c r="N583" s="171">
        <f ca="1">IFERROR(__xludf.DUMMYFUNCTION("IMPORTRANGE(""https://docs.google.com/spreadsheets/d/11923uPwbBZFjjGgGUA6NLw09EwE0CqkOc4q9oUmW1yo/edit?usp=sharing"",""แม่ฮ่องสอน!M478"")"),0)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IFERROR(__xludf.DUMMYFUNCTION("IMPORTRANGE(""https://docs.google.com/spreadsheets/d/11923uPwbBZFjjGgGUA6NLw09EwE0CqkOc4q9oUmW1yo/edit?usp=sharing"",""แม่ฮ่องสอน!L479"")"),128934)</f>
        <v>128934</v>
      </c>
      <c r="M584" s="171"/>
      <c r="N584" s="171">
        <f ca="1">IFERROR(__xludf.DUMMYFUNCTION("IMPORTRANGE(""https://docs.google.com/spreadsheets/d/11923uPwbBZFjjGgGUA6NLw09EwE0CqkOc4q9oUmW1yo/edit?usp=sharing"",""แม่ฮ่องสอน!M479"")"),0)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IFERROR(__xludf.DUMMYFUNCTION("IMPORTRANGE(""https://docs.google.com/spreadsheets/d/11923uPwbBZFjjGgGUA6NLw09EwE0CqkOc4q9oUmW1yo/edit?usp=sharing"",""แม่ฮ่องสอน!M480"")"),0)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IFERROR(__xludf.DUMMYFUNCTION("IMPORTRANGE(""https://docs.google.com/spreadsheets/d/11923uPwbBZFjjGgGUA6NLw09EwE0CqkOc4q9oUmW1yo/edit?usp=sharing"",""แม่ฮ่องสอน!M481"")"),0)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IFERROR(__xludf.DUMMYFUNCTION("IMPORTRANGE(""https://docs.google.com/spreadsheets/d/11923uPwbBZFjjGgGUA6NLw09EwE0CqkOc4q9oUmW1yo/edit?usp=sharing"",""แม่ฮ่องสอน!M482"")"),0)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IFERROR(__xludf.DUMMYFUNCTION("IMPORTRANGE(""https://docs.google.com/spreadsheets/d/11923uPwbBZFjjGgGUA6NLw09EwE0CqkOc4q9oUmW1yo/edit?usp=sharing"",""แม่ฮ่องสอน!M483"")"),0)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IFERROR(__xludf.DUMMYFUNCTION("IMPORTRANGE(""https://docs.google.com/spreadsheets/d/11923uPwbBZFjjGgGUA6NLw09EwE0CqkOc4q9oUmW1yo/edit?usp=sharing"",""แม่ฮ่องสอน!I484"")"),34)</f>
        <v>34</v>
      </c>
      <c r="J589" s="191">
        <f ca="1">IFERROR(__xludf.DUMMYFUNCTION("IMPORTRANGE(""https://docs.google.com/spreadsheets/d/11923uPwbBZFjjGgGUA6NLw09EwE0CqkOc4q9oUmW1yo/edit?usp=sharing"",""แม่ฮ่องสอน!J484"")"),0)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IFERROR(__xludf.DUMMYFUNCTION("IMPORTRANGE(""https://docs.google.com/spreadsheets/d/11923uPwbBZFjjGgGUA6NLw09EwE0CqkOc4q9oUmW1yo/edit?usp=sharing"",""แม่ฮ่องสอน!I485"")"),0)</f>
        <v>0</v>
      </c>
      <c r="J590" s="191">
        <f ca="1">IFERROR(__xludf.DUMMYFUNCTION("IMPORTRANGE(""https://docs.google.com/spreadsheets/d/11923uPwbBZFjjGgGUA6NLw09EwE0CqkOc4q9oUmW1yo/edit?usp=sharing"",""แม่ฮ่องสอน!J485"")"),0)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IFERROR(__xludf.DUMMYFUNCTION("IMPORTRANGE(""https://docs.google.com/spreadsheets/d/11923uPwbBZFjjGgGUA6NLw09EwE0CqkOc4q9oUmW1yo/edit?usp=sharing"",""แม่ฮ่องสอน!I486"")"),34)</f>
        <v>34</v>
      </c>
      <c r="J591" s="191">
        <f ca="1">IFERROR(__xludf.DUMMYFUNCTION("IMPORTRANGE(""https://docs.google.com/spreadsheets/d/11923uPwbBZFjjGgGUA6NLw09EwE0CqkOc4q9oUmW1yo/edit?usp=sharing"",""แม่ฮ่องสอน!J486"")"),0)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IFERROR(__xludf.DUMMYFUNCTION("IMPORTRANGE(""https://docs.google.com/spreadsheets/d/11923uPwbBZFjjGgGUA6NLw09EwE0CqkOc4q9oUmW1yo/edit?usp=sharing"",""แม่ฮ่องสอน!I487"")"),0)</f>
        <v>0</v>
      </c>
      <c r="J592" s="191">
        <f ca="1">IFERROR(__xludf.DUMMYFUNCTION("IMPORTRANGE(""https://docs.google.com/spreadsheets/d/11923uPwbBZFjjGgGUA6NLw09EwE0CqkOc4q9oUmW1yo/edit?usp=sharing"",""แม่ฮ่องสอน!J487"")"),0)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IFERROR(__xludf.DUMMYFUNCTION("IMPORTRANGE(""https://docs.google.com/spreadsheets/d/11923uPwbBZFjjGgGUA6NLw09EwE0CqkOc4q9oUmW1yo/edit?usp=sharing"",""แม่ฮ่องสอน!I488"")"),34)</f>
        <v>34</v>
      </c>
      <c r="J593" s="191">
        <f ca="1">IFERROR(__xludf.DUMMYFUNCTION("IMPORTRANGE(""https://docs.google.com/spreadsheets/d/11923uPwbBZFjjGgGUA6NLw09EwE0CqkOc4q9oUmW1yo/edit?usp=sharing"",""แม่ฮ่องสอน!J488"")"),0)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IFERROR(__xludf.DUMMYFUNCTION("IMPORTRANGE(""https://docs.google.com/spreadsheets/d/11923uPwbBZFjjGgGUA6NLw09EwE0CqkOc4q9oUmW1yo/edit?usp=sharing"",""แม่ฮ่องสอน!I489"")"),0)</f>
        <v>0</v>
      </c>
      <c r="J594" s="191">
        <f ca="1">IFERROR(__xludf.DUMMYFUNCTION("IMPORTRANGE(""https://docs.google.com/spreadsheets/d/11923uPwbBZFjjGgGUA6NLw09EwE0CqkOc4q9oUmW1yo/edit?usp=sharing"",""แม่ฮ่องสอน!J489"")"),0)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IFERROR(__xludf.DUMMYFUNCTION("IMPORTRANGE(""https://docs.google.com/spreadsheets/d/11923uPwbBZFjjGgGUA6NLw09EwE0CqkOc4q9oUmW1yo/edit?usp=sharing"",""แม่ฮ่องสอน!I490"")"),34)</f>
        <v>34</v>
      </c>
      <c r="J595" s="191">
        <f ca="1">IFERROR(__xludf.DUMMYFUNCTION("IMPORTRANGE(""https://docs.google.com/spreadsheets/d/11923uPwbBZFjjGgGUA6NLw09EwE0CqkOc4q9oUmW1yo/edit?usp=sharing"",""แม่ฮ่องสอน!J490"")"),0)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IFERROR(__xludf.DUMMYFUNCTION("IMPORTRANGE(""https://docs.google.com/spreadsheets/d/11923uPwbBZFjjGgGUA6NLw09EwE0CqkOc4q9oUmW1yo/edit?usp=sharing"",""แม่ฮ่องสอน!I491"")"),0)</f>
        <v>0</v>
      </c>
      <c r="J596" s="238">
        <f ca="1">IFERROR(__xludf.DUMMYFUNCTION("IMPORTRANGE(""https://docs.google.com/spreadsheets/d/11923uPwbBZFjjGgGUA6NLw09EwE0CqkOc4q9oUmW1yo/edit?usp=sharing"",""แม่ฮ่องสอน!J491"")"),0)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IFERROR(__xludf.DUMMYFUNCTION("IMPORTRANGE(""https://docs.google.com/spreadsheets/d/11923uPwbBZFjjGgGUA6NLw09EwE0CqkOc4q9oUmW1yo/edit?usp=sharing"",""แม่ฮ่องสอน!I492"")"),50)</f>
        <v>50</v>
      </c>
      <c r="J597" s="464">
        <f ca="1">IFERROR(__xludf.DUMMYFUNCTION("IMPORTRANGE(""https://docs.google.com/spreadsheets/d/11923uPwbBZFjjGgGUA6NLw09EwE0CqkOc4q9oUmW1yo/edit?usp=sharing"",""แม่ฮ่องสอน!J492"")"),0)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IFERROR(__xludf.DUMMYFUNCTION("IMPORTRANGE(""https://docs.google.com/spreadsheets/d/11923uPwbBZFjjGgGUA6NLw09EwE0CqkOc4q9oUmW1yo/edit?usp=sharing"",""แม่ฮ่องสอน!L492"")"),6950)</f>
        <v>6950</v>
      </c>
      <c r="M597" s="395"/>
      <c r="N597" s="395">
        <f ca="1">IFERROR(__xludf.DUMMYFUNCTION("IMPORTRANGE(""https://docs.google.com/spreadsheets/d/11923uPwbBZFjjGgGUA6NLw09EwE0CqkOc4q9oUmW1yo/edit?usp=sharing"",""แม่ฮ่องสอน!M492"")"),2140)</f>
        <v>2140</v>
      </c>
      <c r="O597" s="395">
        <f t="shared" ref="O597:O601" ca="1" si="126">+IF(L597&gt;0,N597*100/L597,0)</f>
        <v>30.791366906474821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IFERROR(__xludf.DUMMYFUNCTION("IMPORTRANGE(""https://docs.google.com/spreadsheets/d/11923uPwbBZFjjGgGUA6NLw09EwE0CqkOc4q9oUmW1yo/edit?usp=sharing"",""แม่ฮ่องสอน!L493"")"),0)</f>
        <v>0</v>
      </c>
      <c r="M598" s="169"/>
      <c r="N598" s="171">
        <f ca="1">IFERROR(__xludf.DUMMYFUNCTION("IMPORTRANGE(""https://docs.google.com/spreadsheets/d/11923uPwbBZFjjGgGUA6NLw09EwE0CqkOc4q9oUmW1yo/edit?usp=sharing"",""แม่ฮ่องสอน!M493"")"),0)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IFERROR(__xludf.DUMMYFUNCTION("IMPORTRANGE(""https://docs.google.com/spreadsheets/d/11923uPwbBZFjjGgGUA6NLw09EwE0CqkOc4q9oUmW1yo/edit?usp=sharing"",""แม่ฮ่องสอน!L494"")"),6950)</f>
        <v>6950</v>
      </c>
      <c r="M599" s="169"/>
      <c r="N599" s="171">
        <f ca="1">IFERROR(__xludf.DUMMYFUNCTION("IMPORTRANGE(""https://docs.google.com/spreadsheets/d/11923uPwbBZFjjGgGUA6NLw09EwE0CqkOc4q9oUmW1yo/edit?usp=sharing"",""แม่ฮ่องสอน!M494"")"),2140)</f>
        <v>2140</v>
      </c>
      <c r="O599" s="171">
        <f t="shared" ca="1" si="126"/>
        <v>30.791366906474821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IFERROR(__xludf.DUMMYFUNCTION("IMPORTRANGE(""https://docs.google.com/spreadsheets/d/11923uPwbBZFjjGgGUA6NLw09EwE0CqkOc4q9oUmW1yo/edit?usp=sharing"",""แม่ฮ่องสอน!L495"")"),0)</f>
        <v>0</v>
      </c>
      <c r="M600" s="171"/>
      <c r="N600" s="171">
        <f ca="1">IFERROR(__xludf.DUMMYFUNCTION("IMPORTRANGE(""https://docs.google.com/spreadsheets/d/11923uPwbBZFjjGgGUA6NLw09EwE0CqkOc4q9oUmW1yo/edit?usp=sharing"",""แม่ฮ่องสอน!M495"")"),0)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IFERROR(__xludf.DUMMYFUNCTION("IMPORTRANGE(""https://docs.google.com/spreadsheets/d/11923uPwbBZFjjGgGUA6NLw09EwE0CqkOc4q9oUmW1yo/edit?usp=sharing"",""แม่ฮ่องสอน!L496"")"),6950)</f>
        <v>6950</v>
      </c>
      <c r="M601" s="171"/>
      <c r="N601" s="171">
        <f ca="1">IFERROR(__xludf.DUMMYFUNCTION("IMPORTRANGE(""https://docs.google.com/spreadsheets/d/11923uPwbBZFjjGgGUA6NLw09EwE0CqkOc4q9oUmW1yo/edit?usp=sharing"",""แม่ฮ่องสอน!M496"")"),2140)</f>
        <v>2140</v>
      </c>
      <c r="O601" s="171">
        <f t="shared" ca="1" si="126"/>
        <v>30.791366906474821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IFERROR(__xludf.DUMMYFUNCTION("IMPORTRANGE(""https://docs.google.com/spreadsheets/d/11923uPwbBZFjjGgGUA6NLw09EwE0CqkOc4q9oUmW1yo/edit?usp=sharing"",""แม่ฮ่องสอน!M497"")"),0)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IFERROR(__xludf.DUMMYFUNCTION("IMPORTRANGE(""https://docs.google.com/spreadsheets/d/11923uPwbBZFjjGgGUA6NLw09EwE0CqkOc4q9oUmW1yo/edit?usp=sharing"",""แม่ฮ่องสอน!M498"")"),0)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IFERROR(__xludf.DUMMYFUNCTION("IMPORTRANGE(""https://docs.google.com/spreadsheets/d/11923uPwbBZFjjGgGUA6NLw09EwE0CqkOc4q9oUmW1yo/edit?usp=sharing"",""แม่ฮ่องสอน!M499"")"),0)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IFERROR(__xludf.DUMMYFUNCTION("IMPORTRANGE(""https://docs.google.com/spreadsheets/d/11923uPwbBZFjjGgGUA6NLw09EwE0CqkOc4q9oUmW1yo/edit?usp=sharing"",""แม่ฮ่องสอน!M500"")"),2140)</f>
        <v>2140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IFERROR(__xludf.DUMMYFUNCTION("IMPORTRANGE(""https://docs.google.com/spreadsheets/d/11923uPwbBZFjjGgGUA6NLw09EwE0CqkOc4q9oUmW1yo/edit?usp=sharing"",""แม่ฮ่องสอน!J502"")"),0)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IFERROR(__xludf.DUMMYFUNCTION("IMPORTRANGE(""https://docs.google.com/spreadsheets/d/11923uPwbBZFjjGgGUA6NLw09EwE0CqkOc4q9oUmW1yo/edit?usp=sharing"",""แม่ฮ่องสอน!J503"")"),1)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IFERROR(__xludf.DUMMYFUNCTION("IMPORTRANGE(""https://docs.google.com/spreadsheets/d/11923uPwbBZFjjGgGUA6NLw09EwE0CqkOc4q9oUmW1yo/edit?usp=sharing"",""แม่ฮ่องสอน!J166"")"),0)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IFERROR(__xludf.DUMMYFUNCTION("IMPORTRANGE(""https://docs.google.com/spreadsheets/d/11923uPwbBZFjjGgGUA6NLw09EwE0CqkOc4q9oUmW1yo/edit?usp=sharing"",""แม่ฮ่องสอน!J166"")"),0)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IFERROR(__xludf.DUMMYFUNCTION("IMPORTRANGE(""https://docs.google.com/spreadsheets/d/11923uPwbBZFjjGgGUA6NLw09EwE0CqkOc4q9oUmW1yo/edit?usp=sharing"",""แม่ฮ่องสอน!I506"")"),50)</f>
        <v>50</v>
      </c>
      <c r="J611" s="167">
        <f ca="1">IFERROR(__xludf.DUMMYFUNCTION("IMPORTRANGE(""https://docs.google.com/spreadsheets/d/11923uPwbBZFjjGgGUA6NLw09EwE0CqkOc4q9oUmW1yo/edit?usp=sharing"",""แม่ฮ่องสอน!J506"")"),0)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IFERROR(__xludf.DUMMYFUNCTION("IMPORTRANGE(""https://docs.google.com/spreadsheets/d/11923uPwbBZFjjGgGUA6NLw09EwE0CqkOc4q9oUmW1yo/edit?usp=sharing"",""แม่ฮ่องสอน!I507"")"),0)</f>
        <v>0</v>
      </c>
      <c r="J612" s="192">
        <f ca="1">IFERROR(__xludf.DUMMYFUNCTION("IMPORTRANGE(""https://docs.google.com/spreadsheets/d/11923uPwbBZFjjGgGUA6NLw09EwE0CqkOc4q9oUmW1yo/edit?usp=sharing"",""แม่ฮ่องสอน!J507"")"),0)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IFERROR(__xludf.DUMMYFUNCTION("IMPORTRANGE(""https://docs.google.com/spreadsheets/d/11923uPwbBZFjjGgGUA6NLw09EwE0CqkOc4q9oUmW1yo/edit?usp=sharing"",""แม่ฮ่องสอน!I508"")"),0)</f>
        <v>0</v>
      </c>
      <c r="J613" s="192">
        <f ca="1">IFERROR(__xludf.DUMMYFUNCTION("IMPORTRANGE(""https://docs.google.com/spreadsheets/d/11923uPwbBZFjjGgGUA6NLw09EwE0CqkOc4q9oUmW1yo/edit?usp=sharing"",""แม่ฮ่องสอน!J508"")"),0)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IFERROR(__xludf.DUMMYFUNCTION("IMPORTRANGE(""https://docs.google.com/spreadsheets/d/11923uPwbBZFjjGgGUA6NLw09EwE0CqkOc4q9oUmW1yo/edit?usp=sharing"",""แม่ฮ่องสอน!I509"")"),0)</f>
        <v>0</v>
      </c>
      <c r="J614" s="192">
        <f ca="1">IFERROR(__xludf.DUMMYFUNCTION("IMPORTRANGE(""https://docs.google.com/spreadsheets/d/11923uPwbBZFjjGgGUA6NLw09EwE0CqkOc4q9oUmW1yo/edit?usp=sharing"",""แม่ฮ่องสอน!J509"")"),0)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IFERROR(__xludf.DUMMYFUNCTION("IMPORTRANGE(""https://docs.google.com/spreadsheets/d/11923uPwbBZFjjGgGUA6NLw09EwE0CqkOc4q9oUmW1yo/edit?usp=sharing"",""แม่ฮ่องสอน!I510"")"),0)</f>
        <v>0</v>
      </c>
      <c r="J615" s="192">
        <f ca="1">IFERROR(__xludf.DUMMYFUNCTION("IMPORTRANGE(""https://docs.google.com/spreadsheets/d/11923uPwbBZFjjGgGUA6NLw09EwE0CqkOc4q9oUmW1yo/edit?usp=sharing"",""แม่ฮ่องสอน!J510"")"),0)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IFERROR(__xludf.DUMMYFUNCTION("IMPORTRANGE(""https://docs.google.com/spreadsheets/d/11923uPwbBZFjjGgGUA6NLw09EwE0CqkOc4q9oUmW1yo/edit?usp=sharing"",""แม่ฮ่องสอน!I511"")"),0)</f>
        <v>0</v>
      </c>
      <c r="J616" s="192">
        <f ca="1">IFERROR(__xludf.DUMMYFUNCTION("IMPORTRANGE(""https://docs.google.com/spreadsheets/d/11923uPwbBZFjjGgGUA6NLw09EwE0CqkOc4q9oUmW1yo/edit?usp=sharing"",""แม่ฮ่องสอน!J511"")"),0)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IFERROR(__xludf.DUMMYFUNCTION("IMPORTRANGE(""https://docs.google.com/spreadsheets/d/11923uPwbBZFjjGgGUA6NLw09EwE0CqkOc4q9oUmW1yo/edit?usp=sharing"",""แม่ฮ่องสอน!I512"")"),0)</f>
        <v>0</v>
      </c>
      <c r="J617" s="191">
        <f ca="1">IFERROR(__xludf.DUMMYFUNCTION("IMPORTRANGE(""https://docs.google.com/spreadsheets/d/11923uPwbBZFjjGgGUA6NLw09EwE0CqkOc4q9oUmW1yo/edit?usp=sharing"",""แม่ฮ่องสอน!J512"")"),0)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IFERROR(__xludf.DUMMYFUNCTION("IMPORTRANGE(""https://docs.google.com/spreadsheets/d/11923uPwbBZFjjGgGUA6NLw09EwE0CqkOc4q9oUmW1yo/edit?usp=sharing"",""แม่ฮ่องสอน!I513"")"),0)</f>
        <v>0</v>
      </c>
      <c r="J618" s="192">
        <f ca="1">IFERROR(__xludf.DUMMYFUNCTION("IMPORTRANGE(""https://docs.google.com/spreadsheets/d/11923uPwbBZFjjGgGUA6NLw09EwE0CqkOc4q9oUmW1yo/edit?usp=sharing"",""แม่ฮ่องสอน!J513"")"),0)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IFERROR(__xludf.DUMMYFUNCTION("IMPORTRANGE(""https://docs.google.com/spreadsheets/d/11923uPwbBZFjjGgGUA6NLw09EwE0CqkOc4q9oUmW1yo/edit?usp=sharing"",""แม่ฮ่องสอน!I514"")"),0)</f>
        <v>0</v>
      </c>
      <c r="J619" s="192">
        <f ca="1">IFERROR(__xludf.DUMMYFUNCTION("IMPORTRANGE(""https://docs.google.com/spreadsheets/d/11923uPwbBZFjjGgGUA6NLw09EwE0CqkOc4q9oUmW1yo/edit?usp=sharing"",""แม่ฮ่องสอน!J514"")"),0)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IFERROR(__xludf.DUMMYFUNCTION("IMPORTRANGE(""https://docs.google.com/spreadsheets/d/11923uPwbBZFjjGgGUA6NLw09EwE0CqkOc4q9oUmW1yo/edit?usp=sharing"",""แม่ฮ่องสอน!I515"")"),0)</f>
        <v>0</v>
      </c>
      <c r="J620" s="167">
        <f ca="1">IFERROR(__xludf.DUMMYFUNCTION("IMPORTRANGE(""https://docs.google.com/spreadsheets/d/11923uPwbBZFjjGgGUA6NLw09EwE0CqkOc4q9oUmW1yo/edit?usp=sharing"",""แม่ฮ่องสอน!J515"")"),0)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IFERROR(__xludf.DUMMYFUNCTION("IMPORTRANGE(""https://docs.google.com/spreadsheets/d/11923uPwbBZFjjGgGUA6NLw09EwE0CqkOc4q9oUmW1yo/edit?usp=sharing"",""แม่ฮ่องสอน!I516"")"),0)</f>
        <v>0</v>
      </c>
      <c r="J621" s="167">
        <f ca="1">IFERROR(__xludf.DUMMYFUNCTION("IMPORTRANGE(""https://docs.google.com/spreadsheets/d/11923uPwbBZFjjGgGUA6NLw09EwE0CqkOc4q9oUmW1yo/edit?usp=sharing"",""แม่ฮ่องสอน!J516"")"),0)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IFERROR(__xludf.DUMMYFUNCTION("IMPORTRANGE(""https://docs.google.com/spreadsheets/d/11923uPwbBZFjjGgGUA6NLw09EwE0CqkOc4q9oUmW1yo/edit?usp=sharing"",""แม่ฮ่องสอน!I517"")"),0)</f>
        <v>0</v>
      </c>
      <c r="J622" s="192">
        <f ca="1">IFERROR(__xludf.DUMMYFUNCTION("IMPORTRANGE(""https://docs.google.com/spreadsheets/d/11923uPwbBZFjjGgGUA6NLw09EwE0CqkOc4q9oUmW1yo/edit?usp=sharing"",""แม่ฮ่องสอน!J517"")"),0)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IFERROR(__xludf.DUMMYFUNCTION("IMPORTRANGE(""https://docs.google.com/spreadsheets/d/11923uPwbBZFjjGgGUA6NLw09EwE0CqkOc4q9oUmW1yo/edit?usp=sharing"",""แม่ฮ่องสอน!I518"")"),0)</f>
        <v>0</v>
      </c>
      <c r="J623" s="192">
        <f ca="1">IFERROR(__xludf.DUMMYFUNCTION("IMPORTRANGE(""https://docs.google.com/spreadsheets/d/11923uPwbBZFjjGgGUA6NLw09EwE0CqkOc4q9oUmW1yo/edit?usp=sharing"",""แม่ฮ่องสอน!J518"")"),0)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IFERROR(__xludf.DUMMYFUNCTION("IMPORTRANGE(""https://docs.google.com/spreadsheets/d/11923uPwbBZFjjGgGUA6NLw09EwE0CqkOc4q9oUmW1yo/edit?usp=sharing"",""แม่ฮ่องสอน!I519"")"),0)</f>
        <v>0</v>
      </c>
      <c r="J624" s="191">
        <f ca="1">IFERROR(__xludf.DUMMYFUNCTION("IMPORTRANGE(""https://docs.google.com/spreadsheets/d/11923uPwbBZFjjGgGUA6NLw09EwE0CqkOc4q9oUmW1yo/edit?usp=sharing"",""แม่ฮ่องสอน!J519"")"),0)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IFERROR(__xludf.DUMMYFUNCTION("IMPORTRANGE(""https://docs.google.com/spreadsheets/d/11923uPwbBZFjjGgGUA6NLw09EwE0CqkOc4q9oUmW1yo/edit?usp=sharing"",""แม่ฮ่องสอน!I520"")"),0)</f>
        <v>0</v>
      </c>
      <c r="J625" s="192">
        <f ca="1">IFERROR(__xludf.DUMMYFUNCTION("IMPORTRANGE(""https://docs.google.com/spreadsheets/d/11923uPwbBZFjjGgGUA6NLw09EwE0CqkOc4q9oUmW1yo/edit?usp=sharing"",""แม่ฮ่องสอน!J520"")"),0)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IFERROR(__xludf.DUMMYFUNCTION("IMPORTRANGE(""https://docs.google.com/spreadsheets/d/11923uPwbBZFjjGgGUA6NLw09EwE0CqkOc4q9oUmW1yo/edit?usp=sharing"",""แม่ฮ่องสอน!I521"")"),0)</f>
        <v>0</v>
      </c>
      <c r="J626" s="192">
        <f ca="1">IFERROR(__xludf.DUMMYFUNCTION("IMPORTRANGE(""https://docs.google.com/spreadsheets/d/11923uPwbBZFjjGgGUA6NLw09EwE0CqkOc4q9oUmW1yo/edit?usp=sharing"",""แม่ฮ่องสอน!J521"")"),0)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32">
        <f ca="1">IFERROR(__xludf.DUMMYFUNCTION("IMPORTRANGE(""https://docs.google.com/spreadsheets/d/11923uPwbBZFjjGgGUA6NLw09EwE0CqkOc4q9oUmW1yo/edit?usp=sharing"",""แม่ฮ่องสอน!J523"")"),75309.3)</f>
        <v>75309.3</v>
      </c>
      <c r="K628" s="333">
        <f t="shared" ref="K628:K635" ca="1" si="129">IF(I628&gt;0,J628*100/I628,0)</f>
        <v>8.9751412495498233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IFERROR(__xludf.DUMMYFUNCTION("IMPORTRANGE(""https://docs.google.com/spreadsheets/d/11923uPwbBZFjjGgGUA6NLw09EwE0CqkOc4q9oUmW1yo/edit?usp=sharing"",""แม่ฮ่องสอน!I524"")"),84)</f>
        <v>84</v>
      </c>
      <c r="J629" s="332">
        <f ca="1">IFERROR(__xludf.DUMMYFUNCTION("IMPORTRANGE(""https://docs.google.com/spreadsheets/d/11923uPwbBZFjjGgGUA6NLw09EwE0CqkOc4q9oUmW1yo/edit?usp=sharing"",""แม่ฮ่องสอน!J524"")"),6)</f>
        <v>6</v>
      </c>
      <c r="K629" s="333">
        <f t="shared" ca="1" si="129"/>
        <v>7.1428571428571432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32">
        <f ca="1">IFERROR(__xludf.DUMMYFUNCTION("IMPORTRANGE(""https://docs.google.com/spreadsheets/d/11923uPwbBZFjjGgGUA6NLw09EwE0CqkOc4q9oUmW1yo/edit?usp=sharing"",""แม่ฮ่องสอน!J525"")"),26332.03)</f>
        <v>26332.03</v>
      </c>
      <c r="K630" s="333">
        <f t="shared" ca="1" si="129"/>
        <v>7.7140581313321874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IFERROR(__xludf.DUMMYFUNCTION("IMPORTRANGE(""https://docs.google.com/spreadsheets/d/11923uPwbBZFjjGgGUA6NLw09EwE0CqkOc4q9oUmW1yo/edit?usp=sharing"",""แม่ฮ่องสอน!I526"")"),27)</f>
        <v>27</v>
      </c>
      <c r="J631" s="332">
        <f ca="1">IFERROR(__xludf.DUMMYFUNCTION("IMPORTRANGE(""https://docs.google.com/spreadsheets/d/11923uPwbBZFjjGgGUA6NLw09EwE0CqkOc4q9oUmW1yo/edit?usp=sharing"",""แม่ฮ่องสอน!J526"")"),9)</f>
        <v>9</v>
      </c>
      <c r="K631" s="333">
        <f t="shared" ca="1" si="129"/>
        <v>33.333333333333336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IFERROR(__xludf.DUMMYFUNCTION("IMPORTRANGE(""https://docs.google.com/spreadsheets/d/11923uPwbBZFjjGgGUA6NLw09EwE0CqkOc4q9oUmW1yo/edit?usp=sharing"",""แม่ฮ่องสอน!I527"")"),0)</f>
        <v>0</v>
      </c>
      <c r="J632" s="332">
        <f ca="1">IFERROR(__xludf.DUMMYFUNCTION("IMPORTRANGE(""https://docs.google.com/spreadsheets/d/11923uPwbBZFjjGgGUA6NLw09EwE0CqkOc4q9oUmW1yo/edit?usp=sharing"",""แม่ฮ่องสอน!J527"")"),0)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IFERROR(__xludf.DUMMYFUNCTION("IMPORTRANGE(""https://docs.google.com/spreadsheets/d/11923uPwbBZFjjGgGUA6NLw09EwE0CqkOc4q9oUmW1yo/edit?usp=sharing"",""แม่ฮ่องสอน!I528"")"),0)</f>
        <v>0</v>
      </c>
      <c r="J633" s="332">
        <f ca="1">IFERROR(__xludf.DUMMYFUNCTION("IMPORTRANGE(""https://docs.google.com/spreadsheets/d/11923uPwbBZFjjGgGUA6NLw09EwE0CqkOc4q9oUmW1yo/edit?usp=sharing"",""แม่ฮ่องสอน!J528"")"),0)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IFERROR(__xludf.DUMMYFUNCTION("IMPORTRANGE(""https://docs.google.com/spreadsheets/d/11923uPwbBZFjjGgGUA6NLw09EwE0CqkOc4q9oUmW1yo/edit?usp=sharing"",""แม่ฮ่องสอน!I529"")"),900000)</f>
        <v>900000</v>
      </c>
      <c r="J634" s="332">
        <f ca="1">IFERROR(__xludf.DUMMYFUNCTION("IMPORTRANGE(""https://docs.google.com/spreadsheets/d/11923uPwbBZFjjGgGUA6NLw09EwE0CqkOc4q9oUmW1yo/edit?usp=sharing"",""แม่ฮ่องสอน!J529"")"),0)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IFERROR(__xludf.DUMMYFUNCTION("IMPORTRANGE(""https://docs.google.com/spreadsheets/d/11923uPwbBZFjjGgGUA6NLw09EwE0CqkOc4q9oUmW1yo/edit?usp=sharing"",""แม่ฮ่องสอน!I530"")"),30)</f>
        <v>30</v>
      </c>
      <c r="J635" s="462">
        <f ca="1">IFERROR(__xludf.DUMMYFUNCTION("IMPORTRANGE(""https://docs.google.com/spreadsheets/d/11923uPwbBZFjjGgGUA6NLw09EwE0CqkOc4q9oUmW1yo/edit?usp=sharing"",""แม่ฮ่องสอน!J530"")"),0)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zoomScale="80" zoomScaleNormal="80" workbookViewId="0">
      <pane ySplit="6" topLeftCell="A596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5355760</v>
      </c>
      <c r="M8" s="25">
        <f t="shared" ca="1" si="0"/>
        <v>1328665</v>
      </c>
      <c r="N8" s="25">
        <f t="shared" ca="1" si="0"/>
        <v>961758.89999999991</v>
      </c>
      <c r="O8" s="24">
        <f t="shared" ref="O8:O16" ca="1" si="1">IF(L8&gt;0,N8*100/L8,0)</f>
        <v>17.957468221130146</v>
      </c>
      <c r="P8" s="24">
        <f t="shared" ref="P8:P16" ca="1" si="2">IF(M8&gt;0,N8*100/M8,0)</f>
        <v>72.385356730251786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5355760</v>
      </c>
      <c r="M10" s="32">
        <f t="shared" ca="1" si="4"/>
        <v>1328665</v>
      </c>
      <c r="N10" s="32">
        <f t="shared" ca="1" si="4"/>
        <v>961758.89999999991</v>
      </c>
      <c r="O10" s="31">
        <f t="shared" ca="1" si="1"/>
        <v>17.957468221130146</v>
      </c>
      <c r="P10" s="31">
        <f t="shared" ca="1" si="2"/>
        <v>72.385356730251786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5116360</v>
      </c>
      <c r="M12" s="40">
        <f t="shared" ca="1" si="6"/>
        <v>1328665</v>
      </c>
      <c r="N12" s="40">
        <f t="shared" ca="1" si="6"/>
        <v>841758.89999999991</v>
      </c>
      <c r="O12" s="40">
        <f t="shared" ca="1" si="1"/>
        <v>16.452300072707938</v>
      </c>
      <c r="P12" s="40">
        <f t="shared" ca="1" si="2"/>
        <v>63.353734763841892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1833600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3282760</v>
      </c>
      <c r="M14" s="40">
        <f t="shared" si="8"/>
        <v>0</v>
      </c>
      <c r="N14" s="40">
        <f t="shared" ca="1" si="8"/>
        <v>137351.89999999991</v>
      </c>
      <c r="O14" s="43">
        <f t="shared" ca="1" si="1"/>
        <v>4.1840372125894039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120000</v>
      </c>
      <c r="O16" s="52">
        <f t="shared" ca="1" si="1"/>
        <v>50.125313283208023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2746825</v>
      </c>
      <c r="M18" s="25">
        <f t="shared" ca="1" si="11"/>
        <v>1328665</v>
      </c>
      <c r="N18" s="25">
        <f t="shared" ca="1" si="11"/>
        <v>824407</v>
      </c>
      <c r="O18" s="24">
        <f t="shared" ref="O18:O20" ca="1" si="12">IF(L18&gt;0,N18*100/L18,0)</f>
        <v>30.013087837776343</v>
      </c>
      <c r="P18" s="24">
        <f t="shared" ref="P18:P26" ca="1" si="13">IF(M18&gt;0,N18*100/M18,0)</f>
        <v>62.047769753850673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2746825</v>
      </c>
      <c r="M20" s="32">
        <f t="shared" ca="1" si="15"/>
        <v>1328665</v>
      </c>
      <c r="N20" s="32">
        <f t="shared" ca="1" si="15"/>
        <v>824407</v>
      </c>
      <c r="O20" s="31">
        <f t="shared" ca="1" si="12"/>
        <v>30.013087837776343</v>
      </c>
      <c r="P20" s="31">
        <f t="shared" ca="1" si="13"/>
        <v>62.047769753850673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2507425</v>
      </c>
      <c r="M22" s="44">
        <f t="shared" ca="1" si="18"/>
        <v>1328665</v>
      </c>
      <c r="N22" s="43">
        <f t="shared" ca="1" si="18"/>
        <v>704407</v>
      </c>
      <c r="O22" s="43">
        <f t="shared" ca="1" si="17"/>
        <v>28.092844252569869</v>
      </c>
      <c r="P22" s="43">
        <f t="shared" ca="1" si="13"/>
        <v>53.016147787440779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1833600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673825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120000</v>
      </c>
      <c r="O26" s="52">
        <f t="shared" ca="1" si="17"/>
        <v>50.125313283208023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2608935</v>
      </c>
      <c r="M28" s="25">
        <f t="shared" si="23"/>
        <v>0</v>
      </c>
      <c r="N28" s="25">
        <f t="shared" ca="1" si="23"/>
        <v>137351.89999999991</v>
      </c>
      <c r="O28" s="24">
        <f t="shared" ref="O28:O30" ca="1" si="24">IF(L28&gt;0,N28*100/L28,0)</f>
        <v>5.2646731329067187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2608935</v>
      </c>
      <c r="M30" s="32">
        <f t="shared" si="27"/>
        <v>0</v>
      </c>
      <c r="N30" s="32">
        <f t="shared" ca="1" si="27"/>
        <v>137351.89999999991</v>
      </c>
      <c r="O30" s="31">
        <f t="shared" ca="1" si="24"/>
        <v>5.2646731329067187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2608935</v>
      </c>
      <c r="M32" s="43">
        <f t="shared" si="30"/>
        <v>0</v>
      </c>
      <c r="N32" s="43">
        <f t="shared" ca="1" si="30"/>
        <v>137351.89999999991</v>
      </c>
      <c r="O32" s="43">
        <f t="shared" ca="1" si="29"/>
        <v>5.2646731329067187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2608935</v>
      </c>
      <c r="M34" s="43">
        <f t="shared" si="32"/>
        <v>0</v>
      </c>
      <c r="N34" s="43">
        <f t="shared" ca="1" si="32"/>
        <v>137351.89999999991</v>
      </c>
      <c r="O34" s="43">
        <f t="shared" ca="1" si="29"/>
        <v>5.2646731329067187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2746825</v>
      </c>
      <c r="M37" s="55">
        <f t="shared" ca="1" si="33"/>
        <v>1328665</v>
      </c>
      <c r="N37" s="55">
        <f t="shared" ca="1" si="33"/>
        <v>824407</v>
      </c>
      <c r="O37" s="56">
        <f t="shared" ca="1" si="29"/>
        <v>30.013087837776343</v>
      </c>
      <c r="P37" s="56">
        <f t="shared" ca="1" si="25"/>
        <v>62.047769753850673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644400</v>
      </c>
      <c r="M41" s="79">
        <f t="shared" ca="1" si="34"/>
        <v>322200</v>
      </c>
      <c r="N41" s="79">
        <f t="shared" ca="1" si="34"/>
        <v>186458</v>
      </c>
      <c r="O41" s="78">
        <f t="shared" ref="O41:O43" ca="1" si="35">IF(L41&gt;0,N41*100/L41,0)</f>
        <v>28.935133457479825</v>
      </c>
      <c r="P41" s="78">
        <f t="shared" ref="P41:P43" ca="1" si="36">IF(M41&gt;0,N41*100/M41,0)</f>
        <v>57.87026691495965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644400</v>
      </c>
      <c r="M43" s="79">
        <f t="shared" ca="1" si="38"/>
        <v>322200</v>
      </c>
      <c r="N43" s="79">
        <f t="shared" ca="1" si="38"/>
        <v>186458</v>
      </c>
      <c r="O43" s="78">
        <f t="shared" ca="1" si="35"/>
        <v>28.935133457479825</v>
      </c>
      <c r="P43" s="78">
        <f t="shared" ca="1" si="36"/>
        <v>57.87026691495965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644400</v>
      </c>
      <c r="M45" s="91">
        <f ca="1">IFERROR(__xludf.DUMMYFUNCTION("IMPORTRANGE(""https://docs.google.com/spreadsheets/d/1Yj_ptqi66GCucihVvJfMjLAmec39IyEx_6qawtMGysU/edit?usp=sharing"",""สบก!Q32"")"),322200)</f>
        <v>322200</v>
      </c>
      <c r="N45" s="91">
        <f ca="1">IFERROR(__xludf.DUMMYFUNCTION("IMPORTRANGE(""https://docs.google.com/spreadsheets/d/1Yj_ptqi66GCucihVvJfMjLAmec39IyEx_6qawtMGysU/edit?usp=sharing"",""สบก!R32"")"),186458)</f>
        <v>186458</v>
      </c>
      <c r="O45" s="92">
        <f ca="1">IF(L45&gt;0,N45*100/L45,0)</f>
        <v>28.935133457479825</v>
      </c>
      <c r="P45" s="92">
        <f ca="1">IF(M45&gt;0,N45*100/M45,0)</f>
        <v>57.87026691495965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IFERROR(__xludf.DUMMYFUNCTION("IMPORTRANGE(""https://docs.google.com/spreadsheets/d/1Yj_ptqi66GCucihVvJfMjLAmec39IyEx_6qawtMGysU/edit?usp=sharing"",""สบก!M32"")"),644400)</f>
        <v>644400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IFERROR(__xludf.DUMMYFUNCTION("IMPORTRANGE(""https://docs.google.com/spreadsheets/d/1Yj_ptqi66GCucihVvJfMjLAmec39IyEx_6qawtMGysU/edit?usp=sharing"",""สบก!O32"")"),0)</f>
        <v>0</v>
      </c>
      <c r="M49" s="101"/>
      <c r="N49" s="91">
        <f ca="1">IFERROR(__xludf.DUMMYFUNCTION("IMPORTRANGE(""https://docs.google.com/spreadsheets/d/1Yj_ptqi66GCucihVvJfMjLAmec39IyEx_6qawtMGysU/edit?usp=sharing"",""สบก!S32"")"),0)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566000</v>
      </c>
      <c r="M53" s="125">
        <f t="shared" ca="1" si="39"/>
        <v>292000</v>
      </c>
      <c r="N53" s="125">
        <f t="shared" ca="1" si="39"/>
        <v>181045</v>
      </c>
      <c r="O53" s="124">
        <f t="shared" ref="O53:O55" ca="1" si="40">IF(L53&gt;0,N53*100/L53,0)</f>
        <v>31.986749116607776</v>
      </c>
      <c r="P53" s="124">
        <f t="shared" ref="P53:P55" ca="1" si="41">IF(M53&gt;0,N53*100/M53,0)</f>
        <v>62.001712328767127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566000</v>
      </c>
      <c r="M55" s="125">
        <f t="shared" ca="1" si="43"/>
        <v>292000</v>
      </c>
      <c r="N55" s="125">
        <f t="shared" ca="1" si="43"/>
        <v>181045</v>
      </c>
      <c r="O55" s="124">
        <f t="shared" ca="1" si="40"/>
        <v>31.986749116607776</v>
      </c>
      <c r="P55" s="124">
        <f t="shared" ca="1" si="41"/>
        <v>62.001712328767127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566000</v>
      </c>
      <c r="M57" s="91">
        <f ca="1">IFERROR(__xludf.DUMMYFUNCTION("IMPORTRANGE(""https://docs.google.com/spreadsheets/d/1Yj_ptqi66GCucihVvJfMjLAmec39IyEx_6qawtMGysU/edit?usp=sharing"",""สบก!Z32"")"),292000)</f>
        <v>292000</v>
      </c>
      <c r="N57" s="91">
        <f ca="1">IFERROR(__xludf.DUMMYFUNCTION("IMPORTRANGE(""https://docs.google.com/spreadsheets/d/1Yj_ptqi66GCucihVvJfMjLAmec39IyEx_6qawtMGysU/edit?usp=sharing"",""สบก!AA32"")"),181045)</f>
        <v>181045</v>
      </c>
      <c r="O57" s="92">
        <f ca="1">IF(L57&gt;0,N57*100/L57,0)</f>
        <v>31.986749116607776</v>
      </c>
      <c r="P57" s="92">
        <f ca="1">IF(M57&gt;0,N57*100/M57,0)</f>
        <v>62.001712328767127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IFERROR(__xludf.DUMMYFUNCTION("IMPORTRANGE(""https://docs.google.com/spreadsheets/d/1Yj_ptqi66GCucihVvJfMjLAmec39IyEx_6qawtMGysU/edit?usp=sharing"",""สบก!V32"")"),566000)</f>
        <v>566000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IFERROR(__xludf.DUMMYFUNCTION("IMPORTRANGE(""https://docs.google.com/spreadsheets/d/1Yj_ptqi66GCucihVvJfMjLAmec39IyEx_6qawtMGysU/edit?usp=sharing"",""สบก!X32"")"),0)</f>
        <v>0</v>
      </c>
      <c r="M61" s="101"/>
      <c r="N61" s="91">
        <f ca="1">IFERROR(__xludf.DUMMYFUNCTION("IMPORTRANGE(""https://docs.google.com/spreadsheets/d/1Yj_ptqi66GCucihVvJfMjLAmec39IyEx_6qawtMGysU/edit?usp=sharing"",""สบก!AB32"")"),0)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IFERROR(__xludf.DUMMYFUNCTION("IMPORTRANGE(""https://docs.google.com/spreadsheets/d/11923uPwbBZFjjGgGUA6NLw09EwE0CqkOc4q9oUmW1yo/edit?usp=sharing"",""ลำปาง!I9"")"),0)</f>
        <v>0</v>
      </c>
      <c r="J64" s="146">
        <f ca="1">IFERROR(__xludf.DUMMYFUNCTION("IMPORTRANGE(""https://docs.google.com/spreadsheets/d/11923uPwbBZFjjGgGUA6NLw09EwE0CqkOc4q9oUmW1yo/edit?usp=sharing"",""ลำปาง!J9"")"),0)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IFERROR(__xludf.DUMMYFUNCTION("IMPORTRANGE(""https://docs.google.com/spreadsheets/d/11923uPwbBZFjjGgGUA6NLw09EwE0CqkOc4q9oUmW1yo/edit?usp=sharing"",""ลำปาง!I10"")"),0)</f>
        <v>0</v>
      </c>
      <c r="J65" s="146">
        <f ca="1">IFERROR(__xludf.DUMMYFUNCTION("IMPORTRANGE(""https://docs.google.com/spreadsheets/d/11923uPwbBZFjjGgGUA6NLw09EwE0CqkOc4q9oUmW1yo/edit?usp=sharing"",""ลำปาง!J10"")"),0)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IFERROR(__xludf.DUMMYFUNCTION("IMPORTRANGE(""https://docs.google.com/spreadsheets/d/1Yj_ptqi66GCucihVvJfMjLAmec39IyEx_6qawtMGysU/edit?usp=sharing"",""สบก!AI32"")"),0)</f>
        <v>0</v>
      </c>
      <c r="N70" s="172">
        <f ca="1">IFERROR(__xludf.DUMMYFUNCTION("IMPORTRANGE(""https://docs.google.com/spreadsheets/d/1Yj_ptqi66GCucihVvJfMjLAmec39IyEx_6qawtMGysU/edit?usp=sharing"",""สบก!AJ32"")"),0)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IFERROR(__xludf.DUMMYFUNCTION("IMPORTRANGE(""https://docs.google.com/spreadsheets/d/1Yj_ptqi66GCucihVvJfMjLAmec39IyEx_6qawtMGysU/edit?usp=sharing"",""สบก!AE32"")"),0)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IFERROR(__xludf.DUMMYFUNCTION("IMPORTRANGE(""https://docs.google.com/spreadsheets/d/1Yj_ptqi66GCucihVvJfMjLAmec39IyEx_6qawtMGysU/edit?usp=sharing"",""สบก!AF32"")"),0)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IFERROR(__xludf.DUMMYFUNCTION("IMPORTRANGE(""https://docs.google.com/spreadsheets/d/1Yj_ptqi66GCucihVvJfMjLAmec39IyEx_6qawtMGysU/edit?usp=sharing"",""สบก!AG32"")"),0)</f>
        <v>0</v>
      </c>
      <c r="M74" s="101"/>
      <c r="N74" s="91">
        <f ca="1">IFERROR(__xludf.DUMMYFUNCTION("IMPORTRANGE(""https://docs.google.com/spreadsheets/d/1Yj_ptqi66GCucihVvJfMjLAmec39IyEx_6qawtMGysU/edit?usp=sharing"",""สบก!AK32"")"),0)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IFERROR(__xludf.DUMMYFUNCTION("IMPORTRANGE(""https://docs.google.com/spreadsheets/d/11923uPwbBZFjjGgGUA6NLw09EwE0CqkOc4q9oUmW1yo/edit?usp=sharing"",""ลำปาง!J16"")"),0)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IFERROR(__xludf.DUMMYFUNCTION("IMPORTRANGE(""https://docs.google.com/spreadsheets/d/11923uPwbBZFjjGgGUA6NLw09EwE0CqkOc4q9oUmW1yo/edit?usp=sharing"",""ลำปาง!J17"")"),0)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IFERROR(__xludf.DUMMYFUNCTION("IMPORTRANGE(""https://docs.google.com/spreadsheets/d/11923uPwbBZFjjGgGUA6NLw09EwE0CqkOc4q9oUmW1yo/edit?usp=sharing"",""ลำปาง!J18"")"),0)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IFERROR(__xludf.DUMMYFUNCTION("IMPORTRANGE(""https://docs.google.com/spreadsheets/d/11923uPwbBZFjjGgGUA6NLw09EwE0CqkOc4q9oUmW1yo/edit?usp=sharing"",""ลำปาง!J19"")"),0)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IFERROR(__xludf.DUMMYFUNCTION("IMPORTRANGE(""https://docs.google.com/spreadsheets/d/11923uPwbBZFjjGgGUA6NLw09EwE0CqkOc4q9oUmW1yo/edit?usp=sharing"",""ลำปาง!I20"")"),0)</f>
        <v>0</v>
      </c>
      <c r="J80" s="203">
        <f ca="1">IFERROR(__xludf.DUMMYFUNCTION("IMPORTRANGE(""https://docs.google.com/spreadsheets/d/11923uPwbBZFjjGgGUA6NLw09EwE0CqkOc4q9oUmW1yo/edit?usp=sharing"",""ลำปาง!J20"")"),0)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IFERROR(__xludf.DUMMYFUNCTION("IMPORTRANGE(""https://docs.google.com/spreadsheets/d/11923uPwbBZFjjGgGUA6NLw09EwE0CqkOc4q9oUmW1yo/edit?usp=sharing"",""ลำปาง!I21"")"),0)</f>
        <v>0</v>
      </c>
      <c r="J81" s="203">
        <f ca="1">IFERROR(__xludf.DUMMYFUNCTION("IMPORTRANGE(""https://docs.google.com/spreadsheets/d/11923uPwbBZFjjGgGUA6NLw09EwE0CqkOc4q9oUmW1yo/edit?usp=sharing"",""ลำปาง!J21"")"),0)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IFERROR(__xludf.DUMMYFUNCTION("IMPORTRANGE(""https://docs.google.com/spreadsheets/d/11923uPwbBZFjjGgGUA6NLw09EwE0CqkOc4q9oUmW1yo/edit?usp=sharing"",""ลำปาง!I22"")"),0)</f>
        <v>0</v>
      </c>
      <c r="J82" s="191">
        <f ca="1">IFERROR(__xludf.DUMMYFUNCTION("IMPORTRANGE(""https://docs.google.com/spreadsheets/d/11923uPwbBZFjjGgGUA6NLw09EwE0CqkOc4q9oUmW1yo/edit?usp=sharing"",""ลำปาง!J22"")"),0)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IFERROR(__xludf.DUMMYFUNCTION("IMPORTRANGE(""https://docs.google.com/spreadsheets/d/11923uPwbBZFjjGgGUA6NLw09EwE0CqkOc4q9oUmW1yo/edit?usp=sharing"",""ลำปาง!I23"")"),0)</f>
        <v>0</v>
      </c>
      <c r="J83" s="191">
        <f ca="1">IFERROR(__xludf.DUMMYFUNCTION("IMPORTRANGE(""https://docs.google.com/spreadsheets/d/11923uPwbBZFjjGgGUA6NLw09EwE0CqkOc4q9oUmW1yo/edit?usp=sharing"",""ลำปาง!J23"")"),0)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IFERROR(__xludf.DUMMYFUNCTION("IMPORTRANGE(""https://docs.google.com/spreadsheets/d/11923uPwbBZFjjGgGUA6NLw09EwE0CqkOc4q9oUmW1yo/edit?usp=sharing"",""ลำปาง!I24"")"),0)</f>
        <v>0</v>
      </c>
      <c r="J84" s="192">
        <f ca="1">IFERROR(__xludf.DUMMYFUNCTION("IMPORTRANGE(""https://docs.google.com/spreadsheets/d/11923uPwbBZFjjGgGUA6NLw09EwE0CqkOc4q9oUmW1yo/edit?usp=sharing"",""ลำปาง!J24"")"),0)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IFERROR(__xludf.DUMMYFUNCTION("IMPORTRANGE(""https://docs.google.com/spreadsheets/d/11923uPwbBZFjjGgGUA6NLw09EwE0CqkOc4q9oUmW1yo/edit?usp=sharing"",""ลำปาง!I25"")"),0)</f>
        <v>0</v>
      </c>
      <c r="J85" s="192">
        <f ca="1">IFERROR(__xludf.DUMMYFUNCTION("IMPORTRANGE(""https://docs.google.com/spreadsheets/d/11923uPwbBZFjjGgGUA6NLw09EwE0CqkOc4q9oUmW1yo/edit?usp=sharing"",""ลำปาง!J25"")"),0)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IFERROR(__xludf.DUMMYFUNCTION("IMPORTRANGE(""https://docs.google.com/spreadsheets/d/11923uPwbBZFjjGgGUA6NLw09EwE0CqkOc4q9oUmW1yo/edit?usp=sharing"",""ลำปาง!I26"")"),0)</f>
        <v>0</v>
      </c>
      <c r="J86" s="191">
        <f ca="1">IFERROR(__xludf.DUMMYFUNCTION("IMPORTRANGE(""https://docs.google.com/spreadsheets/d/11923uPwbBZFjjGgGUA6NLw09EwE0CqkOc4q9oUmW1yo/edit?usp=sharing"",""ลำปาง!J26"")"),0)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IFERROR(__xludf.DUMMYFUNCTION("IMPORTRANGE(""https://docs.google.com/spreadsheets/d/11923uPwbBZFjjGgGUA6NLw09EwE0CqkOc4q9oUmW1yo/edit?usp=sharing"",""ลำปาง!I27"")"),0)</f>
        <v>0</v>
      </c>
      <c r="J87" s="191">
        <f ca="1">IFERROR(__xludf.DUMMYFUNCTION("IMPORTRANGE(""https://docs.google.com/spreadsheets/d/11923uPwbBZFjjGgGUA6NLw09EwE0CqkOc4q9oUmW1yo/edit?usp=sharing"",""ลำปาง!J27"")"),0)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IFERROR(__xludf.DUMMYFUNCTION("IMPORTRANGE(""https://docs.google.com/spreadsheets/d/11923uPwbBZFjjGgGUA6NLw09EwE0CqkOc4q9oUmW1yo/edit?usp=sharing"",""ลำปาง!I28"")"),0)</f>
        <v>0</v>
      </c>
      <c r="J88" s="191">
        <f ca="1">IFERROR(__xludf.DUMMYFUNCTION("IMPORTRANGE(""https://docs.google.com/spreadsheets/d/11923uPwbBZFjjGgGUA6NLw09EwE0CqkOc4q9oUmW1yo/edit?usp=sharing"",""ลำปาง!J28"")"),0)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IFERROR(__xludf.DUMMYFUNCTION("IMPORTRANGE(""https://docs.google.com/spreadsheets/d/11923uPwbBZFjjGgGUA6NLw09EwE0CqkOc4q9oUmW1yo/edit?usp=sharing"",""ลำปาง!J29"")"),0)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IFERROR(__xludf.DUMMYFUNCTION("IMPORTRANGE(""https://docs.google.com/spreadsheets/d/11923uPwbBZFjjGgGUA6NLw09EwE0CqkOc4q9oUmW1yo/edit?usp=sharing"",""ลำปาง!I32"")"),4)</f>
        <v>4</v>
      </c>
      <c r="J92" s="146">
        <f ca="1">IFERROR(__xludf.DUMMYFUNCTION("IMPORTRANGE(""https://docs.google.com/spreadsheets/d/11923uPwbBZFjjGgGUA6NLw09EwE0CqkOc4q9oUmW1yo/edit?usp=sharing"",""ลำปาง!J32"")"),0)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IFERROR(__xludf.DUMMYFUNCTION("IMPORTRANGE(""https://docs.google.com/spreadsheets/d/11923uPwbBZFjjGgGUA6NLw09EwE0CqkOc4q9oUmW1yo/edit?usp=sharing"",""ลำปาง!I33"")"),1)</f>
        <v>1</v>
      </c>
      <c r="J93" s="146">
        <f ca="1">IFERROR(__xludf.DUMMYFUNCTION("IMPORTRANGE(""https://docs.google.com/spreadsheets/d/11923uPwbBZFjjGgGUA6NLw09EwE0CqkOc4q9oUmW1yo/edit?usp=sharing"",""ลำปาง!J33"")"),0)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5065</v>
      </c>
      <c r="O94" s="154">
        <f t="shared" ref="O94:O96" ca="1" si="53">IF(L94&gt;0,N94*100/L94,0)</f>
        <v>2.3613053613053614</v>
      </c>
      <c r="P94" s="154">
        <f t="shared" ref="P94:P96" ca="1" si="54">IF(M94&gt;0,N94*100/M94,0)</f>
        <v>7.3694165575440129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5065</v>
      </c>
      <c r="O96" s="159">
        <f t="shared" ca="1" si="53"/>
        <v>2.3613053613053614</v>
      </c>
      <c r="P96" s="159">
        <f t="shared" ca="1" si="54"/>
        <v>7.3694165575440129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IFERROR(__xludf.DUMMYFUNCTION("IMPORTRANGE(""https://docs.google.com/spreadsheets/d/1Yj_ptqi66GCucihVvJfMjLAmec39IyEx_6qawtMGysU/edit?usp=sharing"",""สบก!AR32"")"),68730)</f>
        <v>68730</v>
      </c>
      <c r="N98" s="172">
        <f ca="1">IFERROR(__xludf.DUMMYFUNCTION("IMPORTRANGE(""https://docs.google.com/spreadsheets/d/1Yj_ptqi66GCucihVvJfMjLAmec39IyEx_6qawtMGysU/edit?usp=sharing"",""สบก!AS32"")"),5065)</f>
        <v>5065</v>
      </c>
      <c r="O98" s="171">
        <f ca="1">IF(L98&gt;0,N98*100/L98,0)</f>
        <v>4.1482391482391483</v>
      </c>
      <c r="P98" s="171">
        <f ca="1">IF(M98&gt;0,N98*100/M98,0)</f>
        <v>7.3694165575440129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IFERROR(__xludf.DUMMYFUNCTION("IMPORTRANGE(""https://docs.google.com/spreadsheets/d/1Yj_ptqi66GCucihVvJfMjLAmec39IyEx_6qawtMGysU/edit?usp=sharing"",""สบก!AN32"")"),0)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IFERROR(__xludf.DUMMYFUNCTION("IMPORTRANGE(""https://docs.google.com/spreadsheets/d/1Yj_ptqi66GCucihVvJfMjLAmec39IyEx_6qawtMGysU/edit?usp=sharing"",""สบก!AO32"")"),122100)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IFERROR(__xludf.DUMMYFUNCTION("IMPORTRANGE(""https://docs.google.com/spreadsheets/d/1Yj_ptqi66GCucihVvJfMjLAmec39IyEx_6qawtMGysU/edit?usp=sharing"",""สบก!AP32"")"),92400)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IFERROR(__xludf.DUMMYFUNCTION("IMPORTRANGE(""https://docs.google.com/spreadsheets/d/1Yj_ptqi66GCucihVvJfMjLAmec39IyEx_6qawtMGysU/edit?usp=sharing"",""สบก!AT32"")"),0)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IFERROR(__xludf.DUMMYFUNCTION("IMPORTRANGE(""https://docs.google.com/spreadsheets/d/11923uPwbBZFjjGgGUA6NLw09EwE0CqkOc4q9oUmW1yo/edit?usp=sharing"",""ลำปาง!J39"")"),0)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IFERROR(__xludf.DUMMYFUNCTION("IMPORTRANGE(""https://docs.google.com/spreadsheets/d/11923uPwbBZFjjGgGUA6NLw09EwE0CqkOc4q9oUmW1yo/edit?usp=sharing"",""ลำปาง!J40"")"),1)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IFERROR(__xludf.DUMMYFUNCTION("IMPORTRANGE(""https://docs.google.com/spreadsheets/d/11923uPwbBZFjjGgGUA6NLw09EwE0CqkOc4q9oUmW1yo/edit?usp=sharing"",""ลำปาง!J41"")"),0)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IFERROR(__xludf.DUMMYFUNCTION("IMPORTRANGE(""https://docs.google.com/spreadsheets/d/11923uPwbBZFjjGgGUA6NLw09EwE0CqkOc4q9oUmW1yo/edit?usp=sharing"",""ลำปาง!J42"")"),0)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IFERROR(__xludf.DUMMYFUNCTION("IMPORTRANGE(""https://docs.google.com/spreadsheets/d/11923uPwbBZFjjGgGUA6NLw09EwE0CqkOc4q9oUmW1yo/edit?usp=sharing"",""ลำปาง!I43"")"),1)</f>
        <v>1</v>
      </c>
      <c r="J108" s="191">
        <f ca="1">IFERROR(__xludf.DUMMYFUNCTION("IMPORTRANGE(""https://docs.google.com/spreadsheets/d/11923uPwbBZFjjGgGUA6NLw09EwE0CqkOc4q9oUmW1yo/edit?usp=sharing"",""ลำปาง!J43"")"),0)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IFERROR(__xludf.DUMMYFUNCTION("IMPORTRANGE(""https://docs.google.com/spreadsheets/d/11923uPwbBZFjjGgGUA6NLw09EwE0CqkOc4q9oUmW1yo/edit?usp=sharing"",""ลำปาง!I44"")"),4)</f>
        <v>4</v>
      </c>
      <c r="J109" s="191">
        <f ca="1">IFERROR(__xludf.DUMMYFUNCTION("IMPORTRANGE(""https://docs.google.com/spreadsheets/d/11923uPwbBZFjjGgGUA6NLw09EwE0CqkOc4q9oUmW1yo/edit?usp=sharing"",""ลำปาง!J44"")"),0)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IFERROR(__xludf.DUMMYFUNCTION("IMPORTRANGE(""https://docs.google.com/spreadsheets/d/11923uPwbBZFjjGgGUA6NLw09EwE0CqkOc4q9oUmW1yo/edit?usp=sharing"",""ลำปาง!I45"")"),4)</f>
        <v>4</v>
      </c>
      <c r="J110" s="191">
        <f ca="1">IFERROR(__xludf.DUMMYFUNCTION("IMPORTRANGE(""https://docs.google.com/spreadsheets/d/11923uPwbBZFjjGgGUA6NLw09EwE0CqkOc4q9oUmW1yo/edit?usp=sharing"",""ลำปาง!J45"")"),4)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IFERROR(__xludf.DUMMYFUNCTION("IMPORTRANGE(""https://docs.google.com/spreadsheets/d/11923uPwbBZFjjGgGUA6NLw09EwE0CqkOc4q9oUmW1yo/edit?usp=sharing"",""ลำปาง!I46"")"),4)</f>
        <v>4</v>
      </c>
      <c r="J111" s="191">
        <f ca="1">IFERROR(__xludf.DUMMYFUNCTION("IMPORTRANGE(""https://docs.google.com/spreadsheets/d/11923uPwbBZFjjGgGUA6NLw09EwE0CqkOc4q9oUmW1yo/edit?usp=sharing"",""ลำปาง!J46"")"),0)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IFERROR(__xludf.DUMMYFUNCTION("IMPORTRANGE(""https://docs.google.com/spreadsheets/d/11923uPwbBZFjjGgGUA6NLw09EwE0CqkOc4q9oUmW1yo/edit?usp=sharing"",""ลำปาง!I47"")"),4)</f>
        <v>4</v>
      </c>
      <c r="J112" s="191">
        <f ca="1">IFERROR(__xludf.DUMMYFUNCTION("IMPORTRANGE(""https://docs.google.com/spreadsheets/d/11923uPwbBZFjjGgGUA6NLw09EwE0CqkOc4q9oUmW1yo/edit?usp=sharing"",""ลำปาง!J47"")"),0)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IFERROR(__xludf.DUMMYFUNCTION("IMPORTRANGE(""https://docs.google.com/spreadsheets/d/11923uPwbBZFjjGgGUA6NLw09EwE0CqkOc4q9oUmW1yo/edit?usp=sharing"",""ลำปาง!I48"")"),1)</f>
        <v>1</v>
      </c>
      <c r="J113" s="191">
        <f ca="1">IFERROR(__xludf.DUMMYFUNCTION("IMPORTRANGE(""https://docs.google.com/spreadsheets/d/11923uPwbBZFjjGgGUA6NLw09EwE0CqkOc4q9oUmW1yo/edit?usp=sharing"",""ลำปาง!J48"")"),0)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IFERROR(__xludf.DUMMYFUNCTION("IMPORTRANGE(""https://docs.google.com/spreadsheets/d/11923uPwbBZFjjGgGUA6NLw09EwE0CqkOc4q9oUmW1yo/edit?usp=sharing"",""ลำปาง!J49"")"),0)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IFERROR(__xludf.DUMMYFUNCTION("IMPORTRANGE(""https://docs.google.com/spreadsheets/d/11923uPwbBZFjjGgGUA6NLw09EwE0CqkOc4q9oUmW1yo/edit?usp=sharing"",""ลำปาง!J50"")"),0)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IFERROR(__xludf.DUMMYFUNCTION("IMPORTRANGE(""https://docs.google.com/spreadsheets/d/11923uPwbBZFjjGgGUA6NLw09EwE0CqkOc4q9oUmW1yo/edit?usp=sharing"",""ลำปาง!I52"")"),0)</f>
        <v>0</v>
      </c>
      <c r="J117" s="146">
        <f ca="1">IFERROR(__xludf.DUMMYFUNCTION("IMPORTRANGE(""https://docs.google.com/spreadsheets/d/11923uPwbBZFjjGgGUA6NLw09EwE0CqkOc4q9oUmW1yo/edit?usp=sharing"",""ลำปาง!J52"")"),0)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IFERROR(__xludf.DUMMYFUNCTION("IMPORTRANGE(""https://docs.google.com/spreadsheets/d/1Yj_ptqi66GCucihVvJfMjLAmec39IyEx_6qawtMGysU/edit?usp=sharing"",""สบก!BA32"")"),0)</f>
        <v>0</v>
      </c>
      <c r="N122" s="172">
        <f ca="1">IFERROR(__xludf.DUMMYFUNCTION("IMPORTRANGE(""https://docs.google.com/spreadsheets/d/1Yj_ptqi66GCucihVvJfMjLAmec39IyEx_6qawtMGysU/edit?usp=sharing"",""สบก!BB32"")"),0)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IFERROR(__xludf.DUMMYFUNCTION("IMPORTRANGE(""https://docs.google.com/spreadsheets/d/1Yj_ptqi66GCucihVvJfMjLAmec39IyEx_6qawtMGysU/edit?usp=sharing"",""สบก!AW32"")"),0)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IFERROR(__xludf.DUMMYFUNCTION("IMPORTRANGE(""https://docs.google.com/spreadsheets/d/1Yj_ptqi66GCucihVvJfMjLAmec39IyEx_6qawtMGysU/edit?usp=sharing"",""สบก!AX32"")"),0)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IFERROR(__xludf.DUMMYFUNCTION("IMPORTRANGE(""https://docs.google.com/spreadsheets/d/1Yj_ptqi66GCucihVvJfMjLAmec39IyEx_6qawtMGysU/edit?usp=sharing"",""สบก!AY32"")"),0)</f>
        <v>0</v>
      </c>
      <c r="M126" s="101"/>
      <c r="N126" s="91">
        <f ca="1">IFERROR(__xludf.DUMMYFUNCTION("IMPORTRANGE(""https://docs.google.com/spreadsheets/d/1Yj_ptqi66GCucihVvJfMjLAmec39IyEx_6qawtMGysU/edit?usp=sharing"",""สบก!BC32"")"),0)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IFERROR(__xludf.DUMMYFUNCTION("IMPORTRANGE(""https://docs.google.com/spreadsheets/d/11923uPwbBZFjjGgGUA6NLw09EwE0CqkOc4q9oUmW1yo/edit?usp=sharing"",""ลำปาง!J58"")"),0)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IFERROR(__xludf.DUMMYFUNCTION("IMPORTRANGE(""https://docs.google.com/spreadsheets/d/11923uPwbBZFjjGgGUA6NLw09EwE0CqkOc4q9oUmW1yo/edit?usp=sharing"",""ลำปาง!J59"")"),0)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IFERROR(__xludf.DUMMYFUNCTION("IMPORTRANGE(""https://docs.google.com/spreadsheets/d/11923uPwbBZFjjGgGUA6NLw09EwE0CqkOc4q9oUmW1yo/edit?usp=sharing"",""ลำปาง!J60"")"),0)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IFERROR(__xludf.DUMMYFUNCTION("IMPORTRANGE(""https://docs.google.com/spreadsheets/d/11923uPwbBZFjjGgGUA6NLw09EwE0CqkOc4q9oUmW1yo/edit?usp=sharing"",""ลำปาง!J61"")"),0)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IFERROR(__xludf.DUMMYFUNCTION("IMPORTRANGE(""https://docs.google.com/spreadsheets/d/11923uPwbBZFjjGgGUA6NLw09EwE0CqkOc4q9oUmW1yo/edit?usp=sharing"",""ลำปาง!I62"")"),0)</f>
        <v>0</v>
      </c>
      <c r="J132" s="191">
        <f ca="1">IFERROR(__xludf.DUMMYFUNCTION("IMPORTRANGE(""https://docs.google.com/spreadsheets/d/11923uPwbBZFjjGgGUA6NLw09EwE0CqkOc4q9oUmW1yo/edit?usp=sharing"",""ลำปาง!J62"")"),0)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IFERROR(__xludf.DUMMYFUNCTION("IMPORTRANGE(""https://docs.google.com/spreadsheets/d/11923uPwbBZFjjGgGUA6NLw09EwE0CqkOc4q9oUmW1yo/edit?usp=sharing"",""ลำปาง!I63"")"),0)</f>
        <v>0</v>
      </c>
      <c r="J133" s="191">
        <f ca="1">IFERROR(__xludf.DUMMYFUNCTION("IMPORTRANGE(""https://docs.google.com/spreadsheets/d/11923uPwbBZFjjGgGUA6NLw09EwE0CqkOc4q9oUmW1yo/edit?usp=sharing"",""ลำปาง!J63"")"),0)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IFERROR(__xludf.DUMMYFUNCTION("IMPORTRANGE(""https://docs.google.com/spreadsheets/d/11923uPwbBZFjjGgGUA6NLw09EwE0CqkOc4q9oUmW1yo/edit?usp=sharing"",""ลำปาง!J64"")"),0)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IFERROR(__xludf.DUMMYFUNCTION("IMPORTRANGE(""https://docs.google.com/spreadsheets/d/11923uPwbBZFjjGgGUA6NLw09EwE0CqkOc4q9oUmW1yo/edit?usp=sharing"",""ลำปาง!J65"")"),0)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IFERROR(__xludf.DUMMYFUNCTION("IMPORTRANGE(""https://docs.google.com/spreadsheets/d/11923uPwbBZFjjGgGUA6NLw09EwE0CqkOc4q9oUmW1yo/edit?usp=sharing"",""ลำปาง!I68"")"),0)</f>
        <v>0</v>
      </c>
      <c r="J138" s="264">
        <f ca="1">IFERROR(__xludf.DUMMYFUNCTION("IMPORTRANGE(""https://docs.google.com/spreadsheets/d/11923uPwbBZFjjGgGUA6NLw09EwE0CqkOc4q9oUmW1yo/edit?usp=sharing"",""ลำปาง!J68"")"),0)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69000</v>
      </c>
      <c r="M140" s="155">
        <f t="shared" ca="1" si="64"/>
        <v>45750</v>
      </c>
      <c r="N140" s="155">
        <f t="shared" ca="1" si="64"/>
        <v>480</v>
      </c>
      <c r="O140" s="154">
        <f t="shared" ref="O140:O142" ca="1" si="65">IF(L140&gt;0,N140*100/L140,0)</f>
        <v>0.69565217391304346</v>
      </c>
      <c r="P140" s="154">
        <f t="shared" ref="P140:P142" ca="1" si="66">IF(M140&gt;0,N140*100/M140,0)</f>
        <v>1.0491803278688525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69000</v>
      </c>
      <c r="M142" s="160">
        <f t="shared" ca="1" si="68"/>
        <v>45750</v>
      </c>
      <c r="N142" s="160">
        <f t="shared" ca="1" si="68"/>
        <v>480</v>
      </c>
      <c r="O142" s="159">
        <f t="shared" ca="1" si="65"/>
        <v>0.69565217391304346</v>
      </c>
      <c r="P142" s="159">
        <f t="shared" ca="1" si="66"/>
        <v>1.0491803278688525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69000</v>
      </c>
      <c r="M144" s="172">
        <f ca="1">IFERROR(__xludf.DUMMYFUNCTION("IMPORTRANGE(""https://docs.google.com/spreadsheets/d/1Yj_ptqi66GCucihVvJfMjLAmec39IyEx_6qawtMGysU/edit?usp=sharing"",""สบก!BJ32"")"),45750)</f>
        <v>45750</v>
      </c>
      <c r="N144" s="172">
        <f ca="1">IFERROR(__xludf.DUMMYFUNCTION("IMPORTRANGE(""https://docs.google.com/spreadsheets/d/1Yj_ptqi66GCucihVvJfMjLAmec39IyEx_6qawtMGysU/edit?usp=sharing"",""สบก!BK32"")"),480)</f>
        <v>480</v>
      </c>
      <c r="O144" s="171">
        <f ca="1">IF(L144&gt;0,N144*100/L144,0)</f>
        <v>0.69565217391304346</v>
      </c>
      <c r="P144" s="171">
        <f ca="1">IF(M144&gt;0,N144*100/M144,0)</f>
        <v>1.0491803278688525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IFERROR(__xludf.DUMMYFUNCTION("IMPORTRANGE(""https://docs.google.com/spreadsheets/d/1Yj_ptqi66GCucihVvJfMjLAmec39IyEx_6qawtMGysU/edit?usp=sharing"",""สบก!BF32"")"),0)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IFERROR(__xludf.DUMMYFUNCTION("IMPORTRANGE(""https://docs.google.com/spreadsheets/d/1Yj_ptqi66GCucihVvJfMjLAmec39IyEx_6qawtMGysU/edit?usp=sharing"",""สบก!BG32"")"),69000)</f>
        <v>69000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IFERROR(__xludf.DUMMYFUNCTION("IMPORTRANGE(""https://docs.google.com/spreadsheets/d/1Yj_ptqi66GCucihVvJfMjLAmec39IyEx_6qawtMGysU/edit?usp=sharing"",""สบก!BH32"")"),0)</f>
        <v>0</v>
      </c>
      <c r="M148" s="101"/>
      <c r="N148" s="91">
        <f ca="1">IFERROR(__xludf.DUMMYFUNCTION("IMPORTRANGE(""https://docs.google.com/spreadsheets/d/1Yj_ptqi66GCucihVvJfMjLAmec39IyEx_6qawtMGysU/edit?usp=sharing"",""สบก!BL32"")"),0)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IFERROR(__xludf.DUMMYFUNCTION("IMPORTRANGE(""https://docs.google.com/spreadsheets/d/11923uPwbBZFjjGgGUA6NLw09EwE0CqkOc4q9oUmW1yo/edit?usp=sharing"",""ลำปาง!I74"")"),4)</f>
        <v>4</v>
      </c>
      <c r="J149" s="272">
        <f ca="1">IFERROR(__xludf.DUMMYFUNCTION("IMPORTRANGE(""https://docs.google.com/spreadsheets/d/11923uPwbBZFjjGgGUA6NLw09EwE0CqkOc4q9oUmW1yo/edit?usp=sharing"",""ลำปาง!J74"")"),1)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IFERROR(__xludf.DUMMYFUNCTION("IMPORTRANGE(""https://docs.google.com/spreadsheets/d/11923uPwbBZFjjGgGUA6NLw09EwE0CqkOc4q9oUmW1yo/edit?usp=sharing"",""ลำปาง!J79"")"),0)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IFERROR(__xludf.DUMMYFUNCTION("IMPORTRANGE(""https://docs.google.com/spreadsheets/d/11923uPwbBZFjjGgGUA6NLw09EwE0CqkOc4q9oUmW1yo/edit?usp=sharing"",""ลำปาง!J80"")"),1)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IFERROR(__xludf.DUMMYFUNCTION("IMPORTRANGE(""https://docs.google.com/spreadsheets/d/11923uPwbBZFjjGgGUA6NLw09EwE0CqkOc4q9oUmW1yo/edit?usp=sharing"",""ลำปาง!J81"")"),0)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IFERROR(__xludf.DUMMYFUNCTION("IMPORTRANGE(""https://docs.google.com/spreadsheets/d/11923uPwbBZFjjGgGUA6NLw09EwE0CqkOc4q9oUmW1yo/edit?usp=sharing"",""ลำปาง!J82"")"),0)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IFERROR(__xludf.DUMMYFUNCTION("IMPORTRANGE(""https://docs.google.com/spreadsheets/d/11923uPwbBZFjjGgGUA6NLw09EwE0CqkOc4q9oUmW1yo/edit?usp=sharing"",""ลำปาง!I83"")"),4)</f>
        <v>4</v>
      </c>
      <c r="J158" s="192">
        <f ca="1">IFERROR(__xludf.DUMMYFUNCTION("IMPORTRANGE(""https://docs.google.com/spreadsheets/d/11923uPwbBZFjjGgGUA6NLw09EwE0CqkOc4q9oUmW1yo/edit?usp=sharing"",""ลำปาง!J83"")"),1)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IFERROR(__xludf.DUMMYFUNCTION("IMPORTRANGE(""https://docs.google.com/spreadsheets/d/11923uPwbBZFjjGgGUA6NLw09EwE0CqkOc4q9oUmW1yo/edit?usp=sharing"",""ลำปาง!J84"")"),34)</f>
        <v>34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IFERROR(__xludf.DUMMYFUNCTION("IMPORTRANGE(""https://docs.google.com/spreadsheets/d/11923uPwbBZFjjGgGUA6NLw09EwE0CqkOc4q9oUmW1yo/edit?usp=sharing"",""ลำปาง!J85"")"),34)</f>
        <v>34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IFERROR(__xludf.DUMMYFUNCTION("IMPORTRANGE(""https://docs.google.com/spreadsheets/d/11923uPwbBZFjjGgGUA6NLw09EwE0CqkOc4q9oUmW1yo/edit?usp=sharing"",""ลำปาง!J86"")"),0)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IFERROR(__xludf.DUMMYFUNCTION("IMPORTRANGE(""https://docs.google.com/spreadsheets/d/11923uPwbBZFjjGgGUA6NLw09EwE0CqkOc4q9oUmW1yo/edit?usp=sharing"",""ลำปาง!J87"")"),0)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IFERROR(__xludf.DUMMYFUNCTION("IMPORTRANGE(""https://docs.google.com/spreadsheets/d/11923uPwbBZFjjGgGUA6NLw09EwE0CqkOc4q9oUmW1yo/edit?usp=sharing"",""ลำปาง!I89"")"),3)</f>
        <v>3</v>
      </c>
      <c r="J164" s="277">
        <f ca="1">IFERROR(__xludf.DUMMYFUNCTION("IMPORTRANGE(""https://docs.google.com/spreadsheets/d/11923uPwbBZFjjGgGUA6NLw09EwE0CqkOc4q9oUmW1yo/edit?usp=sharing"",""ลำปาง!J89"")"),0)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IFERROR(__xludf.DUMMYFUNCTION("IMPORTRANGE(""https://docs.google.com/spreadsheets/d/11923uPwbBZFjjGgGUA6NLw09EwE0CqkOc4q9oUmW1yo/edit?usp=sharing"",""ลำปาง!J94"")"),0)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IFERROR(__xludf.DUMMYFUNCTION("IMPORTRANGE(""https://docs.google.com/spreadsheets/d/11923uPwbBZFjjGgGUA6NLw09EwE0CqkOc4q9oUmW1yo/edit?usp=sharing"",""ลำปาง!J95"")"),1)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IFERROR(__xludf.DUMMYFUNCTION("IMPORTRANGE(""https://docs.google.com/spreadsheets/d/11923uPwbBZFjjGgGUA6NLw09EwE0CqkOc4q9oUmW1yo/edit?usp=sharing"",""ลำปาง!J96"")"),0)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IFERROR(__xludf.DUMMYFUNCTION("IMPORTRANGE(""https://docs.google.com/spreadsheets/d/11923uPwbBZFjjGgGUA6NLw09EwE0CqkOc4q9oUmW1yo/edit?usp=sharing"",""ลำปาง!J97"")"),0)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IFERROR(__xludf.DUMMYFUNCTION("IMPORTRANGE(""https://docs.google.com/spreadsheets/d/11923uPwbBZFjjGgGUA6NLw09EwE0CqkOc4q9oUmW1yo/edit?usp=sharing"",""ลำปาง!I98"")"),3)</f>
        <v>3</v>
      </c>
      <c r="J173" s="192">
        <f ca="1">IFERROR(__xludf.DUMMYFUNCTION("IMPORTRANGE(""https://docs.google.com/spreadsheets/d/11923uPwbBZFjjGgGUA6NLw09EwE0CqkOc4q9oUmW1yo/edit?usp=sharing"",""ลำปาง!J98"")"),0)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IFERROR(__xludf.DUMMYFUNCTION("IMPORTRANGE(""https://docs.google.com/spreadsheets/d/11923uPwbBZFjjGgGUA6NLw09EwE0CqkOc4q9oUmW1yo/edit?usp=sharing"",""ลำปาง!J99"")"),0)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IFERROR(__xludf.DUMMYFUNCTION("IMPORTRANGE(""https://docs.google.com/spreadsheets/d/11923uPwbBZFjjGgGUA6NLw09EwE0CqkOc4q9oUmW1yo/edit?usp=sharing"",""ลำปาง!I101"")"),0)</f>
        <v>0</v>
      </c>
      <c r="J176" s="277">
        <f ca="1">IFERROR(__xludf.DUMMYFUNCTION("IMPORTRANGE(""https://docs.google.com/spreadsheets/d/11923uPwbBZFjjGgGUA6NLw09EwE0CqkOc4q9oUmW1yo/edit?usp=sharing"",""ลำปาง!J101"")"),0)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IFERROR(__xludf.DUMMYFUNCTION("IMPORTRANGE(""https://docs.google.com/spreadsheets/d/11923uPwbBZFjjGgGUA6NLw09EwE0CqkOc4q9oUmW1yo/edit?usp=sharing"",""ลำปาง!J106"")"),0)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IFERROR(__xludf.DUMMYFUNCTION("IMPORTRANGE(""https://docs.google.com/spreadsheets/d/11923uPwbBZFjjGgGUA6NLw09EwE0CqkOc4q9oUmW1yo/edit?usp=sharing"",""ลำปาง!J107"")"),0)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IFERROR(__xludf.DUMMYFUNCTION("IMPORTRANGE(""https://docs.google.com/spreadsheets/d/11923uPwbBZFjjGgGUA6NLw09EwE0CqkOc4q9oUmW1yo/edit?usp=sharing"",""ลำปาง!J108"")"),0)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IFERROR(__xludf.DUMMYFUNCTION("IMPORTRANGE(""https://docs.google.com/spreadsheets/d/11923uPwbBZFjjGgGUA6NLw09EwE0CqkOc4q9oUmW1yo/edit?usp=sharing"",""ลำปาง!J109"")"),0)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IFERROR(__xludf.DUMMYFUNCTION("IMPORTRANGE(""https://docs.google.com/spreadsheets/d/11923uPwbBZFjjGgGUA6NLw09EwE0CqkOc4q9oUmW1yo/edit?usp=sharing"",""ลำปาง!I110"")"),0)</f>
        <v>0</v>
      </c>
      <c r="J185" s="191">
        <f ca="1">IFERROR(__xludf.DUMMYFUNCTION("IMPORTRANGE(""https://docs.google.com/spreadsheets/d/11923uPwbBZFjjGgGUA6NLw09EwE0CqkOc4q9oUmW1yo/edit?usp=sharing"",""ลำปาง!J110"")"),0)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IFERROR(__xludf.DUMMYFUNCTION("IMPORTRANGE(""https://docs.google.com/spreadsheets/d/11923uPwbBZFjjGgGUA6NLw09EwE0CqkOc4q9oUmW1yo/edit?usp=sharing"",""ลำปาง!I111"")"),0)</f>
        <v>0</v>
      </c>
      <c r="J186" s="191">
        <f ca="1">IFERROR(__xludf.DUMMYFUNCTION("IMPORTRANGE(""https://docs.google.com/spreadsheets/d/11923uPwbBZFjjGgGUA6NLw09EwE0CqkOc4q9oUmW1yo/edit?usp=sharing"",""ลำปาง!J111"")"),0)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IFERROR(__xludf.DUMMYFUNCTION("IMPORTRANGE(""https://docs.google.com/spreadsheets/d/11923uPwbBZFjjGgGUA6NLw09EwE0CqkOc4q9oUmW1yo/edit?usp=sharing"",""ลำปาง!J112"")"),0)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IFERROR(__xludf.DUMMYFUNCTION("IMPORTRANGE(""https://docs.google.com/spreadsheets/d/11923uPwbBZFjjGgGUA6NLw09EwE0CqkOc4q9oUmW1yo/edit?usp=sharing"",""ลำปาง!J113"")"),0)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IFERROR(__xludf.DUMMYFUNCTION("IMPORTRANGE(""https://docs.google.com/spreadsheets/d/11923uPwbBZFjjGgGUA6NLw09EwE0CqkOc4q9oUmW1yo/edit?usp=sharing"",""ลำปาง!I114"")"),50000)</f>
        <v>50000</v>
      </c>
      <c r="J189" s="277">
        <f ca="1">IFERROR(__xludf.DUMMYFUNCTION("IMPORTRANGE(""https://docs.google.com/spreadsheets/d/11923uPwbBZFjjGgGUA6NLw09EwE0CqkOc4q9oUmW1yo/edit?usp=sharing"",""ลำปาง!J114"")"),0)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IFERROR(__xludf.DUMMYFUNCTION("IMPORTRANGE(""https://docs.google.com/spreadsheets/d/11923uPwbBZFjjGgGUA6NLw09EwE0CqkOc4q9oUmW1yo/edit?usp=sharing"",""ลำปาง!J119"")"),0)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IFERROR(__xludf.DUMMYFUNCTION("IMPORTRANGE(""https://docs.google.com/spreadsheets/d/11923uPwbBZFjjGgGUA6NLw09EwE0CqkOc4q9oUmW1yo/edit?usp=sharing"",""ลำปาง!J120"")"),0)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IFERROR(__xludf.DUMMYFUNCTION("IMPORTRANGE(""https://docs.google.com/spreadsheets/d/11923uPwbBZFjjGgGUA6NLw09EwE0CqkOc4q9oUmW1yo/edit?usp=sharing"",""ลำปาง!J121"")"),0)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IFERROR(__xludf.DUMMYFUNCTION("IMPORTRANGE(""https://docs.google.com/spreadsheets/d/11923uPwbBZFjjGgGUA6NLw09EwE0CqkOc4q9oUmW1yo/edit?usp=sharing"",""ลำปาง!J122"")"),0)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IFERROR(__xludf.DUMMYFUNCTION("IMPORTRANGE(""https://docs.google.com/spreadsheets/d/11923uPwbBZFjjGgGUA6NLw09EwE0CqkOc4q9oUmW1yo/edit?usp=sharing"",""ลำปาง!I124"")"),50000)</f>
        <v>50000</v>
      </c>
      <c r="J199" s="192">
        <f ca="1">IFERROR(__xludf.DUMMYFUNCTION("IMPORTRANGE(""https://docs.google.com/spreadsheets/d/11923uPwbBZFjjGgGUA6NLw09EwE0CqkOc4q9oUmW1yo/edit?usp=sharing"",""ลำปาง!J124"")"),0)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IFERROR(__xludf.DUMMYFUNCTION("IMPORTRANGE(""https://docs.google.com/spreadsheets/d/11923uPwbBZFjjGgGUA6NLw09EwE0CqkOc4q9oUmW1yo/edit?usp=sharing"",""ลำปาง!I125"")"),50000)</f>
        <v>50000</v>
      </c>
      <c r="J200" s="192">
        <f ca="1">IFERROR(__xludf.DUMMYFUNCTION("IMPORTRANGE(""https://docs.google.com/spreadsheets/d/11923uPwbBZFjjGgGUA6NLw09EwE0CqkOc4q9oUmW1yo/edit?usp=sharing"",""ลำปาง!J125"")"),0)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IFERROR(__xludf.DUMMYFUNCTION("IMPORTRANGE(""https://docs.google.com/spreadsheets/d/11923uPwbBZFjjGgGUA6NLw09EwE0CqkOc4q9oUmW1yo/edit?usp=sharing"",""ลำปาง!I126"")"),0)</f>
        <v>0</v>
      </c>
      <c r="J201" s="192">
        <f ca="1">IFERROR(__xludf.DUMMYFUNCTION("IMPORTRANGE(""https://docs.google.com/spreadsheets/d/11923uPwbBZFjjGgGUA6NLw09EwE0CqkOc4q9oUmW1yo/edit?usp=sharing"",""ลำปาง!J126"")"),0)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IFERROR(__xludf.DUMMYFUNCTION("IMPORTRANGE(""https://docs.google.com/spreadsheets/d/11923uPwbBZFjjGgGUA6NLw09EwE0CqkOc4q9oUmW1yo/edit?usp=sharing"",""ลำปาง!J127"")"),0)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IFERROR(__xludf.DUMMYFUNCTION("IMPORTRANGE(""https://docs.google.com/spreadsheets/d/11923uPwbBZFjjGgGUA6NLw09EwE0CqkOc4q9oUmW1yo/edit?usp=sharing"",""ลำปาง!J128"")"),0)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IFERROR(__xludf.DUMMYFUNCTION("IMPORTRANGE(""https://docs.google.com/spreadsheets/d/11923uPwbBZFjjGgGUA6NLw09EwE0CqkOc4q9oUmW1yo/edit?usp=sharing"",""ลำปาง!I129"")"),0)</f>
        <v>0</v>
      </c>
      <c r="J204" s="277">
        <f ca="1">IFERROR(__xludf.DUMMYFUNCTION("IMPORTRANGE(""https://docs.google.com/spreadsheets/d/11923uPwbBZFjjGgGUA6NLw09EwE0CqkOc4q9oUmW1yo/edit?usp=sharing"",""ลำปาง!J129"")"),0)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IFERROR(__xludf.DUMMYFUNCTION("IMPORTRANGE(""https://docs.google.com/spreadsheets/d/11923uPwbBZFjjGgGUA6NLw09EwE0CqkOc4q9oUmW1yo/edit?usp=sharing"",""ลำปาง!J134"")"),0)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IFERROR(__xludf.DUMMYFUNCTION("IMPORTRANGE(""https://docs.google.com/spreadsheets/d/11923uPwbBZFjjGgGUA6NLw09EwE0CqkOc4q9oUmW1yo/edit?usp=sharing"",""ลำปาง!J135"")"),0)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IFERROR(__xludf.DUMMYFUNCTION("IMPORTRANGE(""https://docs.google.com/spreadsheets/d/11923uPwbBZFjjGgGUA6NLw09EwE0CqkOc4q9oUmW1yo/edit?usp=sharing"",""ลำปาง!J136"")"),0)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IFERROR(__xludf.DUMMYFUNCTION("IMPORTRANGE(""https://docs.google.com/spreadsheets/d/11923uPwbBZFjjGgGUA6NLw09EwE0CqkOc4q9oUmW1yo/edit?usp=sharing"",""ลำปาง!J137"")"),0)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IFERROR(__xludf.DUMMYFUNCTION("IMPORTRANGE(""https://docs.google.com/spreadsheets/d/11923uPwbBZFjjGgGUA6NLw09EwE0CqkOc4q9oUmW1yo/edit?usp=sharing"",""ลำปาง!I138"")"),0)</f>
        <v>0</v>
      </c>
      <c r="J213" s="191">
        <f ca="1">IFERROR(__xludf.DUMMYFUNCTION("IMPORTRANGE(""https://docs.google.com/spreadsheets/d/11923uPwbBZFjjGgGUA6NLw09EwE0CqkOc4q9oUmW1yo/edit?usp=sharing"",""ลำปาง!J138"")"),0)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IFERROR(__xludf.DUMMYFUNCTION("IMPORTRANGE(""https://docs.google.com/spreadsheets/d/11923uPwbBZFjjGgGUA6NLw09EwE0CqkOc4q9oUmW1yo/edit?usp=sharing"",""ลำปาง!I140"")"),0)</f>
        <v>0</v>
      </c>
      <c r="J215" s="191">
        <f ca="1">IFERROR(__xludf.DUMMYFUNCTION("IMPORTRANGE(""https://docs.google.com/spreadsheets/d/11923uPwbBZFjjGgGUA6NLw09EwE0CqkOc4q9oUmW1yo/edit?usp=sharing"",""ลำปาง!J140"")"),0)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IFERROR(__xludf.DUMMYFUNCTION("IMPORTRANGE(""https://docs.google.com/spreadsheets/d/11923uPwbBZFjjGgGUA6NLw09EwE0CqkOc4q9oUmW1yo/edit?usp=sharing"",""ลำปาง!I141"")"),0)</f>
        <v>0</v>
      </c>
      <c r="J216" s="191">
        <f ca="1">IFERROR(__xludf.DUMMYFUNCTION("IMPORTRANGE(""https://docs.google.com/spreadsheets/d/11923uPwbBZFjjGgGUA6NLw09EwE0CqkOc4q9oUmW1yo/edit?usp=sharing"",""ลำปาง!J141"")"),0)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IFERROR(__xludf.DUMMYFUNCTION("IMPORTRANGE(""https://docs.google.com/spreadsheets/d/11923uPwbBZFjjGgGUA6NLw09EwE0CqkOc4q9oUmW1yo/edit?usp=sharing"",""ลำปาง!J142"")"),0)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IFERROR(__xludf.DUMMYFUNCTION("IMPORTRANGE(""https://docs.google.com/spreadsheets/d/11923uPwbBZFjjGgGUA6NLw09EwE0CqkOc4q9oUmW1yo/edit?usp=sharing"",""ลำปาง!J143"")"),0)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IFERROR(__xludf.DUMMYFUNCTION("IMPORTRANGE(""https://docs.google.com/spreadsheets/d/11923uPwbBZFjjGgGUA6NLw09EwE0CqkOc4q9oUmW1yo/edit?usp=sharing"",""ลำปาง!I144"")"),15)</f>
        <v>15</v>
      </c>
      <c r="J219" s="264">
        <f ca="1">IFERROR(__xludf.DUMMYFUNCTION("IMPORTRANGE(""https://docs.google.com/spreadsheets/d/11923uPwbBZFjjGgGUA6NLw09EwE0CqkOc4q9oUmW1yo/edit?usp=sharing"",""ลำปาง!J144"")"),0)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IFERROR(__xludf.DUMMYFUNCTION("IMPORTRANGE(""https://docs.google.com/spreadsheets/d/1Yj_ptqi66GCucihVvJfMjLAmec39IyEx_6qawtMGysU/edit?usp=sharing"",""สบก!BS32"")"),21125)</f>
        <v>21125</v>
      </c>
      <c r="N224" s="172">
        <f ca="1">IFERROR(__xludf.DUMMYFUNCTION("IMPORTRANGE(""https://docs.google.com/spreadsheets/d/1Yj_ptqi66GCucihVvJfMjLAmec39IyEx_6qawtMGysU/edit?usp=sharing"",""สบก!BT32"")"),0)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IFERROR(__xludf.DUMMYFUNCTION("IMPORTRANGE(""https://docs.google.com/spreadsheets/d/1Yj_ptqi66GCucihVvJfMjLAmec39IyEx_6qawtMGysU/edit?usp=sharing"",""สบก!BO32"")"),0)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IFERROR(__xludf.DUMMYFUNCTION("IMPORTRANGE(""https://docs.google.com/spreadsheets/d/1Yj_ptqi66GCucihVvJfMjLAmec39IyEx_6qawtMGysU/edit?usp=sharing"",""สบก!BP32"")"),21125)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IFERROR(__xludf.DUMMYFUNCTION("IMPORTRANGE(""https://docs.google.com/spreadsheets/d/1Yj_ptqi66GCucihVvJfMjLAmec39IyEx_6qawtMGysU/edit?usp=sharing"",""สบก!BQ32"")"),0)</f>
        <v>0</v>
      </c>
      <c r="M228" s="101"/>
      <c r="N228" s="91">
        <f ca="1">IFERROR(__xludf.DUMMYFUNCTION("IMPORTRANGE(""https://docs.google.com/spreadsheets/d/1Yj_ptqi66GCucihVvJfMjLAmec39IyEx_6qawtMGysU/edit?usp=sharing"",""สบก!BU32"")"),0)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IFERROR(__xludf.DUMMYFUNCTION("IMPORTRANGE(""https://docs.google.com/spreadsheets/d/11923uPwbBZFjjGgGUA6NLw09EwE0CqkOc4q9oUmW1yo/edit?usp=sharing"",""ลำปาง!I149"")"),15)</f>
        <v>15</v>
      </c>
      <c r="J229" s="264">
        <f ca="1">IFERROR(__xludf.DUMMYFUNCTION("IMPORTRANGE(""https://docs.google.com/spreadsheets/d/11923uPwbBZFjjGgGUA6NLw09EwE0CqkOc4q9oUmW1yo/edit?usp=sharing"",""ลำปาง!J149"")"),0)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IFERROR(__xludf.DUMMYFUNCTION("IMPORTRANGE(""https://docs.google.com/spreadsheets/d/11923uPwbBZFjjGgGUA6NLw09EwE0CqkOc4q9oUmW1yo/edit?usp=sharing"",""ลำปาง!J151"")"),0)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IFERROR(__xludf.DUMMYFUNCTION("IMPORTRANGE(""https://docs.google.com/spreadsheets/d/11923uPwbBZFjjGgGUA6NLw09EwE0CqkOc4q9oUmW1yo/edit?usp=sharing"",""ลำปาง!J152"")"),0)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IFERROR(__xludf.DUMMYFUNCTION("IMPORTRANGE(""https://docs.google.com/spreadsheets/d/11923uPwbBZFjjGgGUA6NLw09EwE0CqkOc4q9oUmW1yo/edit?usp=sharing"",""ลำปาง!J153"")"),0)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IFERROR(__xludf.DUMMYFUNCTION("IMPORTRANGE(""https://docs.google.com/spreadsheets/d/11923uPwbBZFjjGgGUA6NLw09EwE0CqkOc4q9oUmW1yo/edit?usp=sharing"",""ลำปาง!J154"")"),0)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IFERROR(__xludf.DUMMYFUNCTION("IMPORTRANGE(""https://docs.google.com/spreadsheets/d/11923uPwbBZFjjGgGUA6NLw09EwE0CqkOc4q9oUmW1yo/edit?usp=sharing"",""ลำปาง!I155"")"),15)</f>
        <v>15</v>
      </c>
      <c r="J235" s="192">
        <f ca="1">IFERROR(__xludf.DUMMYFUNCTION("IMPORTRANGE(""https://docs.google.com/spreadsheets/d/11923uPwbBZFjjGgGUA6NLw09EwE0CqkOc4q9oUmW1yo/edit?usp=sharing"",""ลำปาง!J155"")"),0)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IFERROR(__xludf.DUMMYFUNCTION("IMPORTRANGE(""https://docs.google.com/spreadsheets/d/11923uPwbBZFjjGgGUA6NLw09EwE0CqkOc4q9oUmW1yo/edit?usp=sharing"",""ลำปาง!J156"")"),0)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IFERROR(__xludf.DUMMYFUNCTION("IMPORTRANGE(""https://docs.google.com/spreadsheets/d/11923uPwbBZFjjGgGUA6NLw09EwE0CqkOc4q9oUmW1yo/edit?usp=sharing"",""ลำปาง!I158"")"),0)</f>
        <v>0</v>
      </c>
      <c r="J238" s="264">
        <f ca="1">IFERROR(__xludf.DUMMYFUNCTION("IMPORTRANGE(""https://docs.google.com/spreadsheets/d/11923uPwbBZFjjGgGUA6NLw09EwE0CqkOc4q9oUmW1yo/edit?usp=sharing"",""ลำปาง!J158"")"),0)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IFERROR(__xludf.DUMMYFUNCTION("IMPORTRANGE(""https://docs.google.com/spreadsheets/d/11923uPwbBZFjjGgGUA6NLw09EwE0CqkOc4q9oUmW1yo/edit?usp=sharing"",""ลำปาง!J159"")"),"")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IFERROR(__xludf.DUMMYFUNCTION("IMPORTRANGE(""https://docs.google.com/spreadsheets/d/11923uPwbBZFjjGgGUA6NLw09EwE0CqkOc4q9oUmW1yo/edit?usp=sharing"",""ลำปาง!J161"")"),0)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IFERROR(__xludf.DUMMYFUNCTION("IMPORTRANGE(""https://docs.google.com/spreadsheets/d/11923uPwbBZFjjGgGUA6NLw09EwE0CqkOc4q9oUmW1yo/edit?usp=sharing"",""ลำปาง!J162"")"),0)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IFERROR(__xludf.DUMMYFUNCTION("IMPORTRANGE(""https://docs.google.com/spreadsheets/d/11923uPwbBZFjjGgGUA6NLw09EwE0CqkOc4q9oUmW1yo/edit?usp=sharing"",""ลำปาง!J163"")"),0)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IFERROR(__xludf.DUMMYFUNCTION("IMPORTRANGE(""https://docs.google.com/spreadsheets/d/11923uPwbBZFjjGgGUA6NLw09EwE0CqkOc4q9oUmW1yo/edit?usp=sharing"",""ลำปาง!I164"")"),0)</f>
        <v>0</v>
      </c>
      <c r="J244" s="191">
        <f ca="1">IFERROR(__xludf.DUMMYFUNCTION("IMPORTRANGE(""https://docs.google.com/spreadsheets/d/11923uPwbBZFjjGgGUA6NLw09EwE0CqkOc4q9oUmW1yo/edit?usp=sharing"",""ลำปาง!J164"")"),0)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IFERROR(__xludf.DUMMYFUNCTION("IMPORTRANGE(""https://docs.google.com/spreadsheets/d/11923uPwbBZFjjGgGUA6NLw09EwE0CqkOc4q9oUmW1yo/edit?usp=sharing"",""ลำปาง!J165"")"),0)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IFERROR(__xludf.DUMMYFUNCTION("IMPORTRANGE(""https://docs.google.com/spreadsheets/d/11923uPwbBZFjjGgGUA6NLw09EwE0CqkOc4q9oUmW1yo/edit?usp=sharing"",""ลำปาง!J166"")"),0)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IFERROR(__xludf.DUMMYFUNCTION("IMPORTRANGE(""https://docs.google.com/spreadsheets/d/11923uPwbBZFjjGgGUA6NLw09EwE0CqkOc4q9oUmW1yo/edit?usp=sharing"",""ลำปาง!I169"")"),0)</f>
        <v>0</v>
      </c>
      <c r="J249" s="308">
        <f ca="1">IFERROR(__xludf.DUMMYFUNCTION("IMPORTRANGE(""https://docs.google.com/spreadsheets/d/11923uPwbBZFjjGgGUA6NLw09EwE0CqkOc4q9oUmW1yo/edit?usp=sharing"",""ลำปาง!J169"")"),0)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IFERROR(__xludf.DUMMYFUNCTION("IMPORTRANGE(""https://docs.google.com/spreadsheets/d/1Yj_ptqi66GCucihVvJfMjLAmec39IyEx_6qawtMGysU/edit?usp=sharing"",""สบก!CB32"")"),0)</f>
        <v>0</v>
      </c>
      <c r="N254" s="172">
        <f ca="1">IFERROR(__xludf.DUMMYFUNCTION("IMPORTRANGE(""https://docs.google.com/spreadsheets/d/1Yj_ptqi66GCucihVvJfMjLAmec39IyEx_6qawtMGysU/edit?usp=sharing"",""สบก!CC32"")"),0)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IFERROR(__xludf.DUMMYFUNCTION("IMPORTRANGE(""https://docs.google.com/spreadsheets/d/1Yj_ptqi66GCucihVvJfMjLAmec39IyEx_6qawtMGysU/edit?usp=sharing"",""สบก!BX32"")"),0)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IFERROR(__xludf.DUMMYFUNCTION("IMPORTRANGE(""https://docs.google.com/spreadsheets/d/1Yj_ptqi66GCucihVvJfMjLAmec39IyEx_6qawtMGysU/edit?usp=sharing"",""สบก!BY32"")"),0)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IFERROR(__xludf.DUMMYFUNCTION("IMPORTRANGE(""https://docs.google.com/spreadsheets/d/1Yj_ptqi66GCucihVvJfMjLAmec39IyEx_6qawtMGysU/edit?usp=sharing"",""สบก!BZ32"")"),0)</f>
        <v>0</v>
      </c>
      <c r="M258" s="101"/>
      <c r="N258" s="91">
        <f ca="1">IFERROR(__xludf.DUMMYFUNCTION("IMPORTRANGE(""https://docs.google.com/spreadsheets/d/1Yj_ptqi66GCucihVvJfMjLAmec39IyEx_6qawtMGysU/edit?usp=sharing"",""สบก!CD32"")"),0)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IFERROR(__xludf.DUMMYFUNCTION("IMPORTRANGE(""https://docs.google.com/spreadsheets/d/11923uPwbBZFjjGgGUA6NLw09EwE0CqkOc4q9oUmW1yo/edit?usp=sharing"",""ลำปาง!J175"")"),0)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IFERROR(__xludf.DUMMYFUNCTION("IMPORTRANGE(""https://docs.google.com/spreadsheets/d/11923uPwbBZFjjGgGUA6NLw09EwE0CqkOc4q9oUmW1yo/edit?usp=sharing"",""ลำปาง!J176"")"),0)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IFERROR(__xludf.DUMMYFUNCTION("IMPORTRANGE(""https://docs.google.com/spreadsheets/d/11923uPwbBZFjjGgGUA6NLw09EwE0CqkOc4q9oUmW1yo/edit?usp=sharing"",""ลำปาง!J177"")"),0)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IFERROR(__xludf.DUMMYFUNCTION("IMPORTRANGE(""https://docs.google.com/spreadsheets/d/11923uPwbBZFjjGgGUA6NLw09EwE0CqkOc4q9oUmW1yo/edit?usp=sharing"",""ลำปาง!J178"")"),0)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IFERROR(__xludf.DUMMYFUNCTION("IMPORTRANGE(""https://docs.google.com/spreadsheets/d/11923uPwbBZFjjGgGUA6NLw09EwE0CqkOc4q9oUmW1yo/edit?usp=sharing"",""ลำปาง!I179"")"),0)</f>
        <v>0</v>
      </c>
      <c r="J264" s="192">
        <f ca="1">IFERROR(__xludf.DUMMYFUNCTION("IMPORTRANGE(""https://docs.google.com/spreadsheets/d/11923uPwbBZFjjGgGUA6NLw09EwE0CqkOc4q9oUmW1yo/edit?usp=sharing"",""ลำปาง!J179"")"),0)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IFERROR(__xludf.DUMMYFUNCTION("IMPORTRANGE(""https://docs.google.com/spreadsheets/d/11923uPwbBZFjjGgGUA6NLw09EwE0CqkOc4q9oUmW1yo/edit?usp=sharing"",""ลำปาง!I180"")"),0)</f>
        <v>0</v>
      </c>
      <c r="J265" s="192">
        <f ca="1">IFERROR(__xludf.DUMMYFUNCTION("IMPORTRANGE(""https://docs.google.com/spreadsheets/d/11923uPwbBZFjjGgGUA6NLw09EwE0CqkOc4q9oUmW1yo/edit?usp=sharing"",""ลำปาง!J180"")"),0)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IFERROR(__xludf.DUMMYFUNCTION("IMPORTRANGE(""https://docs.google.com/spreadsheets/d/11923uPwbBZFjjGgGUA6NLw09EwE0CqkOc4q9oUmW1yo/edit?usp=sharing"",""ลำปาง!I181"")"),0)</f>
        <v>0</v>
      </c>
      <c r="J266" s="192">
        <f ca="1">IFERROR(__xludf.DUMMYFUNCTION("IMPORTRANGE(""https://docs.google.com/spreadsheets/d/11923uPwbBZFjjGgGUA6NLw09EwE0CqkOc4q9oUmW1yo/edit?usp=sharing"",""ลำปาง!J181"")"),0)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IFERROR(__xludf.DUMMYFUNCTION("IMPORTRANGE(""https://docs.google.com/spreadsheets/d/11923uPwbBZFjjGgGUA6NLw09EwE0CqkOc4q9oUmW1yo/edit?usp=sharing"",""ลำปาง!I182"")"),0)</f>
        <v>0</v>
      </c>
      <c r="J267" s="192">
        <f ca="1">IFERROR(__xludf.DUMMYFUNCTION("IMPORTRANGE(""https://docs.google.com/spreadsheets/d/11923uPwbBZFjjGgGUA6NLw09EwE0CqkOc4q9oUmW1yo/edit?usp=sharing"",""ลำปาง!J182"")"),0)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IFERROR(__xludf.DUMMYFUNCTION("IMPORTRANGE(""https://docs.google.com/spreadsheets/d/11923uPwbBZFjjGgGUA6NLw09EwE0CqkOc4q9oUmW1yo/edit?usp=sharing"",""ลำปาง!J183"")"),0)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IFERROR(__xludf.DUMMYFUNCTION("IMPORTRANGE(""https://docs.google.com/spreadsheets/d/11923uPwbBZFjjGgGUA6NLw09EwE0CqkOc4q9oUmW1yo/edit?usp=sharing"",""ลำปาง!J184"")"),0)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IFERROR(__xludf.DUMMYFUNCTION("IMPORTRANGE(""https://docs.google.com/spreadsheets/d/11923uPwbBZFjjGgGUA6NLw09EwE0CqkOc4q9oUmW1yo/edit?usp=sharing"",""ลำปาง!I185"")"),15)</f>
        <v>15</v>
      </c>
      <c r="J270" s="308">
        <f ca="1">IFERROR(__xludf.DUMMYFUNCTION("IMPORTRANGE(""https://docs.google.com/spreadsheets/d/11923uPwbBZFjjGgGUA6NLw09EwE0CqkOc4q9oUmW1yo/edit?usp=sharing"",""ลำปาง!J185"")"),0)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187200</v>
      </c>
      <c r="M271" s="155">
        <f t="shared" ca="1" si="83"/>
        <v>98250</v>
      </c>
      <c r="N271" s="155">
        <f t="shared" ca="1" si="83"/>
        <v>28787</v>
      </c>
      <c r="O271" s="154">
        <f t="shared" ref="O271:O273" ca="1" si="84">IF(L271&gt;0,N271*100/L271,0)</f>
        <v>15.37767094017094</v>
      </c>
      <c r="P271" s="154">
        <f t="shared" ref="P271:P273" ca="1" si="85">IF(M271&gt;0,N271*100/M271,0)</f>
        <v>29.29974554707379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187200</v>
      </c>
      <c r="M273" s="160">
        <f t="shared" ca="1" si="87"/>
        <v>98250</v>
      </c>
      <c r="N273" s="160">
        <f t="shared" ca="1" si="87"/>
        <v>28787</v>
      </c>
      <c r="O273" s="159">
        <f t="shared" ca="1" si="84"/>
        <v>15.37767094017094</v>
      </c>
      <c r="P273" s="159">
        <f t="shared" ca="1" si="85"/>
        <v>29.29974554707379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187200</v>
      </c>
      <c r="M275" s="172">
        <f ca="1">IFERROR(__xludf.DUMMYFUNCTION("IMPORTRANGE(""https://docs.google.com/spreadsheets/d/1Yj_ptqi66GCucihVvJfMjLAmec39IyEx_6qawtMGysU/edit?usp=sharing"",""สบก!CK32"")"),98250)</f>
        <v>98250</v>
      </c>
      <c r="N275" s="172">
        <f ca="1">IFERROR(__xludf.DUMMYFUNCTION("IMPORTRANGE(""https://docs.google.com/spreadsheets/d/1Yj_ptqi66GCucihVvJfMjLAmec39IyEx_6qawtMGysU/edit?usp=sharing"",""สบก!CL32"")"),28787)</f>
        <v>28787</v>
      </c>
      <c r="O275" s="171">
        <f ca="1">IF(L275&gt;0,N275*100/L275,0)</f>
        <v>15.37767094017094</v>
      </c>
      <c r="P275" s="171">
        <f ca="1">IF(M275&gt;0,N275*100/M275,0)</f>
        <v>29.29974554707379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IFERROR(__xludf.DUMMYFUNCTION("IMPORTRANGE(""https://docs.google.com/spreadsheets/d/1Yj_ptqi66GCucihVvJfMjLAmec39IyEx_6qawtMGysU/edit?usp=sharing"",""สบก!CG32"")"),132000)</f>
        <v>132000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IFERROR(__xludf.DUMMYFUNCTION("IMPORTRANGE(""https://docs.google.com/spreadsheets/d/1Yj_ptqi66GCucihVvJfMjLAmec39IyEx_6qawtMGysU/edit?usp=sharing"",""สบก!CH32"")"),55200)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IFERROR(__xludf.DUMMYFUNCTION("IMPORTRANGE(""https://docs.google.com/spreadsheets/d/1Yj_ptqi66GCucihVvJfMjLAmec39IyEx_6qawtMGysU/edit?usp=sharing"",""สบก!CI32"")"),0)</f>
        <v>0</v>
      </c>
      <c r="M279" s="101"/>
      <c r="N279" s="91">
        <f ca="1">IFERROR(__xludf.DUMMYFUNCTION("IMPORTRANGE(""https://docs.google.com/spreadsheets/d/1Yj_ptqi66GCucihVvJfMjLAmec39IyEx_6qawtMGysU/edit?usp=sharing"",""สบก!CM32"")"),0)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IFERROR(__xludf.DUMMYFUNCTION("IMPORTRANGE(""https://docs.google.com/spreadsheets/d/11923uPwbBZFjjGgGUA6NLw09EwE0CqkOc4q9oUmW1yo/edit?usp=sharing"",""ลำปาง!J191"")"),0)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IFERROR(__xludf.DUMMYFUNCTION("IMPORTRANGE(""https://docs.google.com/spreadsheets/d/11923uPwbBZFjjGgGUA6NLw09EwE0CqkOc4q9oUmW1yo/edit?usp=sharing"",""ลำปาง!J192"")"),1)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IFERROR(__xludf.DUMMYFUNCTION("IMPORTRANGE(""https://docs.google.com/spreadsheets/d/11923uPwbBZFjjGgGUA6NLw09EwE0CqkOc4q9oUmW1yo/edit?usp=sharing"",""ลำปาง!J193"")"),0)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IFERROR(__xludf.DUMMYFUNCTION("IMPORTRANGE(""https://docs.google.com/spreadsheets/d/11923uPwbBZFjjGgGUA6NLw09EwE0CqkOc4q9oUmW1yo/edit?usp=sharing"",""ลำปาง!J194"")"),0)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IFERROR(__xludf.DUMMYFUNCTION("IMPORTRANGE(""https://docs.google.com/spreadsheets/d/11923uPwbBZFjjGgGUA6NLw09EwE0CqkOc4q9oUmW1yo/edit?usp=sharing"",""ลำปาง!I195"")"),15)</f>
        <v>15</v>
      </c>
      <c r="J285" s="192">
        <f ca="1">IFERROR(__xludf.DUMMYFUNCTION("IMPORTRANGE(""https://docs.google.com/spreadsheets/d/11923uPwbBZFjjGgGUA6NLw09EwE0CqkOc4q9oUmW1yo/edit?usp=sharing"",""ลำปาง!J195"")"),0)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IFERROR(__xludf.DUMMYFUNCTION("IMPORTRANGE(""https://docs.google.com/spreadsheets/d/11923uPwbBZFjjGgGUA6NLw09EwE0CqkOc4q9oUmW1yo/edit?usp=sharing"",""ลำปาง!J196"")"),0)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IFERROR(__xludf.DUMMYFUNCTION("IMPORTRANGE(""https://docs.google.com/spreadsheets/d/11923uPwbBZFjjGgGUA6NLw09EwE0CqkOc4q9oUmW1yo/edit?usp=sharing"",""ลำปาง!I199"")"),0)</f>
        <v>0</v>
      </c>
      <c r="J289" s="308">
        <f ca="1">IFERROR(__xludf.DUMMYFUNCTION("IMPORTRANGE(""https://docs.google.com/spreadsheets/d/11923uPwbBZFjjGgGUA6NLw09EwE0CqkOc4q9oUmW1yo/edit?usp=sharing"",""ลำปาง!J199"")"),0)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IFERROR(__xludf.DUMMYFUNCTION("IMPORTRANGE(""https://docs.google.com/spreadsheets/d/1Yj_ptqi66GCucihVvJfMjLAmec39IyEx_6qawtMGysU/edit?usp=sharing"",""สบก!CT32"")"),0)</f>
        <v>0</v>
      </c>
      <c r="N294" s="172">
        <f ca="1">IFERROR(__xludf.DUMMYFUNCTION("IMPORTRANGE(""https://docs.google.com/spreadsheets/d/1Yj_ptqi66GCucihVvJfMjLAmec39IyEx_6qawtMGysU/edit?usp=sharing"",""สบก!CU32"")"),0)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IFERROR(__xludf.DUMMYFUNCTION("IMPORTRANGE(""https://docs.google.com/spreadsheets/d/1Yj_ptqi66GCucihVvJfMjLAmec39IyEx_6qawtMGysU/edit?usp=sharing"",""สบก!CP32"")"),0)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IFERROR(__xludf.DUMMYFUNCTION("IMPORTRANGE(""https://docs.google.com/spreadsheets/d/1Yj_ptqi66GCucihVvJfMjLAmec39IyEx_6qawtMGysU/edit?usp=sharing"",""สบก!CQ32"")"),0)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IFERROR(__xludf.DUMMYFUNCTION("IMPORTRANGE(""https://docs.google.com/spreadsheets/d/1Yj_ptqi66GCucihVvJfMjLAmec39IyEx_6qawtMGysU/edit?usp=sharing"",""สบก!CR32"")"),0)</f>
        <v>0</v>
      </c>
      <c r="M298" s="101"/>
      <c r="N298" s="91">
        <f ca="1">IFERROR(__xludf.DUMMYFUNCTION("IMPORTRANGE(""https://docs.google.com/spreadsheets/d/1Yj_ptqi66GCucihVvJfMjLAmec39IyEx_6qawtMGysU/edit?usp=sharing"",""สบก!CV32"")"),0)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IFERROR(__xludf.DUMMYFUNCTION("IMPORTRANGE(""https://docs.google.com/spreadsheets/d/11923uPwbBZFjjGgGUA6NLw09EwE0CqkOc4q9oUmW1yo/edit?usp=sharing"",""ลำปาง!J205"")"),0)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IFERROR(__xludf.DUMMYFUNCTION("IMPORTRANGE(""https://docs.google.com/spreadsheets/d/11923uPwbBZFjjGgGUA6NLw09EwE0CqkOc4q9oUmW1yo/edit?usp=sharing"",""ลำปาง!J206"")"),0)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IFERROR(__xludf.DUMMYFUNCTION("IMPORTRANGE(""https://docs.google.com/spreadsheets/d/11923uPwbBZFjjGgGUA6NLw09EwE0CqkOc4q9oUmW1yo/edit?usp=sharing"",""ลำปาง!J207"")"),0)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IFERROR(__xludf.DUMMYFUNCTION("IMPORTRANGE(""https://docs.google.com/spreadsheets/d/11923uPwbBZFjjGgGUA6NLw09EwE0CqkOc4q9oUmW1yo/edit?usp=sharing"",""ลำปาง!J208"")"),0)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IFERROR(__xludf.DUMMYFUNCTION("IMPORTRANGE(""https://docs.google.com/spreadsheets/d/11923uPwbBZFjjGgGUA6NLw09EwE0CqkOc4q9oUmW1yo/edit?usp=sharing"",""ลำปาง!I209"")"),0)</f>
        <v>0</v>
      </c>
      <c r="J304" s="191">
        <f ca="1">IFERROR(__xludf.DUMMYFUNCTION("IMPORTRANGE(""https://docs.google.com/spreadsheets/d/11923uPwbBZFjjGgGUA6NLw09EwE0CqkOc4q9oUmW1yo/edit?usp=sharing"",""ลำปาง!J209"")"),0)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IFERROR(__xludf.DUMMYFUNCTION("IMPORTRANGE(""https://docs.google.com/spreadsheets/d/11923uPwbBZFjjGgGUA6NLw09EwE0CqkOc4q9oUmW1yo/edit?usp=sharing"",""ลำปาง!I211"")"),0)</f>
        <v>0</v>
      </c>
      <c r="J306" s="191">
        <f ca="1">IFERROR(__xludf.DUMMYFUNCTION("IMPORTRANGE(""https://docs.google.com/spreadsheets/d/11923uPwbBZFjjGgGUA6NLw09EwE0CqkOc4q9oUmW1yo/edit?usp=sharing"",""ลำปาง!J211"")"),0)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IFERROR(__xludf.DUMMYFUNCTION("IMPORTRANGE(""https://docs.google.com/spreadsheets/d/11923uPwbBZFjjGgGUA6NLw09EwE0CqkOc4q9oUmW1yo/edit?usp=sharing"",""ลำปาง!J212"")"),0)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IFERROR(__xludf.DUMMYFUNCTION("IMPORTRANGE(""https://docs.google.com/spreadsheets/d/11923uPwbBZFjjGgGUA6NLw09EwE0CqkOc4q9oUmW1yo/edit?usp=sharing"",""ลำปาง!J213"")"),0)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IFERROR(__xludf.DUMMYFUNCTION("IMPORTRANGE(""https://docs.google.com/spreadsheets/d/11923uPwbBZFjjGgGUA6NLw09EwE0CqkOc4q9oUmW1yo/edit?usp=sharing"",""ลำปาง!I214"")"),0)</f>
        <v>0</v>
      </c>
      <c r="J309" s="325">
        <f ca="1">IFERROR(__xludf.DUMMYFUNCTION("IMPORTRANGE(""https://docs.google.com/spreadsheets/d/11923uPwbBZFjjGgGUA6NLw09EwE0CqkOc4q9oUmW1yo/edit?usp=sharing"",""ลำปาง!J214"")"),0)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IFERROR(__xludf.DUMMYFUNCTION("IMPORTRANGE(""https://docs.google.com/spreadsheets/d/1Yj_ptqi66GCucihVvJfMjLAmec39IyEx_6qawtMGysU/edit?usp=sharing"",""สบก!DC32"")"),0)</f>
        <v>0</v>
      </c>
      <c r="N314" s="172">
        <f ca="1">IFERROR(__xludf.DUMMYFUNCTION("IMPORTRANGE(""https://docs.google.com/spreadsheets/d/1Yj_ptqi66GCucihVvJfMjLAmec39IyEx_6qawtMGysU/edit?usp=sharing"",""สบก!DD32"")"),0)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IFERROR(__xludf.DUMMYFUNCTION("IMPORTRANGE(""https://docs.google.com/spreadsheets/d/1Yj_ptqi66GCucihVvJfMjLAmec39IyEx_6qawtMGysU/edit?usp=sharing"",""สบก!CY32"")"),0)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IFERROR(__xludf.DUMMYFUNCTION("IMPORTRANGE(""https://docs.google.com/spreadsheets/d/1Yj_ptqi66GCucihVvJfMjLAmec39IyEx_6qawtMGysU/edit?usp=sharing"",""สบก!CZ32"")"),0)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IFERROR(__xludf.DUMMYFUNCTION("IMPORTRANGE(""https://docs.google.com/spreadsheets/d/1Yj_ptqi66GCucihVvJfMjLAmec39IyEx_6qawtMGysU/edit?usp=sharing"",""สบก!DA32"")"),0)</f>
        <v>0</v>
      </c>
      <c r="M318" s="101"/>
      <c r="N318" s="91">
        <f ca="1">IFERROR(__xludf.DUMMYFUNCTION("IMPORTRANGE(""https://docs.google.com/spreadsheets/d/1Yj_ptqi66GCucihVvJfMjLAmec39IyEx_6qawtMGysU/edit?usp=sharing"",""สบก!DE32"")"),0)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IFERROR(__xludf.DUMMYFUNCTION("IMPORTRANGE(""https://docs.google.com/spreadsheets/d/11923uPwbBZFjjGgGUA6NLw09EwE0CqkOc4q9oUmW1yo/edit?usp=sharing"",""ลำปาง!J220"")"),0)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IFERROR(__xludf.DUMMYFUNCTION("IMPORTRANGE(""https://docs.google.com/spreadsheets/d/11923uPwbBZFjjGgGUA6NLw09EwE0CqkOc4q9oUmW1yo/edit?usp=sharing"",""ลำปาง!J221"")"),0)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IFERROR(__xludf.DUMMYFUNCTION("IMPORTRANGE(""https://docs.google.com/spreadsheets/d/11923uPwbBZFjjGgGUA6NLw09EwE0CqkOc4q9oUmW1yo/edit?usp=sharing"",""ลำปาง!J222"")"),0)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IFERROR(__xludf.DUMMYFUNCTION("IMPORTRANGE(""https://docs.google.com/spreadsheets/d/11923uPwbBZFjjGgGUA6NLw09EwE0CqkOc4q9oUmW1yo/edit?usp=sharing"",""ลำปาง!J223"")"),0)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IFERROR(__xludf.DUMMYFUNCTION("IMPORTRANGE(""https://docs.google.com/spreadsheets/d/11923uPwbBZFjjGgGUA6NLw09EwE0CqkOc4q9oUmW1yo/edit?usp=sharing"",""ลำปาง!I224"")"),0)</f>
        <v>0</v>
      </c>
      <c r="J324" s="191">
        <f ca="1">IFERROR(__xludf.DUMMYFUNCTION("IMPORTRANGE(""https://docs.google.com/spreadsheets/d/11923uPwbBZFjjGgGUA6NLw09EwE0CqkOc4q9oUmW1yo/edit?usp=sharing"",""ลำปาง!J224"")"),0)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IFERROR(__xludf.DUMMYFUNCTION("IMPORTRANGE(""https://docs.google.com/spreadsheets/d/11923uPwbBZFjjGgGUA6NLw09EwE0CqkOc4q9oUmW1yo/edit?usp=sharing"",""ลำปาง!J225"")"),0)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IFERROR(__xludf.DUMMYFUNCTION("IMPORTRANGE(""https://docs.google.com/spreadsheets/d/11923uPwbBZFjjGgGUA6NLw09EwE0CqkOc4q9oUmW1yo/edit?usp=sharing"",""ลำปาง!J226"")"),0)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IFERROR(__xludf.DUMMYFUNCTION("IMPORTRANGE(""https://docs.google.com/spreadsheets/d/11923uPwbBZFjjGgGUA6NLw09EwE0CqkOc4q9oUmW1yo/edit?usp=sharing"",""ลำปาง!I228"")"),400)</f>
        <v>400</v>
      </c>
      <c r="J328" s="330">
        <f ca="1">IFERROR(__xludf.DUMMYFUNCTION("IMPORTRANGE(""https://docs.google.com/spreadsheets/d/11923uPwbBZFjjGgGUA6NLw09EwE0CqkOc4q9oUmW1yo/edit?usp=sharing"",""ลำปาง!J228"")"),90)</f>
        <v>90</v>
      </c>
      <c r="K328" s="309">
        <f ca="1">IF(I328&gt;0,J328*100/I328,0)</f>
        <v>22.5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1044600</v>
      </c>
      <c r="M329" s="155">
        <f t="shared" ca="1" si="98"/>
        <v>480610</v>
      </c>
      <c r="N329" s="155">
        <f t="shared" ca="1" si="98"/>
        <v>422572</v>
      </c>
      <c r="O329" s="154">
        <f t="shared" ref="O329:O331" ca="1" si="99">IF(L329&gt;0,N329*100/L329,0)</f>
        <v>40.452996362243923</v>
      </c>
      <c r="P329" s="154">
        <f t="shared" ref="P329:P331" ca="1" si="100">IF(M329&gt;0,N329*100/M329,0)</f>
        <v>87.924096460747805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1044600</v>
      </c>
      <c r="M331" s="160">
        <f t="shared" ca="1" si="102"/>
        <v>480610</v>
      </c>
      <c r="N331" s="160">
        <f t="shared" ca="1" si="102"/>
        <v>422572</v>
      </c>
      <c r="O331" s="159">
        <f t="shared" ca="1" si="99"/>
        <v>40.452996362243923</v>
      </c>
      <c r="P331" s="159">
        <f t="shared" ca="1" si="100"/>
        <v>87.924096460747805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897600</v>
      </c>
      <c r="M333" s="172">
        <f ca="1">IFERROR(__xludf.DUMMYFUNCTION("IMPORTRANGE(""https://docs.google.com/spreadsheets/d/1Yj_ptqi66GCucihVvJfMjLAmec39IyEx_6qawtMGysU/edit?usp=sharing"",""สบก!DL32"")"),480610)</f>
        <v>480610</v>
      </c>
      <c r="N333" s="172">
        <f ca="1">IFERROR(__xludf.DUMMYFUNCTION("IMPORTRANGE(""https://docs.google.com/spreadsheets/d/1Yj_ptqi66GCucihVvJfMjLAmec39IyEx_6qawtMGysU/edit?usp=sharing"",""สบก!DM32"")"),302572)</f>
        <v>302572</v>
      </c>
      <c r="O333" s="171">
        <f ca="1">IF(L333&gt;0,N333*100/L333,0)</f>
        <v>33.709001782531196</v>
      </c>
      <c r="P333" s="171">
        <f ca="1">IF(M333&gt;0,N333*100/M333,0)</f>
        <v>62.955826969892428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IFERROR(__xludf.DUMMYFUNCTION("IMPORTRANGE(""https://docs.google.com/spreadsheets/d/1Yj_ptqi66GCucihVvJfMjLAmec39IyEx_6qawtMGysU/edit?usp=sharing"",""สบก!DH32"")"),491200)</f>
        <v>491200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IFERROR(__xludf.DUMMYFUNCTION("IMPORTRANGE(""https://docs.google.com/spreadsheets/d/1Yj_ptqi66GCucihVvJfMjLAmec39IyEx_6qawtMGysU/edit?usp=sharing"",""สบก!DI32"")"),406400)</f>
        <v>406400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IFERROR(__xludf.DUMMYFUNCTION("IMPORTRANGE(""https://docs.google.com/spreadsheets/d/1Yj_ptqi66GCucihVvJfMjLAmec39IyEx_6qawtMGysU/edit?usp=sharing"",""สบก!DJ32"")"),147000)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IFERROR(__xludf.DUMMYFUNCTION("IMPORTRANGE(""https://docs.google.com/spreadsheets/d/1Yj_ptqi66GCucihVvJfMjLAmec39IyEx_6qawtMGysU/edit?usp=sharing"",""สบก!DN32"")"),120000)</f>
        <v>120000</v>
      </c>
      <c r="O337" s="101">
        <f ca="1">IF(L337&gt;0,N337*100/L337,0)</f>
        <v>81.632653061224488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IFERROR(__xludf.DUMMYFUNCTION("IMPORTRANGE(""https://docs.google.com/spreadsheets/d/11923uPwbBZFjjGgGUA6NLw09EwE0CqkOc4q9oUmW1yo/edit?usp=sharing"",""ลำปาง!I234"")"),0)</f>
        <v>0</v>
      </c>
      <c r="J339" s="191">
        <f ca="1">IFERROR(__xludf.DUMMYFUNCTION("IMPORTRANGE(""https://docs.google.com/spreadsheets/d/11923uPwbBZFjjGgGUA6NLw09EwE0CqkOc4q9oUmW1yo/edit?usp=sharing"",""ลำปาง!J234"")"),122)</f>
        <v>122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IFERROR(__xludf.DUMMYFUNCTION("IMPORTRANGE(""https://docs.google.com/spreadsheets/d/11923uPwbBZFjjGgGUA6NLw09EwE0CqkOc4q9oUmW1yo/edit?usp=sharing"",""ลำปาง!I235"")"),1700)</f>
        <v>1700</v>
      </c>
      <c r="J340" s="191">
        <f ca="1">IFERROR(__xludf.DUMMYFUNCTION("IMPORTRANGE(""https://docs.google.com/spreadsheets/d/11923uPwbBZFjjGgGUA6NLw09EwE0CqkOc4q9oUmW1yo/edit?usp=sharing"",""ลำปาง!J235"")"),676.18)</f>
        <v>676.18</v>
      </c>
      <c r="K340" s="333">
        <f t="shared" ca="1" si="103"/>
        <v>39.775294117647057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IFERROR(__xludf.DUMMYFUNCTION("IMPORTRANGE(""https://docs.google.com/spreadsheets/d/11923uPwbBZFjjGgGUA6NLw09EwE0CqkOc4q9oUmW1yo/edit?usp=sharing"",""ลำปาง!I236"")"),400)</f>
        <v>400</v>
      </c>
      <c r="J341" s="191">
        <f ca="1">IFERROR(__xludf.DUMMYFUNCTION("IMPORTRANGE(""https://docs.google.com/spreadsheets/d/11923uPwbBZFjjGgGUA6NLw09EwE0CqkOc4q9oUmW1yo/edit?usp=sharing"",""ลำปาง!J236"")"),111)</f>
        <v>111</v>
      </c>
      <c r="K341" s="333">
        <f t="shared" ca="1" si="103"/>
        <v>27.75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IFERROR(__xludf.DUMMYFUNCTION("IMPORTRANGE(""https://docs.google.com/spreadsheets/d/11923uPwbBZFjjGgGUA6NLw09EwE0CqkOc4q9oUmW1yo/edit?usp=sharing"",""ลำปาง!I237"")"),0)</f>
        <v>0</v>
      </c>
      <c r="J342" s="191">
        <f ca="1">IFERROR(__xludf.DUMMYFUNCTION("IMPORTRANGE(""https://docs.google.com/spreadsheets/d/11923uPwbBZFjjGgGUA6NLw09EwE0CqkOc4q9oUmW1yo/edit?usp=sharing"",""ลำปาง!J237"")"),718.099999999999)</f>
        <v>718.099999999999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IFERROR(__xludf.DUMMYFUNCTION("IMPORTRANGE(""https://docs.google.com/spreadsheets/d/11923uPwbBZFjjGgGUA6NLw09EwE0CqkOc4q9oUmW1yo/edit?usp=sharing"",""ลำปาง!I238"")"),400)</f>
        <v>400</v>
      </c>
      <c r="J343" s="191">
        <f ca="1">IFERROR(__xludf.DUMMYFUNCTION("IMPORTRANGE(""https://docs.google.com/spreadsheets/d/11923uPwbBZFjjGgGUA6NLw09EwE0CqkOc4q9oUmW1yo/edit?usp=sharing"",""ลำปาง!J238"")"),0)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IFERROR(__xludf.DUMMYFUNCTION("IMPORTRANGE(""https://docs.google.com/spreadsheets/d/11923uPwbBZFjjGgGUA6NLw09EwE0CqkOc4q9oUmW1yo/edit?usp=sharing"",""ลำปาง!I239"")"),0)</f>
        <v>0</v>
      </c>
      <c r="J344" s="191">
        <f ca="1">IFERROR(__xludf.DUMMYFUNCTION("IMPORTRANGE(""https://docs.google.com/spreadsheets/d/11923uPwbBZFjjGgGUA6NLw09EwE0CqkOc4q9oUmW1yo/edit?usp=sharing"",""ลำปาง!J239"")"),0)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IFERROR(__xludf.DUMMYFUNCTION("IMPORTRANGE(""https://docs.google.com/spreadsheets/d/11923uPwbBZFjjGgGUA6NLw09EwE0CqkOc4q9oUmW1yo/edit?usp=sharing"",""ลำปาง!I240"")"),400)</f>
        <v>400</v>
      </c>
      <c r="J345" s="191">
        <f ca="1">IFERROR(__xludf.DUMMYFUNCTION("IMPORTRANGE(""https://docs.google.com/spreadsheets/d/11923uPwbBZFjjGgGUA6NLw09EwE0CqkOc4q9oUmW1yo/edit?usp=sharing"",""ลำปาง!J240"")"),90)</f>
        <v>90</v>
      </c>
      <c r="K345" s="333">
        <f t="shared" ca="1" si="103"/>
        <v>22.5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IFERROR(__xludf.DUMMYFUNCTION("IMPORTRANGE(""https://docs.google.com/spreadsheets/d/11923uPwbBZFjjGgGUA6NLw09EwE0CqkOc4q9oUmW1yo/edit?usp=sharing"",""ลำปาง!I241"")"),0)</f>
        <v>0</v>
      </c>
      <c r="J346" s="191">
        <f ca="1">IFERROR(__xludf.DUMMYFUNCTION("IMPORTRANGE(""https://docs.google.com/spreadsheets/d/11923uPwbBZFjjGgGUA6NLw09EwE0CqkOc4q9oUmW1yo/edit?usp=sharing"",""ลำปาง!J241"")"),543.42)</f>
        <v>543.41999999999996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IFERROR(__xludf.DUMMYFUNCTION("IMPORTRANGE(""https://docs.google.com/spreadsheets/d/11923uPwbBZFjjGgGUA6NLw09EwE0CqkOc4q9oUmW1yo/edit?usp=sharing"",""ลำปาง!L242"")"),2608935)</f>
        <v>2608935</v>
      </c>
      <c r="M347" s="347"/>
      <c r="N347" s="347">
        <f ca="1">IFERROR(__xludf.DUMMYFUNCTION("IMPORTRANGE(""https://docs.google.com/spreadsheets/d/11923uPwbBZFjjGgGUA6NLw09EwE0CqkOc4q9oUmW1yo/edit?usp=sharing"",""ลำปาง!M242"")"),137351.9)</f>
        <v>137351.9</v>
      </c>
      <c r="O347" s="347">
        <f ca="1">+IF(L347&gt;0,N347*100/L347,0)</f>
        <v>5.2646731329067222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IFERROR(__xludf.DUMMYFUNCTION("IMPORTRANGE(""https://docs.google.com/spreadsheets/d/11923uPwbBZFjjGgGUA6NLw09EwE0CqkOc4q9oUmW1yo/edit?usp=sharing"",""ลำปาง!I244"")"),50)</f>
        <v>50</v>
      </c>
      <c r="J349" s="360">
        <f ca="1">IFERROR(__xludf.DUMMYFUNCTION("IMPORTRANGE(""https://docs.google.com/spreadsheets/d/11923uPwbBZFjjGgGUA6NLw09EwE0CqkOc4q9oUmW1yo/edit?usp=sharing"",""ลำปาง!J244"")"),0)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IFERROR(__xludf.DUMMYFUNCTION("IMPORTRANGE(""https://docs.google.com/spreadsheets/d/11923uPwbBZFjjGgGUA6NLw09EwE0CqkOc4q9oUmW1yo/edit?usp=sharing"",""ลำปาง!L244"")"),230720)</f>
        <v>230720</v>
      </c>
      <c r="M349" s="362"/>
      <c r="N349" s="362">
        <f ca="1">IFERROR(__xludf.DUMMYFUNCTION("IMPORTRANGE(""https://docs.google.com/spreadsheets/d/11923uPwbBZFjjGgGUA6NLw09EwE0CqkOc4q9oUmW1yo/edit?usp=sharing"",""ลำปาง!M244"")"),20906.7)</f>
        <v>20906.7</v>
      </c>
      <c r="O349" s="362">
        <f ca="1">+IF(L349&gt;0,N349*100/L349,0)</f>
        <v>9.0615031206657424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IFERROR(__xludf.DUMMYFUNCTION("IMPORTRANGE(""https://docs.google.com/spreadsheets/d/11923uPwbBZFjjGgGUA6NLw09EwE0CqkOc4q9oUmW1yo/edit?usp=sharing"",""ลำปาง!I245"")"),10)</f>
        <v>10</v>
      </c>
      <c r="J350" s="360">
        <f ca="1">IFERROR(__xludf.DUMMYFUNCTION("IMPORTRANGE(""https://docs.google.com/spreadsheets/d/11923uPwbBZFjjGgGUA6NLw09EwE0CqkOc4q9oUmW1yo/edit?usp=sharing"",""ลำปาง!J245"")"),0)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IFERROR(__xludf.DUMMYFUNCTION("IMPORTRANGE(""https://docs.google.com/spreadsheets/d/11923uPwbBZFjjGgGUA6NLw09EwE0CqkOc4q9oUmW1yo/edit?usp=sharing"",""ลำปาง!L246"")"),0)</f>
        <v>0</v>
      </c>
      <c r="M351" s="169"/>
      <c r="N351" s="169">
        <f ca="1">IFERROR(__xludf.DUMMYFUNCTION("IMPORTRANGE(""https://docs.google.com/spreadsheets/d/11923uPwbBZFjjGgGUA6NLw09EwE0CqkOc4q9oUmW1yo/edit?usp=sharing"",""ลำปาง!M246"")"),0)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IFERROR(__xludf.DUMMYFUNCTION("IMPORTRANGE(""https://docs.google.com/spreadsheets/d/11923uPwbBZFjjGgGUA6NLw09EwE0CqkOc4q9oUmW1yo/edit?usp=sharing"",""ลำปาง!L247"")"),230720)</f>
        <v>230720</v>
      </c>
      <c r="M352" s="169"/>
      <c r="N352" s="169">
        <f ca="1">IFERROR(__xludf.DUMMYFUNCTION("IMPORTRANGE(""https://docs.google.com/spreadsheets/d/11923uPwbBZFjjGgGUA6NLw09EwE0CqkOc4q9oUmW1yo/edit?usp=sharing"",""ลำปาง!M247"")"),20906.7)</f>
        <v>20906.7</v>
      </c>
      <c r="O352" s="169">
        <f t="shared" ca="1" si="105"/>
        <v>9.0615031206657424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IFERROR(__xludf.DUMMYFUNCTION("IMPORTRANGE(""https://docs.google.com/spreadsheets/d/11923uPwbBZFjjGgGUA6NLw09EwE0CqkOc4q9oUmW1yo/edit?usp=sharing"",""ลำปาง!L248"")"),0)</f>
        <v>0</v>
      </c>
      <c r="M353" s="171"/>
      <c r="N353" s="171">
        <f ca="1">IFERROR(__xludf.DUMMYFUNCTION("IMPORTRANGE(""https://docs.google.com/spreadsheets/d/11923uPwbBZFjjGgGUA6NLw09EwE0CqkOc4q9oUmW1yo/edit?usp=sharing"",""ลำปาง!M248"")"),0)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IFERROR(__xludf.DUMMYFUNCTION("IMPORTRANGE(""https://docs.google.com/spreadsheets/d/11923uPwbBZFjjGgGUA6NLw09EwE0CqkOc4q9oUmW1yo/edit?usp=sharing"",""ลำปาง!L249"")"),230720)</f>
        <v>230720</v>
      </c>
      <c r="M354" s="171"/>
      <c r="N354" s="171">
        <f ca="1">IFERROR(__xludf.DUMMYFUNCTION("IMPORTRANGE(""https://docs.google.com/spreadsheets/d/11923uPwbBZFjjGgGUA6NLw09EwE0CqkOc4q9oUmW1yo/edit?usp=sharing"",""ลำปาง!M249"")"),20906.7)</f>
        <v>20906.7</v>
      </c>
      <c r="O354" s="171">
        <f t="shared" ca="1" si="105"/>
        <v>9.0615031206657424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IFERROR(__xludf.DUMMYFUNCTION("IMPORTRANGE(""https://docs.google.com/spreadsheets/d/11923uPwbBZFjjGgGUA6NLw09EwE0CqkOc4q9oUmW1yo/edit?usp=sharing"",""ลำปาง!M250"")"),0)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IFERROR(__xludf.DUMMYFUNCTION("IMPORTRANGE(""https://docs.google.com/spreadsheets/d/11923uPwbBZFjjGgGUA6NLw09EwE0CqkOc4q9oUmW1yo/edit?usp=sharing"",""ลำปาง!M251"")"),0)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IFERROR(__xludf.DUMMYFUNCTION("IMPORTRANGE(""https://docs.google.com/spreadsheets/d/11923uPwbBZFjjGgGUA6NLw09EwE0CqkOc4q9oUmW1yo/edit?usp=sharing"",""ลำปาง!M252"")"),20166.7)</f>
        <v>20166.7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IFERROR(__xludf.DUMMYFUNCTION("IMPORTRANGE(""https://docs.google.com/spreadsheets/d/11923uPwbBZFjjGgGUA6NLw09EwE0CqkOc4q9oUmW1yo/edit?usp=sharing"",""ลำปาง!M253"")"),740)</f>
        <v>740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IFERROR(__xludf.DUMMYFUNCTION("IMPORTRANGE(""https://docs.google.com/spreadsheets/d/11923uPwbBZFjjGgGUA6NLw09EwE0CqkOc4q9oUmW1yo/edit?usp=sharing"",""ลำปาง!J255"")"),0)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IFERROR(__xludf.DUMMYFUNCTION("IMPORTRANGE(""https://docs.google.com/spreadsheets/d/11923uPwbBZFjjGgGUA6NLw09EwE0CqkOc4q9oUmW1yo/edit?usp=sharing"",""ลำปาง!J256"")"),0)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IFERROR(__xludf.DUMMYFUNCTION("IMPORTRANGE(""https://docs.google.com/spreadsheets/d/11923uPwbBZFjjGgGUA6NLw09EwE0CqkOc4q9oUmW1yo/edit?usp=sharing"",""ลำปาง!J257"")"),0)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IFERROR(__xludf.DUMMYFUNCTION("IMPORTRANGE(""https://docs.google.com/spreadsheets/d/11923uPwbBZFjjGgGUA6NLw09EwE0CqkOc4q9oUmW1yo/edit?usp=sharing"",""ลำปาง!J258"")"),0)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IFERROR(__xludf.DUMMYFUNCTION("IMPORTRANGE(""https://docs.google.com/spreadsheets/d/11923uPwbBZFjjGgGUA6NLw09EwE0CqkOc4q9oUmW1yo/edit?usp=sharing"",""ลำปาง!J166"")"),0)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IFERROR(__xludf.DUMMYFUNCTION("IMPORTRANGE(""https://docs.google.com/spreadsheets/d/11923uPwbBZFjjGgGUA6NLw09EwE0CqkOc4q9oUmW1yo/edit?usp=sharing"",""ลำปาง!J166"")"),0)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IFERROR(__xludf.DUMMYFUNCTION("IMPORTRANGE(""https://docs.google.com/spreadsheets/d/11923uPwbBZFjjGgGUA6NLw09EwE0CqkOc4q9oUmW1yo/edit?usp=sharing"",""ลำปาง!J166"")"),0)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IFERROR(__xludf.DUMMYFUNCTION("IMPORTRANGE(""https://docs.google.com/spreadsheets/d/11923uPwbBZFjjGgGUA6NLw09EwE0CqkOc4q9oUmW1yo/edit?usp=sharing"",""ลำปาง!J166"")"),0)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IFERROR(__xludf.DUMMYFUNCTION("IMPORTRANGE(""https://docs.google.com/spreadsheets/d/11923uPwbBZFjjGgGUA6NLw09EwE0CqkOc4q9oUmW1yo/edit?usp=sharing"",""ลำปาง!I263"")"),10)</f>
        <v>10</v>
      </c>
      <c r="J368" s="191">
        <f ca="1">IFERROR(__xludf.DUMMYFUNCTION("IMPORTRANGE(""https://docs.google.com/spreadsheets/d/11923uPwbBZFjjGgGUA6NLw09EwE0CqkOc4q9oUmW1yo/edit?usp=sharing"",""ลำปาง!J263"")"),0)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IFERROR(__xludf.DUMMYFUNCTION("IMPORTRANGE(""https://docs.google.com/spreadsheets/d/11923uPwbBZFjjGgGUA6NLw09EwE0CqkOc4q9oUmW1yo/edit?usp=sharing"",""ลำปาง!I164"")"),0)</f>
        <v>0</v>
      </c>
      <c r="J369" s="191">
        <f ca="1">IFERROR(__xludf.DUMMYFUNCTION("IMPORTRANGE(""https://docs.google.com/spreadsheets/d/11923uPwbBZFjjGgGUA6NLw09EwE0CqkOc4q9oUmW1yo/edit?usp=sharing"",""ลำปาง!J164"")"),0)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IFERROR(__xludf.DUMMYFUNCTION("IMPORTRANGE(""https://docs.google.com/spreadsheets/d/11923uPwbBZFjjGgGUA6NLw09EwE0CqkOc4q9oUmW1yo/edit?usp=sharing"",""ลำปาง!I265"")"),10)</f>
        <v>10</v>
      </c>
      <c r="J370" s="191">
        <f ca="1">IFERROR(__xludf.DUMMYFUNCTION("IMPORTRANGE(""https://docs.google.com/spreadsheets/d/11923uPwbBZFjjGgGUA6NLw09EwE0CqkOc4q9oUmW1yo/edit?usp=sharing"",""ลำปาง!J265"")"),0)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IFERROR(__xludf.DUMMYFUNCTION("IMPORTRANGE(""https://docs.google.com/spreadsheets/d/11923uPwbBZFjjGgGUA6NLw09EwE0CqkOc4q9oUmW1yo/edit?usp=sharing"",""ลำปาง!I164"")"),0)</f>
        <v>0</v>
      </c>
      <c r="J371" s="192">
        <f ca="1">IFERROR(__xludf.DUMMYFUNCTION("IMPORTRANGE(""https://docs.google.com/spreadsheets/d/11923uPwbBZFjjGgGUA6NLw09EwE0CqkOc4q9oUmW1yo/edit?usp=sharing"",""ลำปาง!J164"")"),0)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IFERROR(__xludf.DUMMYFUNCTION("IMPORTRANGE(""https://docs.google.com/spreadsheets/d/11923uPwbBZFjjGgGUA6NLw09EwE0CqkOc4q9oUmW1yo/edit?usp=sharing"",""ลำปาง!I267"")"),10)</f>
        <v>10</v>
      </c>
      <c r="J372" s="192">
        <f ca="1">IFERROR(__xludf.DUMMYFUNCTION("IMPORTRANGE(""https://docs.google.com/spreadsheets/d/11923uPwbBZFjjGgGUA6NLw09EwE0CqkOc4q9oUmW1yo/edit?usp=sharing"",""ลำปาง!J267"")"),0)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IFERROR(__xludf.DUMMYFUNCTION("IMPORTRANGE(""https://docs.google.com/spreadsheets/d/11923uPwbBZFjjGgGUA6NLw09EwE0CqkOc4q9oUmW1yo/edit?usp=sharing"",""ลำปาง!I164"")"),0)</f>
        <v>0</v>
      </c>
      <c r="J373" s="191">
        <f ca="1">IFERROR(__xludf.DUMMYFUNCTION("IMPORTRANGE(""https://docs.google.com/spreadsheets/d/11923uPwbBZFjjGgGUA6NLw09EwE0CqkOc4q9oUmW1yo/edit?usp=sharing"",""ลำปาง!J164"")"),0)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IFERROR(__xludf.DUMMYFUNCTION("IMPORTRANGE(""https://docs.google.com/spreadsheets/d/11923uPwbBZFjjGgGUA6NLw09EwE0CqkOc4q9oUmW1yo/edit?usp=sharing"",""ลำปาง!I164"")"),0)</f>
        <v>0</v>
      </c>
      <c r="J374" s="191">
        <f ca="1">IFERROR(__xludf.DUMMYFUNCTION("IMPORTRANGE(""https://docs.google.com/spreadsheets/d/11923uPwbBZFjjGgGUA6NLw09EwE0CqkOc4q9oUmW1yo/edit?usp=sharing"",""ลำปาง!J164"")"),0)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IFERROR(__xludf.DUMMYFUNCTION("IMPORTRANGE(""https://docs.google.com/spreadsheets/d/11923uPwbBZFjjGgGUA6NLw09EwE0CqkOc4q9oUmW1yo/edit?usp=sharing"",""ลำปาง!I270"")"),50)</f>
        <v>50</v>
      </c>
      <c r="J375" s="191">
        <f ca="1">IFERROR(__xludf.DUMMYFUNCTION("IMPORTRANGE(""https://docs.google.com/spreadsheets/d/11923uPwbBZFjjGgGUA6NLw09EwE0CqkOc4q9oUmW1yo/edit?usp=sharing"",""ลำปาง!J270"")"),0)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IFERROR(__xludf.DUMMYFUNCTION("IMPORTRANGE(""https://docs.google.com/spreadsheets/d/11923uPwbBZFjjGgGUA6NLw09EwE0CqkOc4q9oUmW1yo/edit?usp=sharing"",""ลำปาง!I271"")"),0)</f>
        <v>0</v>
      </c>
      <c r="J376" s="192">
        <f ca="1">IFERROR(__xludf.DUMMYFUNCTION("IMPORTRANGE(""https://docs.google.com/spreadsheets/d/11923uPwbBZFjjGgGUA6NLw09EwE0CqkOc4q9oUmW1yo/edit?usp=sharing"",""ลำปาง!J271"")"),0)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IFERROR(__xludf.DUMMYFUNCTION("IMPORTRANGE(""https://docs.google.com/spreadsheets/d/11923uPwbBZFjjGgGUA6NLw09EwE0CqkOc4q9oUmW1yo/edit?usp=sharing"",""ลำปาง!I272"")"),50)</f>
        <v>50</v>
      </c>
      <c r="J377" s="191">
        <f ca="1">IFERROR(__xludf.DUMMYFUNCTION("IMPORTRANGE(""https://docs.google.com/spreadsheets/d/11923uPwbBZFjjGgGUA6NLw09EwE0CqkOc4q9oUmW1yo/edit?usp=sharing"",""ลำปาง!J272"")"),0)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IFERROR(__xludf.DUMMYFUNCTION("IMPORTRANGE(""https://docs.google.com/spreadsheets/d/11923uPwbBZFjjGgGUA6NLw09EwE0CqkOc4q9oUmW1yo/edit?usp=sharing"",""ลำปาง!J273"")"),0)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IFERROR(__xludf.DUMMYFUNCTION("IMPORTRANGE(""https://docs.google.com/spreadsheets/d/11923uPwbBZFjjGgGUA6NLw09EwE0CqkOc4q9oUmW1yo/edit?usp=sharing"",""ลำปาง!I275"")"),1000)</f>
        <v>1000</v>
      </c>
      <c r="J380" s="360">
        <f ca="1">IFERROR(__xludf.DUMMYFUNCTION("IMPORTRANGE(""https://docs.google.com/spreadsheets/d/11923uPwbBZFjjGgGUA6NLw09EwE0CqkOc4q9oUmW1yo/edit?usp=sharing"",""ลำปาง!J275"")"),0)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IFERROR(__xludf.DUMMYFUNCTION("IMPORTRANGE(""https://docs.google.com/spreadsheets/d/11923uPwbBZFjjGgGUA6NLw09EwE0CqkOc4q9oUmW1yo/edit?usp=sharing"",""ลำปาง!L275"")"),1028520)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IFERROR(__xludf.DUMMYFUNCTION("IMPORTRANGE(""https://docs.google.com/spreadsheets/d/11923uPwbBZFjjGgGUA6NLw09EwE0CqkOc4q9oUmW1yo/edit?usp=sharing"",""ลำปาง!M275"")"),32673.4)</f>
        <v>32673.4</v>
      </c>
      <c r="O380" s="362">
        <f ca="1">+IF(L380&gt;0,N380*100/L380,0)</f>
        <v>3.1767393925251817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IFERROR(__xludf.DUMMYFUNCTION("IMPORTRANGE(""https://docs.google.com/spreadsheets/d/11923uPwbBZFjjGgGUA6NLw09EwE0CqkOc4q9oUmW1yo/edit?usp=sharing"",""ลำปาง!I276"")"),100)</f>
        <v>100</v>
      </c>
      <c r="J381" s="360">
        <f ca="1">IFERROR(__xludf.DUMMYFUNCTION("IMPORTRANGE(""https://docs.google.com/spreadsheets/d/11923uPwbBZFjjGgGUA6NLw09EwE0CqkOc4q9oUmW1yo/edit?usp=sharing"",""ลำปาง!J276"")"),0)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IFERROR(__xludf.DUMMYFUNCTION("IMPORTRANGE(""https://docs.google.com/spreadsheets/d/11923uPwbBZFjjGgGUA6NLw09EwE0CqkOc4q9oUmW1yo/edit?usp=sharing"",""ลำปาง!L277"")"),0)</f>
        <v>0</v>
      </c>
      <c r="M382" s="169"/>
      <c r="N382" s="169">
        <f ca="1">IFERROR(__xludf.DUMMYFUNCTION("IMPORTRANGE(""https://docs.google.com/spreadsheets/d/11923uPwbBZFjjGgGUA6NLw09EwE0CqkOc4q9oUmW1yo/edit?usp=sharing"",""ลำปาง!M277"")"),0)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IFERROR(__xludf.DUMMYFUNCTION("IMPORTRANGE(""https://docs.google.com/spreadsheets/d/11923uPwbBZFjjGgGUA6NLw09EwE0CqkOc4q9oUmW1yo/edit?usp=sharing"",""ลำปาง!L278"")"),1028520)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IFERROR(__xludf.DUMMYFUNCTION("IMPORTRANGE(""https://docs.google.com/spreadsheets/d/11923uPwbBZFjjGgGUA6NLw09EwE0CqkOc4q9oUmW1yo/edit?usp=sharing"",""ลำปาง!M278"")"),32673.4)</f>
        <v>32673.4</v>
      </c>
      <c r="O383" s="169">
        <f t="shared" ca="1" si="109"/>
        <v>3.1767393925251817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IFERROR(__xludf.DUMMYFUNCTION("IMPORTRANGE(""https://docs.google.com/spreadsheets/d/11923uPwbBZFjjGgGUA6NLw09EwE0CqkOc4q9oUmW1yo/edit?usp=sharing"",""ลำปาง!L279"")"),0)</f>
        <v>0</v>
      </c>
      <c r="M384" s="171"/>
      <c r="N384" s="171">
        <f ca="1">IFERROR(__xludf.DUMMYFUNCTION("IMPORTRANGE(""https://docs.google.com/spreadsheets/d/11923uPwbBZFjjGgGUA6NLw09EwE0CqkOc4q9oUmW1yo/edit?usp=sharing"",""ลำปาง!M279"")"),0)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IFERROR(__xludf.DUMMYFUNCTION("IMPORTRANGE(""https://docs.google.com/spreadsheets/d/11923uPwbBZFjjGgGUA6NLw09EwE0CqkOc4q9oUmW1yo/edit?usp=sharing"",""ลำปาง!L280"")"),1028520)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IFERROR(__xludf.DUMMYFUNCTION("IMPORTRANGE(""https://docs.google.com/spreadsheets/d/11923uPwbBZFjjGgGUA6NLw09EwE0CqkOc4q9oUmW1yo/edit?usp=sharing"",""ลำปาง!M280"")"),32673.4)</f>
        <v>32673.4</v>
      </c>
      <c r="O385" s="171">
        <f t="shared" ca="1" si="109"/>
        <v>3.1767393925251817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IFERROR(__xludf.DUMMYFUNCTION("IMPORTRANGE(""https://docs.google.com/spreadsheets/d/11923uPwbBZFjjGgGUA6NLw09EwE0CqkOc4q9oUmW1yo/edit?usp=sharing"",""ลำปาง!M281"")"),9166.7)</f>
        <v>9166.7000000000007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IFERROR(__xludf.DUMMYFUNCTION("IMPORTRANGE(""https://docs.google.com/spreadsheets/d/11923uPwbBZFjjGgGUA6NLw09EwE0CqkOc4q9oUmW1yo/edit?usp=sharing"",""ลำปาง!M282"")"),0)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IFERROR(__xludf.DUMMYFUNCTION("IMPORTRANGE(""https://docs.google.com/spreadsheets/d/11923uPwbBZFjjGgGUA6NLw09EwE0CqkOc4q9oUmW1yo/edit?usp=sharing"",""ลำปาง!M283"")"),20166.7)</f>
        <v>20166.7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IFERROR(__xludf.DUMMYFUNCTION("IMPORTRANGE(""https://docs.google.com/spreadsheets/d/11923uPwbBZFjjGgGUA6NLw09EwE0CqkOc4q9oUmW1yo/edit?usp=sharing"",""ลำปาง!M284"")"),3340)</f>
        <v>3340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IFERROR(__xludf.DUMMYFUNCTION("IMPORTRANGE(""https://docs.google.com/spreadsheets/d/11923uPwbBZFjjGgGUA6NLw09EwE0CqkOc4q9oUmW1yo/edit?usp=sharing"",""ลำปาง!J286"")"),0)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IFERROR(__xludf.DUMMYFUNCTION("IMPORTRANGE(""https://docs.google.com/spreadsheets/d/11923uPwbBZFjjGgGUA6NLw09EwE0CqkOc4q9oUmW1yo/edit?usp=sharing"",""ลำปาง!J287"")"),0)</f>
        <v>0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IFERROR(__xludf.DUMMYFUNCTION("IMPORTRANGE(""https://docs.google.com/spreadsheets/d/11923uPwbBZFjjGgGUA6NLw09EwE0CqkOc4q9oUmW1yo/edit?usp=sharing"",""ลำปาง!J288"")"),0)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IFERROR(__xludf.DUMMYFUNCTION("IMPORTRANGE(""https://docs.google.com/spreadsheets/d/11923uPwbBZFjjGgGUA6NLw09EwE0CqkOc4q9oUmW1yo/edit?usp=sharing"",""ลำปาง!J289"")"),0)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IFERROR(__xludf.DUMMYFUNCTION("IMPORTRANGE(""https://docs.google.com/spreadsheets/d/11923uPwbBZFjjGgGUA6NLw09EwE0CqkOc4q9oUmW1yo/edit?usp=sharing"",""ลำปาง!I291"")"),100)</f>
        <v>100</v>
      </c>
      <c r="J396" s="192">
        <f ca="1">IFERROR(__xludf.DUMMYFUNCTION("IMPORTRANGE(""https://docs.google.com/spreadsheets/d/11923uPwbBZFjjGgGUA6NLw09EwE0CqkOc4q9oUmW1yo/edit?usp=sharing"",""ลำปาง!J291"")"),0)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IFERROR(__xludf.DUMMYFUNCTION("IMPORTRANGE(""https://docs.google.com/spreadsheets/d/11923uPwbBZFjjGgGUA6NLw09EwE0CqkOc4q9oUmW1yo/edit?usp=sharing"",""ลำปาง!I292"")"),1000)</f>
        <v>1000</v>
      </c>
      <c r="J397" s="192">
        <f ca="1">IFERROR(__xludf.DUMMYFUNCTION("IMPORTRANGE(""https://docs.google.com/spreadsheets/d/11923uPwbBZFjjGgGUA6NLw09EwE0CqkOc4q9oUmW1yo/edit?usp=sharing"",""ลำปาง!J292"")"),0)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IFERROR(__xludf.DUMMYFUNCTION("IMPORTRANGE(""https://docs.google.com/spreadsheets/d/11923uPwbBZFjjGgGUA6NLw09EwE0CqkOc4q9oUmW1yo/edit?usp=sharing"",""ลำปาง!I293"")"),100)</f>
        <v>100</v>
      </c>
      <c r="J398" s="192">
        <f ca="1">IFERROR(__xludf.DUMMYFUNCTION("IMPORTRANGE(""https://docs.google.com/spreadsheets/d/11923uPwbBZFjjGgGUA6NLw09EwE0CqkOc4q9oUmW1yo/edit?usp=sharing"",""ลำปาง!J293"")"),0)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IFERROR(__xludf.DUMMYFUNCTION("IMPORTRANGE(""https://docs.google.com/spreadsheets/d/11923uPwbBZFjjGgGUA6NLw09EwE0CqkOc4q9oUmW1yo/edit?usp=sharing"",""ลำปาง!J294"")"),0)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IFERROR(__xludf.DUMMYFUNCTION("IMPORTRANGE(""https://docs.google.com/spreadsheets/d/11923uPwbBZFjjGgGUA6NLw09EwE0CqkOc4q9oUmW1yo/edit?usp=sharing"",""ลำปาง!I296"")"),120)</f>
        <v>120</v>
      </c>
      <c r="J401" s="360">
        <f ca="1">IFERROR(__xludf.DUMMYFUNCTION("IMPORTRANGE(""https://docs.google.com/spreadsheets/d/11923uPwbBZFjjGgGUA6NLw09EwE0CqkOc4q9oUmW1yo/edit?usp=sharing"",""ลำปาง!J296"")"),0)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IFERROR(__xludf.DUMMYFUNCTION("IMPORTRANGE(""https://docs.google.com/spreadsheets/d/11923uPwbBZFjjGgGUA6NLw09EwE0CqkOc4q9oUmW1yo/edit?usp=sharing"",""ลำปาง!L296"")"),144560)</f>
        <v>144560</v>
      </c>
      <c r="M401" s="362"/>
      <c r="N401" s="362">
        <f ca="1">IFERROR(__xludf.DUMMYFUNCTION("IMPORTRANGE(""https://docs.google.com/spreadsheets/d/11923uPwbBZFjjGgGUA6NLw09EwE0CqkOc4q9oUmW1yo/edit?usp=sharing"",""ลำปาง!M296"")"),0)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IFERROR(__xludf.DUMMYFUNCTION("IMPORTRANGE(""https://docs.google.com/spreadsheets/d/11923uPwbBZFjjGgGUA6NLw09EwE0CqkOc4q9oUmW1yo/edit?usp=sharing"",""ลำปาง!I297"")"),40)</f>
        <v>40</v>
      </c>
      <c r="J402" s="360">
        <f ca="1">IFERROR(__xludf.DUMMYFUNCTION("IMPORTRANGE(""https://docs.google.com/spreadsheets/d/11923uPwbBZFjjGgGUA6NLw09EwE0CqkOc4q9oUmW1yo/edit?usp=sharing"",""ลำปาง!J297"")"),0)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IFERROR(__xludf.DUMMYFUNCTION("IMPORTRANGE(""https://docs.google.com/spreadsheets/d/11923uPwbBZFjjGgGUA6NLw09EwE0CqkOc4q9oUmW1yo/edit?usp=sharing"",""ลำปาง!L298"")"),0)</f>
        <v>0</v>
      </c>
      <c r="M403" s="169"/>
      <c r="N403" s="171">
        <f ca="1">IFERROR(__xludf.DUMMYFUNCTION("IMPORTRANGE(""https://docs.google.com/spreadsheets/d/11923uPwbBZFjjGgGUA6NLw09EwE0CqkOc4q9oUmW1yo/edit?usp=sharing"",""ลำปาง!M298"")"),0)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IFERROR(__xludf.DUMMYFUNCTION("IMPORTRANGE(""https://docs.google.com/spreadsheets/d/11923uPwbBZFjjGgGUA6NLw09EwE0CqkOc4q9oUmW1yo/edit?usp=sharing"",""ลำปาง!L299"")"),144560)</f>
        <v>144560</v>
      </c>
      <c r="M404" s="169"/>
      <c r="N404" s="171">
        <f ca="1">IFERROR(__xludf.DUMMYFUNCTION("IMPORTRANGE(""https://docs.google.com/spreadsheets/d/11923uPwbBZFjjGgGUA6NLw09EwE0CqkOc4q9oUmW1yo/edit?usp=sharing"",""ลำปาง!M299"")"),0)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IFERROR(__xludf.DUMMYFUNCTION("IMPORTRANGE(""https://docs.google.com/spreadsheets/d/11923uPwbBZFjjGgGUA6NLw09EwE0CqkOc4q9oUmW1yo/edit?usp=sharing"",""ลำปาง!L300"")"),0)</f>
        <v>0</v>
      </c>
      <c r="M405" s="171"/>
      <c r="N405" s="171">
        <f ca="1">IFERROR(__xludf.DUMMYFUNCTION("IMPORTRANGE(""https://docs.google.com/spreadsheets/d/11923uPwbBZFjjGgGUA6NLw09EwE0CqkOc4q9oUmW1yo/edit?usp=sharing"",""ลำปาง!M300"")"),0)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IFERROR(__xludf.DUMMYFUNCTION("IMPORTRANGE(""https://docs.google.com/spreadsheets/d/11923uPwbBZFjjGgGUA6NLw09EwE0CqkOc4q9oUmW1yo/edit?usp=sharing"",""ลำปาง!L301"")"),144560)</f>
        <v>144560</v>
      </c>
      <c r="M406" s="171"/>
      <c r="N406" s="171">
        <f ca="1">IFERROR(__xludf.DUMMYFUNCTION("IMPORTRANGE(""https://docs.google.com/spreadsheets/d/11923uPwbBZFjjGgGUA6NLw09EwE0CqkOc4q9oUmW1yo/edit?usp=sharing"",""ลำปาง!M301"")"),0)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IFERROR(__xludf.DUMMYFUNCTION("IMPORTRANGE(""https://docs.google.com/spreadsheets/d/11923uPwbBZFjjGgGUA6NLw09EwE0CqkOc4q9oUmW1yo/edit?usp=sharing"",""ลำปาง!M302"")"),0)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IFERROR(__xludf.DUMMYFUNCTION("IMPORTRANGE(""https://docs.google.com/spreadsheets/d/11923uPwbBZFjjGgGUA6NLw09EwE0CqkOc4q9oUmW1yo/edit?usp=sharing"",""ลำปาง!M303"")"),0)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IFERROR(__xludf.DUMMYFUNCTION("IMPORTRANGE(""https://docs.google.com/spreadsheets/d/11923uPwbBZFjjGgGUA6NLw09EwE0CqkOc4q9oUmW1yo/edit?usp=sharing"",""ลำปาง!M304"")"),0)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IFERROR(__xludf.DUMMYFUNCTION("IMPORTRANGE(""https://docs.google.com/spreadsheets/d/11923uPwbBZFjjGgGUA6NLw09EwE0CqkOc4q9oUmW1yo/edit?usp=sharing"",""ลำปาง!M305"")"),0)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IFERROR(__xludf.DUMMYFUNCTION("IMPORTRANGE(""https://docs.google.com/spreadsheets/d/11923uPwbBZFjjGgGUA6NLw09EwE0CqkOc4q9oUmW1yo/edit?usp=sharing"",""ลำปาง!J307"")"),0)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IFERROR(__xludf.DUMMYFUNCTION("IMPORTRANGE(""https://docs.google.com/spreadsheets/d/11923uPwbBZFjjGgGUA6NLw09EwE0CqkOc4q9oUmW1yo/edit?usp=sharing"",""ลำปาง!J308"")"),0)</f>
        <v>0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IFERROR(__xludf.DUMMYFUNCTION("IMPORTRANGE(""https://docs.google.com/spreadsheets/d/11923uPwbBZFjjGgGUA6NLw09EwE0CqkOc4q9oUmW1yo/edit?usp=sharing"",""ลำปาง!J309"")"),0)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IFERROR(__xludf.DUMMYFUNCTION("IMPORTRANGE(""https://docs.google.com/spreadsheets/d/11923uPwbBZFjjGgGUA6NLw09EwE0CqkOc4q9oUmW1yo/edit?usp=sharing"",""ลำปาง!J310"")"),0)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IFERROR(__xludf.DUMMYFUNCTION("IMPORTRANGE(""https://docs.google.com/spreadsheets/d/11923uPwbBZFjjGgGUA6NLw09EwE0CqkOc4q9oUmW1yo/edit?usp=sharing"",""ลำปาง!I311"")"),40)</f>
        <v>40</v>
      </c>
      <c r="J416" s="203">
        <f ca="1">IFERROR(__xludf.DUMMYFUNCTION("IMPORTRANGE(""https://docs.google.com/spreadsheets/d/11923uPwbBZFjjGgGUA6NLw09EwE0CqkOc4q9oUmW1yo/edit?usp=sharing"",""ลำปาง!J311"")"),0)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IFERROR(__xludf.DUMMYFUNCTION("IMPORTRANGE(""https://docs.google.com/spreadsheets/d/11923uPwbBZFjjGgGUA6NLw09EwE0CqkOc4q9oUmW1yo/edit?usp=sharing"",""ลำปาง!I312"")"),10)</f>
        <v>10</v>
      </c>
      <c r="J417" s="379">
        <f ca="1">IFERROR(__xludf.DUMMYFUNCTION("IMPORTRANGE(""https://docs.google.com/spreadsheets/d/11923uPwbBZFjjGgGUA6NLw09EwE0CqkOc4q9oUmW1yo/edit?usp=sharing"",""ลำปาง!J312"")"),0)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IFERROR(__xludf.DUMMYFUNCTION("IMPORTRANGE(""https://docs.google.com/spreadsheets/d/11923uPwbBZFjjGgGUA6NLw09EwE0CqkOc4q9oUmW1yo/edit?usp=sharing"",""ลำปาง!I313"")"),30)</f>
        <v>30</v>
      </c>
      <c r="J418" s="380">
        <f ca="1">IFERROR(__xludf.DUMMYFUNCTION("IMPORTRANGE(""https://docs.google.com/spreadsheets/d/11923uPwbBZFjjGgGUA6NLw09EwE0CqkOc4q9oUmW1yo/edit?usp=sharing"",""ลำปาง!J313"")"),0)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IFERROR(__xludf.DUMMYFUNCTION("IMPORTRANGE(""https://docs.google.com/spreadsheets/d/11923uPwbBZFjjGgGUA6NLw09EwE0CqkOc4q9oUmW1yo/edit?usp=sharing"",""ลำปาง!I314"")"),10)</f>
        <v>10</v>
      </c>
      <c r="J419" s="275">
        <f ca="1">IFERROR(__xludf.DUMMYFUNCTION("IMPORTRANGE(""https://docs.google.com/spreadsheets/d/11923uPwbBZFjjGgGUA6NLw09EwE0CqkOc4q9oUmW1yo/edit?usp=sharing"",""ลำปาง!J314"")"),0)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IFERROR(__xludf.DUMMYFUNCTION("IMPORTRANGE(""https://docs.google.com/spreadsheets/d/11923uPwbBZFjjGgGUA6NLw09EwE0CqkOc4q9oUmW1yo/edit?usp=sharing"",""ลำปาง!I315"")"),10)</f>
        <v>10</v>
      </c>
      <c r="J420" s="275">
        <f ca="1">IFERROR(__xludf.DUMMYFUNCTION("IMPORTRANGE(""https://docs.google.com/spreadsheets/d/11923uPwbBZFjjGgGUA6NLw09EwE0CqkOc4q9oUmW1yo/edit?usp=sharing"",""ลำปาง!J315"")"),0)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IFERROR(__xludf.DUMMYFUNCTION("IMPORTRANGE(""https://docs.google.com/spreadsheets/d/11923uPwbBZFjjGgGUA6NLw09EwE0CqkOc4q9oUmW1yo/edit?usp=sharing"",""ลำปาง!I316"")"),20)</f>
        <v>20</v>
      </c>
      <c r="J421" s="379">
        <f ca="1">IFERROR(__xludf.DUMMYFUNCTION("IMPORTRANGE(""https://docs.google.com/spreadsheets/d/11923uPwbBZFjjGgGUA6NLw09EwE0CqkOc4q9oUmW1yo/edit?usp=sharing"",""ลำปาง!J316"")"),0)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IFERROR(__xludf.DUMMYFUNCTION("IMPORTRANGE(""https://docs.google.com/spreadsheets/d/11923uPwbBZFjjGgGUA6NLw09EwE0CqkOc4q9oUmW1yo/edit?usp=sharing"",""ลำปาง!I317"")"),60)</f>
        <v>60</v>
      </c>
      <c r="J422" s="380">
        <f ca="1">IFERROR(__xludf.DUMMYFUNCTION("IMPORTRANGE(""https://docs.google.com/spreadsheets/d/11923uPwbBZFjjGgGUA6NLw09EwE0CqkOc4q9oUmW1yo/edit?usp=sharing"",""ลำปาง!J317"")"),0)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IFERROR(__xludf.DUMMYFUNCTION("IMPORTRANGE(""https://docs.google.com/spreadsheets/d/11923uPwbBZFjjGgGUA6NLw09EwE0CqkOc4q9oUmW1yo/edit?usp=sharing"",""ลำปาง!I318"")"),20)</f>
        <v>20</v>
      </c>
      <c r="J423" s="275">
        <f ca="1">IFERROR(__xludf.DUMMYFUNCTION("IMPORTRANGE(""https://docs.google.com/spreadsheets/d/11923uPwbBZFjjGgGUA6NLw09EwE0CqkOc4q9oUmW1yo/edit?usp=sharing"",""ลำปาง!J318"")"),0)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IFERROR(__xludf.DUMMYFUNCTION("IMPORTRANGE(""https://docs.google.com/spreadsheets/d/11923uPwbBZFjjGgGUA6NLw09EwE0CqkOc4q9oUmW1yo/edit?usp=sharing"",""ลำปาง!I319"")"),20)</f>
        <v>20</v>
      </c>
      <c r="J424" s="275">
        <f ca="1">IFERROR(__xludf.DUMMYFUNCTION("IMPORTRANGE(""https://docs.google.com/spreadsheets/d/11923uPwbBZFjjGgGUA6NLw09EwE0CqkOc4q9oUmW1yo/edit?usp=sharing"",""ลำปาง!J319"")"),0)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IFERROR(__xludf.DUMMYFUNCTION("IMPORTRANGE(""https://docs.google.com/spreadsheets/d/11923uPwbBZFjjGgGUA6NLw09EwE0CqkOc4q9oUmW1yo/edit?usp=sharing"",""ลำปาง!I320"")"),20)</f>
        <v>20</v>
      </c>
      <c r="J425" s="275">
        <f ca="1">IFERROR(__xludf.DUMMYFUNCTION("IMPORTRANGE(""https://docs.google.com/spreadsheets/d/11923uPwbBZFjjGgGUA6NLw09EwE0CqkOc4q9oUmW1yo/edit?usp=sharing"",""ลำปาง!J320"")"),0)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IFERROR(__xludf.DUMMYFUNCTION("IMPORTRANGE(""https://docs.google.com/spreadsheets/d/11923uPwbBZFjjGgGUA6NLw09EwE0CqkOc4q9oUmW1yo/edit?usp=sharing"",""ลำปาง!I321"")"),10)</f>
        <v>10</v>
      </c>
      <c r="J426" s="379">
        <f ca="1">IFERROR(__xludf.DUMMYFUNCTION("IMPORTRANGE(""https://docs.google.com/spreadsheets/d/11923uPwbBZFjjGgGUA6NLw09EwE0CqkOc4q9oUmW1yo/edit?usp=sharing"",""ลำปาง!J321"")"),0)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IFERROR(__xludf.DUMMYFUNCTION("IMPORTRANGE(""https://docs.google.com/spreadsheets/d/11923uPwbBZFjjGgGUA6NLw09EwE0CqkOc4q9oUmW1yo/edit?usp=sharing"",""ลำปาง!I322"")"),30)</f>
        <v>30</v>
      </c>
      <c r="J427" s="380">
        <f ca="1">IFERROR(__xludf.DUMMYFUNCTION("IMPORTRANGE(""https://docs.google.com/spreadsheets/d/11923uPwbBZFjjGgGUA6NLw09EwE0CqkOc4q9oUmW1yo/edit?usp=sharing"",""ลำปาง!J322"")"),0)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IFERROR(__xludf.DUMMYFUNCTION("IMPORTRANGE(""https://docs.google.com/spreadsheets/d/11923uPwbBZFjjGgGUA6NLw09EwE0CqkOc4q9oUmW1yo/edit?usp=sharing"",""ลำปาง!I323"")"),10)</f>
        <v>10</v>
      </c>
      <c r="J428" s="275">
        <f ca="1">IFERROR(__xludf.DUMMYFUNCTION("IMPORTRANGE(""https://docs.google.com/spreadsheets/d/11923uPwbBZFjjGgGUA6NLw09EwE0CqkOc4q9oUmW1yo/edit?usp=sharing"",""ลำปาง!J323"")"),0)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IFERROR(__xludf.DUMMYFUNCTION("IMPORTRANGE(""https://docs.google.com/spreadsheets/d/11923uPwbBZFjjGgGUA6NLw09EwE0CqkOc4q9oUmW1yo/edit?usp=sharing"",""ลำปาง!I324"")"),10)</f>
        <v>10</v>
      </c>
      <c r="J429" s="275">
        <f ca="1">IFERROR(__xludf.DUMMYFUNCTION("IMPORTRANGE(""https://docs.google.com/spreadsheets/d/11923uPwbBZFjjGgGUA6NLw09EwE0CqkOc4q9oUmW1yo/edit?usp=sharing"",""ลำปาง!J324"")"),0)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IFERROR(__xludf.DUMMYFUNCTION("IMPORTRANGE(""https://docs.google.com/spreadsheets/d/11923uPwbBZFjjGgGUA6NLw09EwE0CqkOc4q9oUmW1yo/edit?usp=sharing"",""ลำปาง!I325"")"),30)</f>
        <v>30</v>
      </c>
      <c r="J430" s="379">
        <f ca="1">IFERROR(__xludf.DUMMYFUNCTION("IMPORTRANGE(""https://docs.google.com/spreadsheets/d/11923uPwbBZFjjGgGUA6NLw09EwE0CqkOc4q9oUmW1yo/edit?usp=sharing"",""ลำปาง!J325"")"),0)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IFERROR(__xludf.DUMMYFUNCTION("IMPORTRANGE(""https://docs.google.com/spreadsheets/d/11923uPwbBZFjjGgGUA6NLw09EwE0CqkOc4q9oUmW1yo/edit?usp=sharing"",""ลำปาง!I326"")"),10)</f>
        <v>10</v>
      </c>
      <c r="J431" s="275">
        <f ca="1">IFERROR(__xludf.DUMMYFUNCTION("IMPORTRANGE(""https://docs.google.com/spreadsheets/d/11923uPwbBZFjjGgGUA6NLw09EwE0CqkOc4q9oUmW1yo/edit?usp=sharing"",""ลำปาง!J326"")"),0)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IFERROR(__xludf.DUMMYFUNCTION("IMPORTRANGE(""https://docs.google.com/spreadsheets/d/11923uPwbBZFjjGgGUA6NLw09EwE0CqkOc4q9oUmW1yo/edit?usp=sharing"",""ลำปาง!I327"")"),20)</f>
        <v>20</v>
      </c>
      <c r="J432" s="275">
        <f ca="1">IFERROR(__xludf.DUMMYFUNCTION("IMPORTRANGE(""https://docs.google.com/spreadsheets/d/11923uPwbBZFjjGgGUA6NLw09EwE0CqkOc4q9oUmW1yo/edit?usp=sharing"",""ลำปาง!J327"")"),0)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IFERROR(__xludf.DUMMYFUNCTION("IMPORTRANGE(""https://docs.google.com/spreadsheets/d/11923uPwbBZFjjGgGUA6NLw09EwE0CqkOc4q9oUmW1yo/edit?usp=sharing"",""ลำปาง!J328"")"),0)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IFERROR(__xludf.DUMMYFUNCTION("IMPORTRANGE(""https://docs.google.com/spreadsheets/d/11923uPwbBZFjjGgGUA6NLw09EwE0CqkOc4q9oUmW1yo/edit?usp=sharing"",""ลำปาง!I330"")"),15)</f>
        <v>15</v>
      </c>
      <c r="J435" s="393">
        <f ca="1">IFERROR(__xludf.DUMMYFUNCTION("IMPORTRANGE(""https://docs.google.com/spreadsheets/d/11923uPwbBZFjjGgGUA6NLw09EwE0CqkOc4q9oUmW1yo/edit?usp=sharing"",""ลำปาง!J330"")"),15)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IFERROR(__xludf.DUMMYFUNCTION("IMPORTRANGE(""https://docs.google.com/spreadsheets/d/11923uPwbBZFjjGgGUA6NLw09EwE0CqkOc4q9oUmW1yo/edit?usp=sharing"",""ลำปาง!L330"")"),83000)</f>
        <v>83000</v>
      </c>
      <c r="M435" s="395"/>
      <c r="N435" s="395">
        <f ca="1">IFERROR(__xludf.DUMMYFUNCTION("IMPORTRANGE(""https://docs.google.com/spreadsheets/d/11923uPwbBZFjjGgGUA6NLw09EwE0CqkOc4q9oUmW1yo/edit?usp=sharing"",""ลำปาง!M330"")"),24555)</f>
        <v>24555</v>
      </c>
      <c r="O435" s="395">
        <f t="shared" ref="O435:O439" ca="1" si="114">+IF(L435&gt;0,N435*100/L435,0)</f>
        <v>29.58433734939759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IFERROR(__xludf.DUMMYFUNCTION("IMPORTRANGE(""https://docs.google.com/spreadsheets/d/11923uPwbBZFjjGgGUA6NLw09EwE0CqkOc4q9oUmW1yo/edit?usp=sharing"",""ลำปาง!L331"")"),0)</f>
        <v>0</v>
      </c>
      <c r="M436" s="169"/>
      <c r="N436" s="171">
        <f ca="1">IFERROR(__xludf.DUMMYFUNCTION("IMPORTRANGE(""https://docs.google.com/spreadsheets/d/11923uPwbBZFjjGgGUA6NLw09EwE0CqkOc4q9oUmW1yo/edit?usp=sharing"",""ลำปาง!M331"")"),0)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IFERROR(__xludf.DUMMYFUNCTION("IMPORTRANGE(""https://docs.google.com/spreadsheets/d/11923uPwbBZFjjGgGUA6NLw09EwE0CqkOc4q9oUmW1yo/edit?usp=sharing"",""ลำปาง!L332"")"),83000)</f>
        <v>83000</v>
      </c>
      <c r="M437" s="169"/>
      <c r="N437" s="171">
        <f ca="1">IFERROR(__xludf.DUMMYFUNCTION("IMPORTRANGE(""https://docs.google.com/spreadsheets/d/11923uPwbBZFjjGgGUA6NLw09EwE0CqkOc4q9oUmW1yo/edit?usp=sharing"",""ลำปาง!M332"")"),24555)</f>
        <v>24555</v>
      </c>
      <c r="O437" s="171">
        <f t="shared" ca="1" si="114"/>
        <v>29.58433734939759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IFERROR(__xludf.DUMMYFUNCTION("IMPORTRANGE(""https://docs.google.com/spreadsheets/d/11923uPwbBZFjjGgGUA6NLw09EwE0CqkOc4q9oUmW1yo/edit?usp=sharing"",""ลำปาง!L333"")"),0)</f>
        <v>0</v>
      </c>
      <c r="M438" s="171"/>
      <c r="N438" s="171">
        <f ca="1">IFERROR(__xludf.DUMMYFUNCTION("IMPORTRANGE(""https://docs.google.com/spreadsheets/d/11923uPwbBZFjjGgGUA6NLw09EwE0CqkOc4q9oUmW1yo/edit?usp=sharing"",""ลำปาง!M333"")"),0)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IFERROR(__xludf.DUMMYFUNCTION("IMPORTRANGE(""https://docs.google.com/spreadsheets/d/11923uPwbBZFjjGgGUA6NLw09EwE0CqkOc4q9oUmW1yo/edit?usp=sharing"",""ลำปาง!L334"")"),83000)</f>
        <v>83000</v>
      </c>
      <c r="M439" s="171"/>
      <c r="N439" s="171">
        <f ca="1">IFERROR(__xludf.DUMMYFUNCTION("IMPORTRANGE(""https://docs.google.com/spreadsheets/d/11923uPwbBZFjjGgGUA6NLw09EwE0CqkOc4q9oUmW1yo/edit?usp=sharing"",""ลำปาง!M334"")"),24555)</f>
        <v>24555</v>
      </c>
      <c r="O439" s="171">
        <f t="shared" ca="1" si="114"/>
        <v>29.58433734939759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IFERROR(__xludf.DUMMYFUNCTION("IMPORTRANGE(""https://docs.google.com/spreadsheets/d/11923uPwbBZFjjGgGUA6NLw09EwE0CqkOc4q9oUmW1yo/edit?usp=sharing"",""ลำปาง!M335"")"),21035)</f>
        <v>21035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IFERROR(__xludf.DUMMYFUNCTION("IMPORTRANGE(""https://docs.google.com/spreadsheets/d/11923uPwbBZFjjGgGUA6NLw09EwE0CqkOc4q9oUmW1yo/edit?usp=sharing"",""ลำปาง!M336"")"),3400)</f>
        <v>3400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IFERROR(__xludf.DUMMYFUNCTION("IMPORTRANGE(""https://docs.google.com/spreadsheets/d/11923uPwbBZFjjGgGUA6NLw09EwE0CqkOc4q9oUmW1yo/edit?usp=sharing"",""ลำปาง!M337"")"),0)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IFERROR(__xludf.DUMMYFUNCTION("IMPORTRANGE(""https://docs.google.com/spreadsheets/d/11923uPwbBZFjjGgGUA6NLw09EwE0CqkOc4q9oUmW1yo/edit?usp=sharing"",""ลำปาง!M338"")"),120)</f>
        <v>120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IFERROR(__xludf.DUMMYFUNCTION("IMPORTRANGE(""https://docs.google.com/spreadsheets/d/11923uPwbBZFjjGgGUA6NLw09EwE0CqkOc4q9oUmW1yo/edit?usp=sharing"",""ลำปาง!J341"")"),1)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IFERROR(__xludf.DUMMYFUNCTION("IMPORTRANGE(""https://docs.google.com/spreadsheets/d/11923uPwbBZFjjGgGUA6NLw09EwE0CqkOc4q9oUmW1yo/edit?usp=sharing"",""ลำปาง!J342"")"),0)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IFERROR(__xludf.DUMMYFUNCTION("IMPORTRANGE(""https://docs.google.com/spreadsheets/d/11923uPwbBZFjjGgGUA6NLw09EwE0CqkOc4q9oUmW1yo/edit?usp=sharing"",""ลำปาง!J343"")"),0)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IFERROR(__xludf.DUMMYFUNCTION("IMPORTRANGE(""https://docs.google.com/spreadsheets/d/11923uPwbBZFjjGgGUA6NLw09EwE0CqkOc4q9oUmW1yo/edit?usp=sharing"",""ลำปาง!I344"")"),15)</f>
        <v>15</v>
      </c>
      <c r="J449" s="203">
        <f ca="1">IFERROR(__xludf.DUMMYFUNCTION("IMPORTRANGE(""https://docs.google.com/spreadsheets/d/11923uPwbBZFjjGgGUA6NLw09EwE0CqkOc4q9oUmW1yo/edit?usp=sharing"",""ลำปาง!J344"")"),15)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IFERROR(__xludf.DUMMYFUNCTION("IMPORTRANGE(""https://docs.google.com/spreadsheets/d/11923uPwbBZFjjGgGUA6NLw09EwE0CqkOc4q9oUmW1yo/edit?usp=sharing"",""ลำปาง!I345"")"),15)</f>
        <v>15</v>
      </c>
      <c r="J450" s="192">
        <f ca="1">IFERROR(__xludf.DUMMYFUNCTION("IMPORTRANGE(""https://docs.google.com/spreadsheets/d/11923uPwbBZFjjGgGUA6NLw09EwE0CqkOc4q9oUmW1yo/edit?usp=sharing"",""ลำปาง!J345"")"),15)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IFERROR(__xludf.DUMMYFUNCTION("IMPORTRANGE(""https://docs.google.com/spreadsheets/d/11923uPwbBZFjjGgGUA6NLw09EwE0CqkOc4q9oUmW1yo/edit?usp=sharing"",""ลำปาง!I346"")"),0)</f>
        <v>0</v>
      </c>
      <c r="J451" s="191">
        <f ca="1">IFERROR(__xludf.DUMMYFUNCTION("IMPORTRANGE(""https://docs.google.com/spreadsheets/d/11923uPwbBZFjjGgGUA6NLw09EwE0CqkOc4q9oUmW1yo/edit?usp=sharing"",""ลำปาง!J346"")"),0)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IFERROR(__xludf.DUMMYFUNCTION("IMPORTRANGE(""https://docs.google.com/spreadsheets/d/11923uPwbBZFjjGgGUA6NLw09EwE0CqkOc4q9oUmW1yo/edit?usp=sharing"",""ลำปาง!I347"")"),0)</f>
        <v>0</v>
      </c>
      <c r="J452" s="191">
        <f ca="1">IFERROR(__xludf.DUMMYFUNCTION("IMPORTRANGE(""https://docs.google.com/spreadsheets/d/11923uPwbBZFjjGgGUA6NLw09EwE0CqkOc4q9oUmW1yo/edit?usp=sharing"",""ลำปาง!J347"")"),0)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IFERROR(__xludf.DUMMYFUNCTION("IMPORTRANGE(""https://docs.google.com/spreadsheets/d/11923uPwbBZFjjGgGUA6NLw09EwE0CqkOc4q9oUmW1yo/edit?usp=sharing"",""ลำปาง!J348"")"),0)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IFERROR(__xludf.DUMMYFUNCTION("IMPORTRANGE(""https://docs.google.com/spreadsheets/d/11923uPwbBZFjjGgGUA6NLw09EwE0CqkOc4q9oUmW1yo/edit?usp=sharing"",""ลำปาง!I350"")"),39762)</f>
        <v>39762</v>
      </c>
      <c r="J455" s="360">
        <f ca="1">IFERROR(__xludf.DUMMYFUNCTION("IMPORTRANGE(""https://docs.google.com/spreadsheets/d/11923uPwbBZFjjGgGUA6NLw09EwE0CqkOc4q9oUmW1yo/edit?usp=sharing"",""ลำปาง!J350"")"),0)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IFERROR(__xludf.DUMMYFUNCTION("IMPORTRANGE(""https://docs.google.com/spreadsheets/d/11923uPwbBZFjjGgGUA6NLw09EwE0CqkOc4q9oUmW1yo/edit?usp=sharing"",""ลำปาง!L350"")"),615200)</f>
        <v>615200</v>
      </c>
      <c r="M455" s="362"/>
      <c r="N455" s="362">
        <f ca="1">IFERROR(__xludf.DUMMYFUNCTION("IMPORTRANGE(""https://docs.google.com/spreadsheets/d/11923uPwbBZFjjGgGUA6NLw09EwE0CqkOc4q9oUmW1yo/edit?usp=sharing"",""ลำปาง!M350"")"),21406.7)</f>
        <v>21406.7</v>
      </c>
      <c r="O455" s="362">
        <f t="shared" ref="O455:O459" ca="1" si="116">+IF(L455&gt;0,N455*100/L455,0)</f>
        <v>3.4796326397919377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IFERROR(__xludf.DUMMYFUNCTION("IMPORTRANGE(""https://docs.google.com/spreadsheets/d/11923uPwbBZFjjGgGUA6NLw09EwE0CqkOc4q9oUmW1yo/edit?usp=sharing"",""ลำปาง!L351"")"),0)</f>
        <v>0</v>
      </c>
      <c r="M456" s="169"/>
      <c r="N456" s="171">
        <f ca="1">IFERROR(__xludf.DUMMYFUNCTION("IMPORTRANGE(""https://docs.google.com/spreadsheets/d/11923uPwbBZFjjGgGUA6NLw09EwE0CqkOc4q9oUmW1yo/edit?usp=sharing"",""ลำปาง!M351"")"),0)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IFERROR(__xludf.DUMMYFUNCTION("IMPORTRANGE(""https://docs.google.com/spreadsheets/d/11923uPwbBZFjjGgGUA6NLw09EwE0CqkOc4q9oUmW1yo/edit?usp=sharing"",""ลำปาง!L352"")"),615200)</f>
        <v>615200</v>
      </c>
      <c r="M457" s="169"/>
      <c r="N457" s="171">
        <f ca="1">IFERROR(__xludf.DUMMYFUNCTION("IMPORTRANGE(""https://docs.google.com/spreadsheets/d/11923uPwbBZFjjGgGUA6NLw09EwE0CqkOc4q9oUmW1yo/edit?usp=sharing"",""ลำปาง!M352"")"),21406.7)</f>
        <v>21406.7</v>
      </c>
      <c r="O457" s="171">
        <f t="shared" ca="1" si="116"/>
        <v>3.4796326397919377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IFERROR(__xludf.DUMMYFUNCTION("IMPORTRANGE(""https://docs.google.com/spreadsheets/d/11923uPwbBZFjjGgGUA6NLw09EwE0CqkOc4q9oUmW1yo/edit?usp=sharing"",""ลำปาง!L353"")"),0)</f>
        <v>0</v>
      </c>
      <c r="M458" s="171"/>
      <c r="N458" s="171">
        <f ca="1">IFERROR(__xludf.DUMMYFUNCTION("IMPORTRANGE(""https://docs.google.com/spreadsheets/d/11923uPwbBZFjjGgGUA6NLw09EwE0CqkOc4q9oUmW1yo/edit?usp=sharing"",""ลำปาง!M353"")"),0)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IFERROR(__xludf.DUMMYFUNCTION("IMPORTRANGE(""https://docs.google.com/spreadsheets/d/11923uPwbBZFjjGgGUA6NLw09EwE0CqkOc4q9oUmW1yo/edit?usp=sharing"",""ลำปาง!L354"")"),615200)</f>
        <v>615200</v>
      </c>
      <c r="M459" s="171"/>
      <c r="N459" s="171">
        <f ca="1">IFERROR(__xludf.DUMMYFUNCTION("IMPORTRANGE(""https://docs.google.com/spreadsheets/d/11923uPwbBZFjjGgGUA6NLw09EwE0CqkOc4q9oUmW1yo/edit?usp=sharing"",""ลำปาง!M354"")"),21406.7)</f>
        <v>21406.7</v>
      </c>
      <c r="O459" s="171">
        <f t="shared" ca="1" si="116"/>
        <v>3.4796326397919377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IFERROR(__xludf.DUMMYFUNCTION("IMPORTRANGE(""https://docs.google.com/spreadsheets/d/11923uPwbBZFjjGgGUA6NLw09EwE0CqkOc4q9oUmW1yo/edit?usp=sharing"",""ลำปาง!M355"")"),0)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IFERROR(__xludf.DUMMYFUNCTION("IMPORTRANGE(""https://docs.google.com/spreadsheets/d/11923uPwbBZFjjGgGUA6NLw09EwE0CqkOc4q9oUmW1yo/edit?usp=sharing"",""ลำปาง!M356"")"),0)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IFERROR(__xludf.DUMMYFUNCTION("IMPORTRANGE(""https://docs.google.com/spreadsheets/d/11923uPwbBZFjjGgGUA6NLw09EwE0CqkOc4q9oUmW1yo/edit?usp=sharing"",""ลำปาง!M357"")"),20166.7)</f>
        <v>20166.7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IFERROR(__xludf.DUMMYFUNCTION("IMPORTRANGE(""https://docs.google.com/spreadsheets/d/11923uPwbBZFjjGgGUA6NLw09EwE0CqkOc4q9oUmW1yo/edit?usp=sharing"",""ลำปาง!M358"")"),1240)</f>
        <v>1240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IFERROR(__xludf.DUMMYFUNCTION("IMPORTRANGE(""https://docs.google.com/spreadsheets/d/11923uPwbBZFjjGgGUA6NLw09EwE0CqkOc4q9oUmW1yo/edit?usp=sharing"",""ลำปาง!I359"")"),39762)</f>
        <v>39762</v>
      </c>
      <c r="J464" s="264">
        <f ca="1">IFERROR(__xludf.DUMMYFUNCTION("IMPORTRANGE(""https://docs.google.com/spreadsheets/d/11923uPwbBZFjjGgGUA6NLw09EwE0CqkOc4q9oUmW1yo/edit?usp=sharing"",""ลำปาง!J359"")"),0)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IFERROR(__xludf.DUMMYFUNCTION("IMPORTRANGE(""https://docs.google.com/spreadsheets/d/11923uPwbBZFjjGgGUA6NLw09EwE0CqkOc4q9oUmW1yo/edit?usp=sharing"",""ลำปาง!I360"")"),39762)</f>
        <v>39762</v>
      </c>
      <c r="J465" s="401">
        <f ca="1">IFERROR(__xludf.DUMMYFUNCTION("IMPORTRANGE(""https://docs.google.com/spreadsheets/d/11923uPwbBZFjjGgGUA6NLw09EwE0CqkOc4q9oUmW1yo/edit?usp=sharing"",""ลำปาง!J360"")"),0)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IFERROR(__xludf.DUMMYFUNCTION("IMPORTRANGE(""https://docs.google.com/spreadsheets/d/11923uPwbBZFjjGgGUA6NLw09EwE0CqkOc4q9oUmW1yo/edit?usp=sharing"",""ลำปาง!I361"")"),10122)</f>
        <v>10122</v>
      </c>
      <c r="J466" s="401">
        <f ca="1">IFERROR(__xludf.DUMMYFUNCTION("IMPORTRANGE(""https://docs.google.com/spreadsheets/d/11923uPwbBZFjjGgGUA6NLw09EwE0CqkOc4q9oUmW1yo/edit?usp=sharing"",""ลำปาง!J361"")"),0)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IFERROR(__xludf.DUMMYFUNCTION("IMPORTRANGE(""https://docs.google.com/spreadsheets/d/11923uPwbBZFjjGgGUA6NLw09EwE0CqkOc4q9oUmW1yo/edit?usp=sharing"",""ลำปาง!I362"")"),0)</f>
        <v>0</v>
      </c>
      <c r="J467" s="192">
        <f ca="1">IFERROR(__xludf.DUMMYFUNCTION("IMPORTRANGE(""https://docs.google.com/spreadsheets/d/11923uPwbBZFjjGgGUA6NLw09EwE0CqkOc4q9oUmW1yo/edit?usp=sharing"",""ลำปาง!J362"")"),0)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IFERROR(__xludf.DUMMYFUNCTION("IMPORTRANGE(""https://docs.google.com/spreadsheets/d/11923uPwbBZFjjGgGUA6NLw09EwE0CqkOc4q9oUmW1yo/edit?usp=sharing"",""ลำปาง!I363"")"),0)</f>
        <v>0</v>
      </c>
      <c r="J468" s="192">
        <f ca="1">IFERROR(__xludf.DUMMYFUNCTION("IMPORTRANGE(""https://docs.google.com/spreadsheets/d/11923uPwbBZFjjGgGUA6NLw09EwE0CqkOc4q9oUmW1yo/edit?usp=sharing"",""ลำปาง!J363"")"),0)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IFERROR(__xludf.DUMMYFUNCTION("IMPORTRANGE(""https://docs.google.com/spreadsheets/d/11923uPwbBZFjjGgGUA6NLw09EwE0CqkOc4q9oUmW1yo/edit?usp=sharing"",""ลำปาง!I364"")"),0)</f>
        <v>0</v>
      </c>
      <c r="J469" s="192">
        <f ca="1">IFERROR(__xludf.DUMMYFUNCTION("IMPORTRANGE(""https://docs.google.com/spreadsheets/d/11923uPwbBZFjjGgGUA6NLw09EwE0CqkOc4q9oUmW1yo/edit?usp=sharing"",""ลำปาง!J364"")"),0)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IFERROR(__xludf.DUMMYFUNCTION("IMPORTRANGE(""https://docs.google.com/spreadsheets/d/11923uPwbBZFjjGgGUA6NLw09EwE0CqkOc4q9oUmW1yo/edit?usp=sharing"",""ลำปาง!I365"")"),0)</f>
        <v>0</v>
      </c>
      <c r="J470" s="192">
        <f ca="1">IFERROR(__xludf.DUMMYFUNCTION("IMPORTRANGE(""https://docs.google.com/spreadsheets/d/11923uPwbBZFjjGgGUA6NLw09EwE0CqkOc4q9oUmW1yo/edit?usp=sharing"",""ลำปาง!J365"")"),0)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IFERROR(__xludf.DUMMYFUNCTION("IMPORTRANGE(""https://docs.google.com/spreadsheets/d/11923uPwbBZFjjGgGUA6NLw09EwE0CqkOc4q9oUmW1yo/edit?usp=sharing"",""ลำปาง!I366"")"),0)</f>
        <v>0</v>
      </c>
      <c r="J471" s="192">
        <f ca="1">IFERROR(__xludf.DUMMYFUNCTION("IMPORTRANGE(""https://docs.google.com/spreadsheets/d/11923uPwbBZFjjGgGUA6NLw09EwE0CqkOc4q9oUmW1yo/edit?usp=sharing"",""ลำปาง!J366"")"),0)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IFERROR(__xludf.DUMMYFUNCTION("IMPORTRANGE(""https://docs.google.com/spreadsheets/d/11923uPwbBZFjjGgGUA6NLw09EwE0CqkOc4q9oUmW1yo/edit?usp=sharing"",""ลำปาง!I367"")"),0)</f>
        <v>0</v>
      </c>
      <c r="J472" s="192">
        <f ca="1">IFERROR(__xludf.DUMMYFUNCTION("IMPORTRANGE(""https://docs.google.com/spreadsheets/d/11923uPwbBZFjjGgGUA6NLw09EwE0CqkOc4q9oUmW1yo/edit?usp=sharing"",""ลำปาง!J367"")"),0)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IFERROR(__xludf.DUMMYFUNCTION("IMPORTRANGE(""https://docs.google.com/spreadsheets/d/11923uPwbBZFjjGgGUA6NLw09EwE0CqkOc4q9oUmW1yo/edit?usp=sharing"",""ลำปาง!I368"")"),39762)</f>
        <v>39762</v>
      </c>
      <c r="J473" s="401">
        <f ca="1">IFERROR(__xludf.DUMMYFUNCTION("IMPORTRANGE(""https://docs.google.com/spreadsheets/d/11923uPwbBZFjjGgGUA6NLw09EwE0CqkOc4q9oUmW1yo/edit?usp=sharing"",""ลำปาง!J368"")"),0)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IFERROR(__xludf.DUMMYFUNCTION("IMPORTRANGE(""https://docs.google.com/spreadsheets/d/11923uPwbBZFjjGgGUA6NLw09EwE0CqkOc4q9oUmW1yo/edit?usp=sharing"",""ลำปาง!I369"")"),10122)</f>
        <v>10122</v>
      </c>
      <c r="J474" s="401">
        <f ca="1">IFERROR(__xludf.DUMMYFUNCTION("IMPORTRANGE(""https://docs.google.com/spreadsheets/d/11923uPwbBZFjjGgGUA6NLw09EwE0CqkOc4q9oUmW1yo/edit?usp=sharing"",""ลำปาง!J369"")"),0)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IFERROR(__xludf.DUMMYFUNCTION("IMPORTRANGE(""https://docs.google.com/spreadsheets/d/11923uPwbBZFjjGgGUA6NLw09EwE0CqkOc4q9oUmW1yo/edit?usp=sharing"",""ลำปาง!I370"")"),0)</f>
        <v>0</v>
      </c>
      <c r="J475" s="192">
        <f ca="1">IFERROR(__xludf.DUMMYFUNCTION("IMPORTRANGE(""https://docs.google.com/spreadsheets/d/11923uPwbBZFjjGgGUA6NLw09EwE0CqkOc4q9oUmW1yo/edit?usp=sharing"",""ลำปาง!J370"")"),0)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IFERROR(__xludf.DUMMYFUNCTION("IMPORTRANGE(""https://docs.google.com/spreadsheets/d/11923uPwbBZFjjGgGUA6NLw09EwE0CqkOc4q9oUmW1yo/edit?usp=sharing"",""ลำปาง!I371"")"),0)</f>
        <v>0</v>
      </c>
      <c r="J476" s="192">
        <f ca="1">IFERROR(__xludf.DUMMYFUNCTION("IMPORTRANGE(""https://docs.google.com/spreadsheets/d/11923uPwbBZFjjGgGUA6NLw09EwE0CqkOc4q9oUmW1yo/edit?usp=sharing"",""ลำปาง!J371"")"),0)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IFERROR(__xludf.DUMMYFUNCTION("IMPORTRANGE(""https://docs.google.com/spreadsheets/d/11923uPwbBZFjjGgGUA6NLw09EwE0CqkOc4q9oUmW1yo/edit?usp=sharing"",""ลำปาง!I372"")"),0)</f>
        <v>0</v>
      </c>
      <c r="J477" s="192">
        <f ca="1">IFERROR(__xludf.DUMMYFUNCTION("IMPORTRANGE(""https://docs.google.com/spreadsheets/d/11923uPwbBZFjjGgGUA6NLw09EwE0CqkOc4q9oUmW1yo/edit?usp=sharing"",""ลำปาง!J372"")"),0)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IFERROR(__xludf.DUMMYFUNCTION("IMPORTRANGE(""https://docs.google.com/spreadsheets/d/11923uPwbBZFjjGgGUA6NLw09EwE0CqkOc4q9oUmW1yo/edit?usp=sharing"",""ลำปาง!I373"")"),0)</f>
        <v>0</v>
      </c>
      <c r="J478" s="192">
        <f ca="1">IFERROR(__xludf.DUMMYFUNCTION("IMPORTRANGE(""https://docs.google.com/spreadsheets/d/11923uPwbBZFjjGgGUA6NLw09EwE0CqkOc4q9oUmW1yo/edit?usp=sharing"",""ลำปาง!J373"")"),0)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IFERROR(__xludf.DUMMYFUNCTION("IMPORTRANGE(""https://docs.google.com/spreadsheets/d/11923uPwbBZFjjGgGUA6NLw09EwE0CqkOc4q9oUmW1yo/edit?usp=sharing"",""ลำปาง!I374"")"),0)</f>
        <v>0</v>
      </c>
      <c r="J479" s="192">
        <f ca="1">IFERROR(__xludf.DUMMYFUNCTION("IMPORTRANGE(""https://docs.google.com/spreadsheets/d/11923uPwbBZFjjGgGUA6NLw09EwE0CqkOc4q9oUmW1yo/edit?usp=sharing"",""ลำปาง!J374"")"),0)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IFERROR(__xludf.DUMMYFUNCTION("IMPORTRANGE(""https://docs.google.com/spreadsheets/d/11923uPwbBZFjjGgGUA6NLw09EwE0CqkOc4q9oUmW1yo/edit?usp=sharing"",""ลำปาง!I375"")"),0)</f>
        <v>0</v>
      </c>
      <c r="J480" s="192">
        <f ca="1">IFERROR(__xludf.DUMMYFUNCTION("IMPORTRANGE(""https://docs.google.com/spreadsheets/d/11923uPwbBZFjjGgGUA6NLw09EwE0CqkOc4q9oUmW1yo/edit?usp=sharing"",""ลำปาง!J375"")"),0)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IFERROR(__xludf.DUMMYFUNCTION("IMPORTRANGE(""https://docs.google.com/spreadsheets/d/11923uPwbBZFjjGgGUA6NLw09EwE0CqkOc4q9oUmW1yo/edit?usp=sharing"",""ลำปาง!I376"")"),39762)</f>
        <v>39762</v>
      </c>
      <c r="J481" s="401">
        <f ca="1">IFERROR(__xludf.DUMMYFUNCTION("IMPORTRANGE(""https://docs.google.com/spreadsheets/d/11923uPwbBZFjjGgGUA6NLw09EwE0CqkOc4q9oUmW1yo/edit?usp=sharing"",""ลำปาง!J376"")"),0)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IFERROR(__xludf.DUMMYFUNCTION("IMPORTRANGE(""https://docs.google.com/spreadsheets/d/11923uPwbBZFjjGgGUA6NLw09EwE0CqkOc4q9oUmW1yo/edit?usp=sharing"",""ลำปาง!I377"")"),10122)</f>
        <v>10122</v>
      </c>
      <c r="J482" s="401">
        <f ca="1">IFERROR(__xludf.DUMMYFUNCTION("IMPORTRANGE(""https://docs.google.com/spreadsheets/d/11923uPwbBZFjjGgGUA6NLw09EwE0CqkOc4q9oUmW1yo/edit?usp=sharing"",""ลำปาง!J377"")"),0)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IFERROR(__xludf.DUMMYFUNCTION("IMPORTRANGE(""https://docs.google.com/spreadsheets/d/11923uPwbBZFjjGgGUA6NLw09EwE0CqkOc4q9oUmW1yo/edit?usp=sharing"",""ลำปาง!I378"")"),0)</f>
        <v>0</v>
      </c>
      <c r="J483" s="192">
        <f ca="1">IFERROR(__xludf.DUMMYFUNCTION("IMPORTRANGE(""https://docs.google.com/spreadsheets/d/11923uPwbBZFjjGgGUA6NLw09EwE0CqkOc4q9oUmW1yo/edit?usp=sharing"",""ลำปาง!J378"")"),0)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IFERROR(__xludf.DUMMYFUNCTION("IMPORTRANGE(""https://docs.google.com/spreadsheets/d/11923uPwbBZFjjGgGUA6NLw09EwE0CqkOc4q9oUmW1yo/edit?usp=sharing"",""ลำปาง!I379"")"),0)</f>
        <v>0</v>
      </c>
      <c r="J484" s="192">
        <f ca="1">IFERROR(__xludf.DUMMYFUNCTION("IMPORTRANGE(""https://docs.google.com/spreadsheets/d/11923uPwbBZFjjGgGUA6NLw09EwE0CqkOc4q9oUmW1yo/edit?usp=sharing"",""ลำปาง!J379"")"),0)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IFERROR(__xludf.DUMMYFUNCTION("IMPORTRANGE(""https://docs.google.com/spreadsheets/d/11923uPwbBZFjjGgGUA6NLw09EwE0CqkOc4q9oUmW1yo/edit?usp=sharing"",""ลำปาง!I380"")"),0)</f>
        <v>0</v>
      </c>
      <c r="J485" s="192">
        <f ca="1">IFERROR(__xludf.DUMMYFUNCTION("IMPORTRANGE(""https://docs.google.com/spreadsheets/d/11923uPwbBZFjjGgGUA6NLw09EwE0CqkOc4q9oUmW1yo/edit?usp=sharing"",""ลำปาง!J380"")"),0)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IFERROR(__xludf.DUMMYFUNCTION("IMPORTRANGE(""https://docs.google.com/spreadsheets/d/11923uPwbBZFjjGgGUA6NLw09EwE0CqkOc4q9oUmW1yo/edit?usp=sharing"",""ลำปาง!I381"")"),0)</f>
        <v>0</v>
      </c>
      <c r="J486" s="192">
        <f ca="1">IFERROR(__xludf.DUMMYFUNCTION("IMPORTRANGE(""https://docs.google.com/spreadsheets/d/11923uPwbBZFjjGgGUA6NLw09EwE0CqkOc4q9oUmW1yo/edit?usp=sharing"",""ลำปาง!J381"")"),0)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IFERROR(__xludf.DUMMYFUNCTION("IMPORTRANGE(""https://docs.google.com/spreadsheets/d/11923uPwbBZFjjGgGUA6NLw09EwE0CqkOc4q9oUmW1yo/edit?usp=sharing"",""ลำปาง!I382"")"),0)</f>
        <v>0</v>
      </c>
      <c r="J487" s="401">
        <f ca="1">IFERROR(__xludf.DUMMYFUNCTION("IMPORTRANGE(""https://docs.google.com/spreadsheets/d/11923uPwbBZFjjGgGUA6NLw09EwE0CqkOc4q9oUmW1yo/edit?usp=sharing"",""ลำปาง!J382"")"),0)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IFERROR(__xludf.DUMMYFUNCTION("IMPORTRANGE(""https://docs.google.com/spreadsheets/d/11923uPwbBZFjjGgGUA6NLw09EwE0CqkOc4q9oUmW1yo/edit?usp=sharing"",""ลำปาง!I383"")"),0)</f>
        <v>0</v>
      </c>
      <c r="J488" s="401">
        <f ca="1">IFERROR(__xludf.DUMMYFUNCTION("IMPORTRANGE(""https://docs.google.com/spreadsheets/d/11923uPwbBZFjjGgGUA6NLw09EwE0CqkOc4q9oUmW1yo/edit?usp=sharing"",""ลำปาง!J383"")"),0)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IFERROR(__xludf.DUMMYFUNCTION("IMPORTRANGE(""https://docs.google.com/spreadsheets/d/11923uPwbBZFjjGgGUA6NLw09EwE0CqkOc4q9oUmW1yo/edit?usp=sharing"",""ลำปาง!I384"")"),0)</f>
        <v>0</v>
      </c>
      <c r="J489" s="192">
        <f ca="1">IFERROR(__xludf.DUMMYFUNCTION("IMPORTRANGE(""https://docs.google.com/spreadsheets/d/11923uPwbBZFjjGgGUA6NLw09EwE0CqkOc4q9oUmW1yo/edit?usp=sharing"",""ลำปาง!J384"")"),0)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IFERROR(__xludf.DUMMYFUNCTION("IMPORTRANGE(""https://docs.google.com/spreadsheets/d/11923uPwbBZFjjGgGUA6NLw09EwE0CqkOc4q9oUmW1yo/edit?usp=sharing"",""ลำปาง!I385"")"),0)</f>
        <v>0</v>
      </c>
      <c r="J490" s="192">
        <f ca="1">IFERROR(__xludf.DUMMYFUNCTION("IMPORTRANGE(""https://docs.google.com/spreadsheets/d/11923uPwbBZFjjGgGUA6NLw09EwE0CqkOc4q9oUmW1yo/edit?usp=sharing"",""ลำปาง!J385"")"),0)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IFERROR(__xludf.DUMMYFUNCTION("IMPORTRANGE(""https://docs.google.com/spreadsheets/d/11923uPwbBZFjjGgGUA6NLw09EwE0CqkOc4q9oUmW1yo/edit?usp=sharing"",""ลำปาง!I386"")"),0)</f>
        <v>0</v>
      </c>
      <c r="J491" s="192">
        <f ca="1">IFERROR(__xludf.DUMMYFUNCTION("IMPORTRANGE(""https://docs.google.com/spreadsheets/d/11923uPwbBZFjjGgGUA6NLw09EwE0CqkOc4q9oUmW1yo/edit?usp=sharing"",""ลำปาง!J386"")"),0)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IFERROR(__xludf.DUMMYFUNCTION("IMPORTRANGE(""https://docs.google.com/spreadsheets/d/11923uPwbBZFjjGgGUA6NLw09EwE0CqkOc4q9oUmW1yo/edit?usp=sharing"",""ลำปาง!I387"")"),0)</f>
        <v>0</v>
      </c>
      <c r="J492" s="192">
        <f ca="1">IFERROR(__xludf.DUMMYFUNCTION("IMPORTRANGE(""https://docs.google.com/spreadsheets/d/11923uPwbBZFjjGgGUA6NLw09EwE0CqkOc4q9oUmW1yo/edit?usp=sharing"",""ลำปาง!J387"")"),0)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IFERROR(__xludf.DUMMYFUNCTION("IMPORTRANGE(""https://docs.google.com/spreadsheets/d/11923uPwbBZFjjGgGUA6NLw09EwE0CqkOc4q9oUmW1yo/edit?usp=sharing"",""ลำปาง!I388"")"),0)</f>
        <v>0</v>
      </c>
      <c r="J493" s="192">
        <f ca="1">IFERROR(__xludf.DUMMYFUNCTION("IMPORTRANGE(""https://docs.google.com/spreadsheets/d/11923uPwbBZFjjGgGUA6NLw09EwE0CqkOc4q9oUmW1yo/edit?usp=sharing"",""ลำปาง!J388"")"),0)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IFERROR(__xludf.DUMMYFUNCTION("IMPORTRANGE(""https://docs.google.com/spreadsheets/d/11923uPwbBZFjjGgGUA6NLw09EwE0CqkOc4q9oUmW1yo/edit?usp=sharing"",""ลำปาง!I389"")"),0)</f>
        <v>0</v>
      </c>
      <c r="J494" s="417">
        <f ca="1">IFERROR(__xludf.DUMMYFUNCTION("IMPORTRANGE(""https://docs.google.com/spreadsheets/d/11923uPwbBZFjjGgGUA6NLw09EwE0CqkOc4q9oUmW1yo/edit?usp=sharing"",""ลำปาง!J389"")"),0)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IFERROR(__xludf.DUMMYFUNCTION("IMPORTRANGE(""https://docs.google.com/spreadsheets/d/11923uPwbBZFjjGgGUA6NLw09EwE0CqkOc4q9oUmW1yo/edit?usp=sharing"",""ลำปาง!I390"")"),0)</f>
        <v>0</v>
      </c>
      <c r="J495" s="417">
        <f ca="1">IFERROR(__xludf.DUMMYFUNCTION("IMPORTRANGE(""https://docs.google.com/spreadsheets/d/11923uPwbBZFjjGgGUA6NLw09EwE0CqkOc4q9oUmW1yo/edit?usp=sharing"",""ลำปาง!J390"")"),0)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IFERROR(__xludf.DUMMYFUNCTION("IMPORTRANGE(""https://docs.google.com/spreadsheets/d/11923uPwbBZFjjGgGUA6NLw09EwE0CqkOc4q9oUmW1yo/edit?usp=sharing"",""ลำปาง!I391"")"),0)</f>
        <v>0</v>
      </c>
      <c r="J496" s="417">
        <f ca="1">IFERROR(__xludf.DUMMYFUNCTION("IMPORTRANGE(""https://docs.google.com/spreadsheets/d/11923uPwbBZFjjGgGUA6NLw09EwE0CqkOc4q9oUmW1yo/edit?usp=sharing"",""ลำปาง!J391"")"),0)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IFERROR(__xludf.DUMMYFUNCTION("IMPORTRANGE(""https://docs.google.com/spreadsheets/d/11923uPwbBZFjjGgGUA6NLw09EwE0CqkOc4q9oUmW1yo/edit?usp=sharing"",""ลำปาง!I392"")"),2846)</f>
        <v>2846</v>
      </c>
      <c r="J497" s="424">
        <f ca="1">IFERROR(__xludf.DUMMYFUNCTION("IMPORTRANGE(""https://docs.google.com/spreadsheets/d/11923uPwbBZFjjGgGUA6NLw09EwE0CqkOc4q9oUmW1yo/edit?usp=sharing"",""ลำปาง!J392"")"),0)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IFERROR(__xludf.DUMMYFUNCTION("IMPORTRANGE(""https://docs.google.com/spreadsheets/d/11923uPwbBZFjjGgGUA6NLw09EwE0CqkOc4q9oUmW1yo/edit?usp=sharing"",""ลำปาง!I393"")"),2846)</f>
        <v>2846</v>
      </c>
      <c r="J498" s="401">
        <f ca="1">IFERROR(__xludf.DUMMYFUNCTION("IMPORTRANGE(""https://docs.google.com/spreadsheets/d/11923uPwbBZFjjGgGUA6NLw09EwE0CqkOc4q9oUmW1yo/edit?usp=sharing"",""ลำปาง!J393"")"),0)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IFERROR(__xludf.DUMMYFUNCTION("IMPORTRANGE(""https://docs.google.com/spreadsheets/d/11923uPwbBZFjjGgGUA6NLw09EwE0CqkOc4q9oUmW1yo/edit?usp=sharing"",""ลำปาง!I394"")"),354)</f>
        <v>354</v>
      </c>
      <c r="J499" s="401">
        <f ca="1">IFERROR(__xludf.DUMMYFUNCTION("IMPORTRANGE(""https://docs.google.com/spreadsheets/d/11923uPwbBZFjjGgGUA6NLw09EwE0CqkOc4q9oUmW1yo/edit?usp=sharing"",""ลำปาง!J394"")"),0)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IFERROR(__xludf.DUMMYFUNCTION("IMPORTRANGE(""https://docs.google.com/spreadsheets/d/11923uPwbBZFjjGgGUA6NLw09EwE0CqkOc4q9oUmW1yo/edit?usp=sharing"",""ลำปาง!I395"")"),0)</f>
        <v>0</v>
      </c>
      <c r="J500" s="167">
        <f ca="1">IFERROR(__xludf.DUMMYFUNCTION("IMPORTRANGE(""https://docs.google.com/spreadsheets/d/11923uPwbBZFjjGgGUA6NLw09EwE0CqkOc4q9oUmW1yo/edit?usp=sharing"",""ลำปาง!J395"")"),0)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IFERROR(__xludf.DUMMYFUNCTION("IMPORTRANGE(""https://docs.google.com/spreadsheets/d/11923uPwbBZFjjGgGUA6NLw09EwE0CqkOc4q9oUmW1yo/edit?usp=sharing"",""ลำปาง!I396"")"),0)</f>
        <v>0</v>
      </c>
      <c r="J501" s="167">
        <f ca="1">IFERROR(__xludf.DUMMYFUNCTION("IMPORTRANGE(""https://docs.google.com/spreadsheets/d/11923uPwbBZFjjGgGUA6NLw09EwE0CqkOc4q9oUmW1yo/edit?usp=sharing"",""ลำปาง!J396"")"),0)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IFERROR(__xludf.DUMMYFUNCTION("IMPORTRANGE(""https://docs.google.com/spreadsheets/d/11923uPwbBZFjjGgGUA6NLw09EwE0CqkOc4q9oUmW1yo/edit?usp=sharing"",""ลำปาง!I397"")"),0)</f>
        <v>0</v>
      </c>
      <c r="J502" s="192">
        <f ca="1">IFERROR(__xludf.DUMMYFUNCTION("IMPORTRANGE(""https://docs.google.com/spreadsheets/d/11923uPwbBZFjjGgGUA6NLw09EwE0CqkOc4q9oUmW1yo/edit?usp=sharing"",""ลำปาง!J397"")"),0)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IFERROR(__xludf.DUMMYFUNCTION("IMPORTRANGE(""https://docs.google.com/spreadsheets/d/11923uPwbBZFjjGgGUA6NLw09EwE0CqkOc4q9oUmW1yo/edit?usp=sharing"",""ลำปาง!I398"")"),0)</f>
        <v>0</v>
      </c>
      <c r="J503" s="192">
        <f ca="1">IFERROR(__xludf.DUMMYFUNCTION("IMPORTRANGE(""https://docs.google.com/spreadsheets/d/11923uPwbBZFjjGgGUA6NLw09EwE0CqkOc4q9oUmW1yo/edit?usp=sharing"",""ลำปาง!J398"")"),0)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IFERROR(__xludf.DUMMYFUNCTION("IMPORTRANGE(""https://docs.google.com/spreadsheets/d/11923uPwbBZFjjGgGUA6NLw09EwE0CqkOc4q9oUmW1yo/edit?usp=sharing"",""ลำปาง!I399"")"),0)</f>
        <v>0</v>
      </c>
      <c r="J504" s="192">
        <f ca="1">IFERROR(__xludf.DUMMYFUNCTION("IMPORTRANGE(""https://docs.google.com/spreadsheets/d/11923uPwbBZFjjGgGUA6NLw09EwE0CqkOc4q9oUmW1yo/edit?usp=sharing"",""ลำปาง!J399"")"),0)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IFERROR(__xludf.DUMMYFUNCTION("IMPORTRANGE(""https://docs.google.com/spreadsheets/d/11923uPwbBZFjjGgGUA6NLw09EwE0CqkOc4q9oUmW1yo/edit?usp=sharing"",""ลำปาง!I400"")"),0)</f>
        <v>0</v>
      </c>
      <c r="J505" s="192">
        <f ca="1">IFERROR(__xludf.DUMMYFUNCTION("IMPORTRANGE(""https://docs.google.com/spreadsheets/d/11923uPwbBZFjjGgGUA6NLw09EwE0CqkOc4q9oUmW1yo/edit?usp=sharing"",""ลำปาง!J400"")"),0)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IFERROR(__xludf.DUMMYFUNCTION("IMPORTRANGE(""https://docs.google.com/spreadsheets/d/11923uPwbBZFjjGgGUA6NLw09EwE0CqkOc4q9oUmW1yo/edit?usp=sharing"",""ลำปาง!I401"")"),0)</f>
        <v>0</v>
      </c>
      <c r="J506" s="192">
        <f ca="1">IFERROR(__xludf.DUMMYFUNCTION("IMPORTRANGE(""https://docs.google.com/spreadsheets/d/11923uPwbBZFjjGgGUA6NLw09EwE0CqkOc4q9oUmW1yo/edit?usp=sharing"",""ลำปาง!J401"")"),0)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IFERROR(__xludf.DUMMYFUNCTION("IMPORTRANGE(""https://docs.google.com/spreadsheets/d/11923uPwbBZFjjGgGUA6NLw09EwE0CqkOc4q9oUmW1yo/edit?usp=sharing"",""ลำปาง!I402"")"),0)</f>
        <v>0</v>
      </c>
      <c r="J507" s="192">
        <f ca="1">IFERROR(__xludf.DUMMYFUNCTION("IMPORTRANGE(""https://docs.google.com/spreadsheets/d/11923uPwbBZFjjGgGUA6NLw09EwE0CqkOc4q9oUmW1yo/edit?usp=sharing"",""ลำปาง!J402"")"),0)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IFERROR(__xludf.DUMMYFUNCTION("IMPORTRANGE(""https://docs.google.com/spreadsheets/d/11923uPwbBZFjjGgGUA6NLw09EwE0CqkOc4q9oUmW1yo/edit?usp=sharing"",""ลำปาง!I403"")"),0)</f>
        <v>0</v>
      </c>
      <c r="J508" s="167">
        <f ca="1">IFERROR(__xludf.DUMMYFUNCTION("IMPORTRANGE(""https://docs.google.com/spreadsheets/d/11923uPwbBZFjjGgGUA6NLw09EwE0CqkOc4q9oUmW1yo/edit?usp=sharing"",""ลำปาง!J403"")"),0)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IFERROR(__xludf.DUMMYFUNCTION("IMPORTRANGE(""https://docs.google.com/spreadsheets/d/11923uPwbBZFjjGgGUA6NLw09EwE0CqkOc4q9oUmW1yo/edit?usp=sharing"",""ลำปาง!I404"")"),0)</f>
        <v>0</v>
      </c>
      <c r="J509" s="167">
        <f ca="1">IFERROR(__xludf.DUMMYFUNCTION("IMPORTRANGE(""https://docs.google.com/spreadsheets/d/11923uPwbBZFjjGgGUA6NLw09EwE0CqkOc4q9oUmW1yo/edit?usp=sharing"",""ลำปาง!J404"")"),0)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IFERROR(__xludf.DUMMYFUNCTION("IMPORTRANGE(""https://docs.google.com/spreadsheets/d/11923uPwbBZFjjGgGUA6NLw09EwE0CqkOc4q9oUmW1yo/edit?usp=sharing"",""ลำปาง!I405"")"),0)</f>
        <v>0</v>
      </c>
      <c r="J510" s="192">
        <f ca="1">IFERROR(__xludf.DUMMYFUNCTION("IMPORTRANGE(""https://docs.google.com/spreadsheets/d/11923uPwbBZFjjGgGUA6NLw09EwE0CqkOc4q9oUmW1yo/edit?usp=sharing"",""ลำปาง!J405"")"),0)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IFERROR(__xludf.DUMMYFUNCTION("IMPORTRANGE(""https://docs.google.com/spreadsheets/d/11923uPwbBZFjjGgGUA6NLw09EwE0CqkOc4q9oUmW1yo/edit?usp=sharing"",""ลำปาง!I406"")"),0)</f>
        <v>0</v>
      </c>
      <c r="J511" s="192">
        <f ca="1">IFERROR(__xludf.DUMMYFUNCTION("IMPORTRANGE(""https://docs.google.com/spreadsheets/d/11923uPwbBZFjjGgGUA6NLw09EwE0CqkOc4q9oUmW1yo/edit?usp=sharing"",""ลำปาง!J406"")"),0)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IFERROR(__xludf.DUMMYFUNCTION("IMPORTRANGE(""https://docs.google.com/spreadsheets/d/11923uPwbBZFjjGgGUA6NLw09EwE0CqkOc4q9oUmW1yo/edit?usp=sharing"",""ลำปาง!I407"")"),0)</f>
        <v>0</v>
      </c>
      <c r="J512" s="192">
        <f ca="1">IFERROR(__xludf.DUMMYFUNCTION("IMPORTRANGE(""https://docs.google.com/spreadsheets/d/11923uPwbBZFjjGgGUA6NLw09EwE0CqkOc4q9oUmW1yo/edit?usp=sharing"",""ลำปาง!J407"")"),0)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IFERROR(__xludf.DUMMYFUNCTION("IMPORTRANGE(""https://docs.google.com/spreadsheets/d/11923uPwbBZFjjGgGUA6NLw09EwE0CqkOc4q9oUmW1yo/edit?usp=sharing"",""ลำปาง!I408"")"),0)</f>
        <v>0</v>
      </c>
      <c r="J513" s="192">
        <f ca="1">IFERROR(__xludf.DUMMYFUNCTION("IMPORTRANGE(""https://docs.google.com/spreadsheets/d/11923uPwbBZFjjGgGUA6NLw09EwE0CqkOc4q9oUmW1yo/edit?usp=sharing"",""ลำปาง!J408"")"),0)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IFERROR(__xludf.DUMMYFUNCTION("IMPORTRANGE(""https://docs.google.com/spreadsheets/d/11923uPwbBZFjjGgGUA6NLw09EwE0CqkOc4q9oUmW1yo/edit?usp=sharing"",""ลำปาง!I409"")"),0)</f>
        <v>0</v>
      </c>
      <c r="J514" s="192">
        <f ca="1">IFERROR(__xludf.DUMMYFUNCTION("IMPORTRANGE(""https://docs.google.com/spreadsheets/d/11923uPwbBZFjjGgGUA6NLw09EwE0CqkOc4q9oUmW1yo/edit?usp=sharing"",""ลำปาง!J409"")"),0)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IFERROR(__xludf.DUMMYFUNCTION("IMPORTRANGE(""https://docs.google.com/spreadsheets/d/11923uPwbBZFjjGgGUA6NLw09EwE0CqkOc4q9oUmW1yo/edit?usp=sharing"",""ลำปาง!I410"")"),0)</f>
        <v>0</v>
      </c>
      <c r="J515" s="192">
        <f ca="1">IFERROR(__xludf.DUMMYFUNCTION("IMPORTRANGE(""https://docs.google.com/spreadsheets/d/11923uPwbBZFjjGgGUA6NLw09EwE0CqkOc4q9oUmW1yo/edit?usp=sharing"",""ลำปาง!J410"")"),0)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IFERROR(__xludf.DUMMYFUNCTION("IMPORTRANGE(""https://docs.google.com/spreadsheets/d/11923uPwbBZFjjGgGUA6NLw09EwE0CqkOc4q9oUmW1yo/edit?usp=sharing"",""ลำปาง!I411"")"),0)</f>
        <v>0</v>
      </c>
      <c r="J516" s="264">
        <f ca="1">IFERROR(__xludf.DUMMYFUNCTION("IMPORTRANGE(""https://docs.google.com/spreadsheets/d/11923uPwbBZFjjGgGUA6NLw09EwE0CqkOc4q9oUmW1yo/edit?usp=sharing"",""ลำปาง!J411"")"),0)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IFERROR(__xludf.DUMMYFUNCTION("IMPORTRANGE(""https://docs.google.com/spreadsheets/d/11923uPwbBZFjjGgGUA6NLw09EwE0CqkOc4q9oUmW1yo/edit?usp=sharing"",""ลำปาง!I412"")"),0)</f>
        <v>0</v>
      </c>
      <c r="J517" s="277">
        <f ca="1">IFERROR(__xludf.DUMMYFUNCTION("IMPORTRANGE(""https://docs.google.com/spreadsheets/d/11923uPwbBZFjjGgGUA6NLw09EwE0CqkOc4q9oUmW1yo/edit?usp=sharing"",""ลำปาง!J412"")"),0)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IFERROR(__xludf.DUMMYFUNCTION("IMPORTRANGE(""https://docs.google.com/spreadsheets/d/11923uPwbBZFjjGgGUA6NLw09EwE0CqkOc4q9oUmW1yo/edit?usp=sharing"",""ลำปาง!I413"")"),0)</f>
        <v>0</v>
      </c>
      <c r="J518" s="277">
        <f ca="1">IFERROR(__xludf.DUMMYFUNCTION("IMPORTRANGE(""https://docs.google.com/spreadsheets/d/11923uPwbBZFjjGgGUA6NLw09EwE0CqkOc4q9oUmW1yo/edit?usp=sharing"",""ลำปาง!J413"")"),0)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IFERROR(__xludf.DUMMYFUNCTION("IMPORTRANGE(""https://docs.google.com/spreadsheets/d/11923uPwbBZFjjGgGUA6NLw09EwE0CqkOc4q9oUmW1yo/edit?usp=sharing"",""ลำปาง!I414"")"),0)</f>
        <v>0</v>
      </c>
      <c r="J519" s="191">
        <f ca="1">IFERROR(__xludf.DUMMYFUNCTION("IMPORTRANGE(""https://docs.google.com/spreadsheets/d/11923uPwbBZFjjGgGUA6NLw09EwE0CqkOc4q9oUmW1yo/edit?usp=sharing"",""ลำปาง!J414"")"),0)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IFERROR(__xludf.DUMMYFUNCTION("IMPORTRANGE(""https://docs.google.com/spreadsheets/d/11923uPwbBZFjjGgGUA6NLw09EwE0CqkOc4q9oUmW1yo/edit?usp=sharing"",""ลำปาง!I415"")"),0)</f>
        <v>0</v>
      </c>
      <c r="J520" s="191">
        <f ca="1">IFERROR(__xludf.DUMMYFUNCTION("IMPORTRANGE(""https://docs.google.com/spreadsheets/d/11923uPwbBZFjjGgGUA6NLw09EwE0CqkOc4q9oUmW1yo/edit?usp=sharing"",""ลำปาง!J415"")"),0)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IFERROR(__xludf.DUMMYFUNCTION("IMPORTRANGE(""https://docs.google.com/spreadsheets/d/11923uPwbBZFjjGgGUA6NLw09EwE0CqkOc4q9oUmW1yo/edit?usp=sharing"",""ลำปาง!I416"")"),0)</f>
        <v>0</v>
      </c>
      <c r="J521" s="191">
        <f ca="1">IFERROR(__xludf.DUMMYFUNCTION("IMPORTRANGE(""https://docs.google.com/spreadsheets/d/11923uPwbBZFjjGgGUA6NLw09EwE0CqkOc4q9oUmW1yo/edit?usp=sharing"",""ลำปาง!J416"")"),0)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IFERROR(__xludf.DUMMYFUNCTION("IMPORTRANGE(""https://docs.google.com/spreadsheets/d/11923uPwbBZFjjGgGUA6NLw09EwE0CqkOc4q9oUmW1yo/edit?usp=sharing"",""ลำปาง!I417"")"),0)</f>
        <v>0</v>
      </c>
      <c r="J522" s="191">
        <f ca="1">IFERROR(__xludf.DUMMYFUNCTION("IMPORTRANGE(""https://docs.google.com/spreadsheets/d/11923uPwbBZFjjGgGUA6NLw09EwE0CqkOc4q9oUmW1yo/edit?usp=sharing"",""ลำปาง!J417"")"),0)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IFERROR(__xludf.DUMMYFUNCTION("IMPORTRANGE(""https://docs.google.com/spreadsheets/d/11923uPwbBZFjjGgGUA6NLw09EwE0CqkOc4q9oUmW1yo/edit?usp=sharing"",""ลำปาง!I418"")"),0)</f>
        <v>0</v>
      </c>
      <c r="J523" s="191">
        <f ca="1">IFERROR(__xludf.DUMMYFUNCTION("IMPORTRANGE(""https://docs.google.com/spreadsheets/d/11923uPwbBZFjjGgGUA6NLw09EwE0CqkOc4q9oUmW1yo/edit?usp=sharing"",""ลำปาง!J418"")"),0)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IFERROR(__xludf.DUMMYFUNCTION("IMPORTRANGE(""https://docs.google.com/spreadsheets/d/11923uPwbBZFjjGgGUA6NLw09EwE0CqkOc4q9oUmW1yo/edit?usp=sharing"",""ลำปาง!I419"")"),0)</f>
        <v>0</v>
      </c>
      <c r="J524" s="191">
        <f ca="1">IFERROR(__xludf.DUMMYFUNCTION("IMPORTRANGE(""https://docs.google.com/spreadsheets/d/11923uPwbBZFjjGgGUA6NLw09EwE0CqkOc4q9oUmW1yo/edit?usp=sharing"",""ลำปาง!J419"")"),0)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IFERROR(__xludf.DUMMYFUNCTION("IMPORTRANGE(""https://docs.google.com/spreadsheets/d/11923uPwbBZFjjGgGUA6NLw09EwE0CqkOc4q9oUmW1yo/edit?usp=sharing"",""ลำปาง!I420"")"),0)</f>
        <v>0</v>
      </c>
      <c r="J525" s="277">
        <f ca="1">IFERROR(__xludf.DUMMYFUNCTION("IMPORTRANGE(""https://docs.google.com/spreadsheets/d/11923uPwbBZFjjGgGUA6NLw09EwE0CqkOc4q9oUmW1yo/edit?usp=sharing"",""ลำปาง!J420"")"),0)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IFERROR(__xludf.DUMMYFUNCTION("IMPORTRANGE(""https://docs.google.com/spreadsheets/d/11923uPwbBZFjjGgGUA6NLw09EwE0CqkOc4q9oUmW1yo/edit?usp=sharing"",""ลำปาง!I421"")"),0)</f>
        <v>0</v>
      </c>
      <c r="J526" s="277">
        <f ca="1">IFERROR(__xludf.DUMMYFUNCTION("IMPORTRANGE(""https://docs.google.com/spreadsheets/d/11923uPwbBZFjjGgGUA6NLw09EwE0CqkOc4q9oUmW1yo/edit?usp=sharing"",""ลำปาง!J421"")"),0)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IFERROR(__xludf.DUMMYFUNCTION("IMPORTRANGE(""https://docs.google.com/spreadsheets/d/11923uPwbBZFjjGgGUA6NLw09EwE0CqkOc4q9oUmW1yo/edit?usp=sharing"",""ลำปาง!I422"")"),0)</f>
        <v>0</v>
      </c>
      <c r="J527" s="192">
        <f ca="1">IFERROR(__xludf.DUMMYFUNCTION("IMPORTRANGE(""https://docs.google.com/spreadsheets/d/11923uPwbBZFjjGgGUA6NLw09EwE0CqkOc4q9oUmW1yo/edit?usp=sharing"",""ลำปาง!J422"")"),0)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IFERROR(__xludf.DUMMYFUNCTION("IMPORTRANGE(""https://docs.google.com/spreadsheets/d/11923uPwbBZFjjGgGUA6NLw09EwE0CqkOc4q9oUmW1yo/edit?usp=sharing"",""ลำปาง!I423"")"),0)</f>
        <v>0</v>
      </c>
      <c r="J528" s="192">
        <f ca="1">IFERROR(__xludf.DUMMYFUNCTION("IMPORTRANGE(""https://docs.google.com/spreadsheets/d/11923uPwbBZFjjGgGUA6NLw09EwE0CqkOc4q9oUmW1yo/edit?usp=sharing"",""ลำปาง!J423"")"),0)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IFERROR(__xludf.DUMMYFUNCTION("IMPORTRANGE(""https://docs.google.com/spreadsheets/d/11923uPwbBZFjjGgGUA6NLw09EwE0CqkOc4q9oUmW1yo/edit?usp=sharing"",""ลำปาง!I424"")"),0)</f>
        <v>0</v>
      </c>
      <c r="J529" s="192">
        <f ca="1">IFERROR(__xludf.DUMMYFUNCTION("IMPORTRANGE(""https://docs.google.com/spreadsheets/d/11923uPwbBZFjjGgGUA6NLw09EwE0CqkOc4q9oUmW1yo/edit?usp=sharing"",""ลำปาง!J424"")"),0)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IFERROR(__xludf.DUMMYFUNCTION("IMPORTRANGE(""https://docs.google.com/spreadsheets/d/11923uPwbBZFjjGgGUA6NLw09EwE0CqkOc4q9oUmW1yo/edit?usp=sharing"",""ลำปาง!I425"")"),0)</f>
        <v>0</v>
      </c>
      <c r="J530" s="192">
        <f ca="1">IFERROR(__xludf.DUMMYFUNCTION("IMPORTRANGE(""https://docs.google.com/spreadsheets/d/11923uPwbBZFjjGgGUA6NLw09EwE0CqkOc4q9oUmW1yo/edit?usp=sharing"",""ลำปาง!J425"")"),0)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IFERROR(__xludf.DUMMYFUNCTION("IMPORTRANGE(""https://docs.google.com/spreadsheets/d/11923uPwbBZFjjGgGUA6NLw09EwE0CqkOc4q9oUmW1yo/edit?usp=sharing"",""ลำปาง!I426"")"),0)</f>
        <v>0</v>
      </c>
      <c r="J531" s="192">
        <f ca="1">IFERROR(__xludf.DUMMYFUNCTION("IMPORTRANGE(""https://docs.google.com/spreadsheets/d/11923uPwbBZFjjGgGUA6NLw09EwE0CqkOc4q9oUmW1yo/edit?usp=sharing"",""ลำปาง!J426"")"),0)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IFERROR(__xludf.DUMMYFUNCTION("IMPORTRANGE(""https://docs.google.com/spreadsheets/d/11923uPwbBZFjjGgGUA6NLw09EwE0CqkOc4q9oUmW1yo/edit?usp=sharing"",""ลำปาง!I427"")"),0)</f>
        <v>0</v>
      </c>
      <c r="J532" s="445">
        <f ca="1">IFERROR(__xludf.DUMMYFUNCTION("IMPORTRANGE(""https://docs.google.com/spreadsheets/d/11923uPwbBZFjjGgGUA6NLw09EwE0CqkOc4q9oUmW1yo/edit?usp=sharing"",""ลำปาง!J427"")"),0)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IFERROR(__xludf.DUMMYFUNCTION("IMPORTRANGE(""https://docs.google.com/spreadsheets/d/11923uPwbBZFjjGgGUA6NLw09EwE0CqkOc4q9oUmW1yo/edit?usp=sharing"",""ลำปาง!I428"")"),22)</f>
        <v>22</v>
      </c>
      <c r="J533" s="393">
        <f ca="1">IFERROR(__xludf.DUMMYFUNCTION("IMPORTRANGE(""https://docs.google.com/spreadsheets/d/11923uPwbBZFjjGgGUA6NLw09EwE0CqkOc4q9oUmW1yo/edit?usp=sharing"",""ลำปาง!J428"")"),22)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IFERROR(__xludf.DUMMYFUNCTION("IMPORTRANGE(""https://docs.google.com/spreadsheets/d/11923uPwbBZFjjGgGUA6NLw09EwE0CqkOc4q9oUmW1yo/edit?usp=sharing"",""ลำปาง!L428"")"),34340)</f>
        <v>34340</v>
      </c>
      <c r="M533" s="395"/>
      <c r="N533" s="395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395">
        <f t="shared" ref="O533:O537" ca="1" si="118">+IF(L533&gt;0,N533*100/L533,0)</f>
        <v>81.581945253348565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IFERROR(__xludf.DUMMYFUNCTION("IMPORTRANGE(""https://docs.google.com/spreadsheets/d/11923uPwbBZFjjGgGUA6NLw09EwE0CqkOc4q9oUmW1yo/edit?usp=sharing"",""ลำปาง!L429"")"),0)</f>
        <v>0</v>
      </c>
      <c r="M534" s="169"/>
      <c r="N534" s="171">
        <f ca="1">IFERROR(__xludf.DUMMYFUNCTION("IMPORTRANGE(""https://docs.google.com/spreadsheets/d/11923uPwbBZFjjGgGUA6NLw09EwE0CqkOc4q9oUmW1yo/edit?usp=sharing"",""ลำปาง!M429"")"),0)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IFERROR(__xludf.DUMMYFUNCTION("IMPORTRANGE(""https://docs.google.com/spreadsheets/d/11923uPwbBZFjjGgGUA6NLw09EwE0CqkOc4q9oUmW1yo/edit?usp=sharing"",""ลำปาง!L430"")"),34340)</f>
        <v>34340</v>
      </c>
      <c r="M535" s="169"/>
      <c r="N535" s="171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71">
        <f t="shared" ca="1" si="118"/>
        <v>81.581945253348565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IFERROR(__xludf.DUMMYFUNCTION("IMPORTRANGE(""https://docs.google.com/spreadsheets/d/11923uPwbBZFjjGgGUA6NLw09EwE0CqkOc4q9oUmW1yo/edit?usp=sharing"",""ลำปาง!L431"")"),0)</f>
        <v>0</v>
      </c>
      <c r="M536" s="171"/>
      <c r="N536" s="171">
        <f ca="1">IFERROR(__xludf.DUMMYFUNCTION("IMPORTRANGE(""https://docs.google.com/spreadsheets/d/11923uPwbBZFjjGgGUA6NLw09EwE0CqkOc4q9oUmW1yo/edit?usp=sharing"",""ลำปาง!M431"")"),0)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IFERROR(__xludf.DUMMYFUNCTION("IMPORTRANGE(""https://docs.google.com/spreadsheets/d/11923uPwbBZFjjGgGUA6NLw09EwE0CqkOc4q9oUmW1yo/edit?usp=sharing"",""ลำปาง!L432"")"),34340)</f>
        <v>34340</v>
      </c>
      <c r="M537" s="171"/>
      <c r="N537" s="171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71">
        <f t="shared" ca="1" si="118"/>
        <v>81.581945253348565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IFERROR(__xludf.DUMMYFUNCTION("IMPORTRANGE(""https://docs.google.com/spreadsheets/d/11923uPwbBZFjjGgGUA6NLw09EwE0CqkOc4q9oUmW1yo/edit?usp=sharing"",""ลำปาง!M433"")"),18740)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IFERROR(__xludf.DUMMYFUNCTION("IMPORTRANGE(""https://docs.google.com/spreadsheets/d/11923uPwbBZFjjGgGUA6NLw09EwE0CqkOc4q9oUmW1yo/edit?usp=sharing"",""ลำปาง!M434"")"),0)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IFERROR(__xludf.DUMMYFUNCTION("IMPORTRANGE(""https://docs.google.com/spreadsheets/d/11923uPwbBZFjjGgGUA6NLw09EwE0CqkOc4q9oUmW1yo/edit?usp=sharing"",""ลำปาง!M435"")"),0)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IFERROR(__xludf.DUMMYFUNCTION("IMPORTRANGE(""https://docs.google.com/spreadsheets/d/11923uPwbBZFjjGgGUA6NLw09EwE0CqkOc4q9oUmW1yo/edit?usp=sharing"",""ลำปาง!M436"")"),9275.24)</f>
        <v>9275.24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IFERROR(__xludf.DUMMYFUNCTION("IMPORTRANGE(""https://docs.google.com/spreadsheets/d/11923uPwbBZFjjGgGUA6NLw09EwE0CqkOc4q9oUmW1yo/edit?usp=sharing"",""ลำปาง!J438"")"),0)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IFERROR(__xludf.DUMMYFUNCTION("IMPORTRANGE(""https://docs.google.com/spreadsheets/d/11923uPwbBZFjjGgGUA6NLw09EwE0CqkOc4q9oUmW1yo/edit?usp=sharing"",""ลำปาง!J439"")"),1)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IFERROR(__xludf.DUMMYFUNCTION("IMPORTRANGE(""https://docs.google.com/spreadsheets/d/11923uPwbBZFjjGgGUA6NLw09EwE0CqkOc4q9oUmW1yo/edit?usp=sharing"",""ลำปาง!J440"")"),1)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IFERROR(__xludf.DUMMYFUNCTION("IMPORTRANGE(""https://docs.google.com/spreadsheets/d/11923uPwbBZFjjGgGUA6NLw09EwE0CqkOc4q9oUmW1yo/edit?usp=sharing"",""ลำปาง!J441"")"),1)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IFERROR(__xludf.DUMMYFUNCTION("IMPORTRANGE(""https://docs.google.com/spreadsheets/d/11923uPwbBZFjjGgGUA6NLw09EwE0CqkOc4q9oUmW1yo/edit?usp=sharing"",""ลำปาง!I442"")"),22)</f>
        <v>22</v>
      </c>
      <c r="J547" s="192">
        <f ca="1">IFERROR(__xludf.DUMMYFUNCTION("IMPORTRANGE(""https://docs.google.com/spreadsheets/d/11923uPwbBZFjjGgGUA6NLw09EwE0CqkOc4q9oUmW1yo/edit?usp=sharing"",""ลำปาง!J442"")"),22)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IFERROR(__xludf.DUMMYFUNCTION("IMPORTRANGE(""https://docs.google.com/spreadsheets/d/11923uPwbBZFjjGgGUA6NLw09EwE0CqkOc4q9oUmW1yo/edit?usp=sharing"",""ลำปาง!J166"")"),0)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IFERROR(__xludf.DUMMYFUNCTION("IMPORTRANGE(""https://docs.google.com/spreadsheets/d/11923uPwbBZFjjGgGUA6NLw09EwE0CqkOc4q9oUmW1yo/edit?usp=sharing"",""ลำปาง!J444"")"),0)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IFERROR(__xludf.DUMMYFUNCTION("IMPORTRANGE(""https://docs.google.com/spreadsheets/d/11923uPwbBZFjjGgGUA6NLw09EwE0CqkOc4q9oUmW1yo/edit?usp=sharing"",""ลำปาง!J445"")"),0)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IFERROR(__xludf.DUMMYFUNCTION("IMPORTRANGE(""https://docs.google.com/spreadsheets/d/11923uPwbBZFjjGgGUA6NLw09EwE0CqkOc4q9oUmW1yo/edit?usp=sharing"",""ลำปาง!I446"")"),3000)</f>
        <v>3000</v>
      </c>
      <c r="J551" s="393">
        <f ca="1">IFERROR(__xludf.DUMMYFUNCTION("IMPORTRANGE(""https://docs.google.com/spreadsheets/d/11923uPwbBZFjjGgGUA6NLw09EwE0CqkOc4q9oUmW1yo/edit?usp=sharing"",""ลำปาง!J446"")"),0)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IFERROR(__xludf.DUMMYFUNCTION("IMPORTRANGE(""https://docs.google.com/spreadsheets/d/11923uPwbBZFjjGgGUA6NLw09EwE0CqkOc4q9oUmW1yo/edit?usp=sharing"",""ลำปาง!L446"")"),188000)</f>
        <v>188000</v>
      </c>
      <c r="M551" s="395"/>
      <c r="N551" s="395">
        <f ca="1">IFERROR(__xludf.DUMMYFUNCTION("IMPORTRANGE(""https://docs.google.com/spreadsheets/d/11923uPwbBZFjjGgGUA6NLw09EwE0CqkOc4q9oUmW1yo/edit?usp=sharing"",""ลำปาง!M446"")"),6394.86)</f>
        <v>6394.86</v>
      </c>
      <c r="O551" s="395">
        <f t="shared" ref="O551:O555" ca="1" si="120">+IF(L551&gt;0,N551*100/L551,0)</f>
        <v>3.4015212765957448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IFERROR(__xludf.DUMMYFUNCTION("IMPORTRANGE(""https://docs.google.com/spreadsheets/d/11923uPwbBZFjjGgGUA6NLw09EwE0CqkOc4q9oUmW1yo/edit?usp=sharing"",""ลำปาง!L447"")"),0)</f>
        <v>0</v>
      </c>
      <c r="M552" s="169"/>
      <c r="N552" s="171">
        <f ca="1">IFERROR(__xludf.DUMMYFUNCTION("IMPORTRANGE(""https://docs.google.com/spreadsheets/d/11923uPwbBZFjjGgGUA6NLw09EwE0CqkOc4q9oUmW1yo/edit?usp=sharing"",""ลำปาง!M447"")"),0)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IFERROR(__xludf.DUMMYFUNCTION("IMPORTRANGE(""https://docs.google.com/spreadsheets/d/11923uPwbBZFjjGgGUA6NLw09EwE0CqkOc4q9oUmW1yo/edit?usp=sharing"",""ลำปาง!L448"")"),188000)</f>
        <v>188000</v>
      </c>
      <c r="M553" s="169"/>
      <c r="N553" s="171">
        <f ca="1">IFERROR(__xludf.DUMMYFUNCTION("IMPORTRANGE(""https://docs.google.com/spreadsheets/d/11923uPwbBZFjjGgGUA6NLw09EwE0CqkOc4q9oUmW1yo/edit?usp=sharing"",""ลำปาง!M448"")"),6394.86)</f>
        <v>6394.86</v>
      </c>
      <c r="O553" s="171">
        <f t="shared" ca="1" si="120"/>
        <v>3.4015212765957448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IFERROR(__xludf.DUMMYFUNCTION("IMPORTRANGE(""https://docs.google.com/spreadsheets/d/11923uPwbBZFjjGgGUA6NLw09EwE0CqkOc4q9oUmW1yo/edit?usp=sharing"",""ลำปาง!L449"")"),0)</f>
        <v>0</v>
      </c>
      <c r="M554" s="171"/>
      <c r="N554" s="171">
        <f ca="1">IFERROR(__xludf.DUMMYFUNCTION("IMPORTRANGE(""https://docs.google.com/spreadsheets/d/11923uPwbBZFjjGgGUA6NLw09EwE0CqkOc4q9oUmW1yo/edit?usp=sharing"",""ลำปาง!M449"")"),0)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IFERROR(__xludf.DUMMYFUNCTION("IMPORTRANGE(""https://docs.google.com/spreadsheets/d/11923uPwbBZFjjGgGUA6NLw09EwE0CqkOc4q9oUmW1yo/edit?usp=sharing"",""ลำปาง!L450"")"),188000)</f>
        <v>188000</v>
      </c>
      <c r="M555" s="171"/>
      <c r="N555" s="171">
        <f ca="1">IFERROR(__xludf.DUMMYFUNCTION("IMPORTRANGE(""https://docs.google.com/spreadsheets/d/11923uPwbBZFjjGgGUA6NLw09EwE0CqkOc4q9oUmW1yo/edit?usp=sharing"",""ลำปาง!M450"")"),6394.86)</f>
        <v>6394.86</v>
      </c>
      <c r="O555" s="171">
        <f t="shared" ca="1" si="120"/>
        <v>3.4015212765957448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IFERROR(__xludf.DUMMYFUNCTION("IMPORTRANGE(""https://docs.google.com/spreadsheets/d/11923uPwbBZFjjGgGUA6NLw09EwE0CqkOc4q9oUmW1yo/edit?usp=sharing"",""ลำปาง!M451"")"),0)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IFERROR(__xludf.DUMMYFUNCTION("IMPORTRANGE(""https://docs.google.com/spreadsheets/d/11923uPwbBZFjjGgGUA6NLw09EwE0CqkOc4q9oUmW1yo/edit?usp=sharing"",""ลำปาง!M452"")"),0)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IFERROR(__xludf.DUMMYFUNCTION("IMPORTRANGE(""https://docs.google.com/spreadsheets/d/11923uPwbBZFjjGgGUA6NLw09EwE0CqkOc4q9oUmW1yo/edit?usp=sharing"",""ลำปาง!M453"")"),0)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IFERROR(__xludf.DUMMYFUNCTION("IMPORTRANGE(""https://docs.google.com/spreadsheets/d/11923uPwbBZFjjGgGUA6NLw09EwE0CqkOc4q9oUmW1yo/edit?usp=sharing"",""ลำปาง!M454"")"),6394.86)</f>
        <v>6394.86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IFERROR(__xludf.DUMMYFUNCTION("IMPORTRANGE(""https://docs.google.com/spreadsheets/d/11923uPwbBZFjjGgGUA6NLw09EwE0CqkOc4q9oUmW1yo/edit?usp=sharing"",""ลำปาง!I455"")"),3000)</f>
        <v>3000</v>
      </c>
      <c r="J560" s="167">
        <f ca="1">IFERROR(__xludf.DUMMYFUNCTION("IMPORTRANGE(""https://docs.google.com/spreadsheets/d/11923uPwbBZFjjGgGUA6NLw09EwE0CqkOc4q9oUmW1yo/edit?usp=sharing"",""ลำปาง!J455"")"),0)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IFERROR(__xludf.DUMMYFUNCTION("IMPORTRANGE(""https://docs.google.com/spreadsheets/d/11923uPwbBZFjjGgGUA6NLw09EwE0CqkOc4q9oUmW1yo/edit?usp=sharing"",""ลำปาง!I456"")"),0)</f>
        <v>0</v>
      </c>
      <c r="J561" s="191">
        <f ca="1">IFERROR(__xludf.DUMMYFUNCTION("IMPORTRANGE(""https://docs.google.com/spreadsheets/d/11923uPwbBZFjjGgGUA6NLw09EwE0CqkOc4q9oUmW1yo/edit?usp=sharing"",""ลำปาง!J456"")"),0)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IFERROR(__xludf.DUMMYFUNCTION("IMPORTRANGE(""https://docs.google.com/spreadsheets/d/11923uPwbBZFjjGgGUA6NLw09EwE0CqkOc4q9oUmW1yo/edit?usp=sharing"",""ลำปาง!I457"")"),"")</f>
        <v/>
      </c>
      <c r="J562" s="191" t="str">
        <f ca="1">IFERROR(__xludf.DUMMYFUNCTION("IMPORTRANGE(""https://docs.google.com/spreadsheets/d/11923uPwbBZFjjGgGUA6NLw09EwE0CqkOc4q9oUmW1yo/edit?usp=sharing"",""ลำปาง!J457"")"),"")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IFERROR(__xludf.DUMMYFUNCTION("IMPORTRANGE(""https://docs.google.com/spreadsheets/d/11923uPwbBZFjjGgGUA6NLw09EwE0CqkOc4q9oUmW1yo/edit?usp=sharing"",""ลำปาง!I458"")"),"")</f>
        <v/>
      </c>
      <c r="J563" s="191" t="str">
        <f ca="1">IFERROR(__xludf.DUMMYFUNCTION("IMPORTRANGE(""https://docs.google.com/spreadsheets/d/11923uPwbBZFjjGgGUA6NLw09EwE0CqkOc4q9oUmW1yo/edit?usp=sharing"",""ลำปาง!J458"")"),"")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IFERROR(__xludf.DUMMYFUNCTION("IMPORTRANGE(""https://docs.google.com/spreadsheets/d/11923uPwbBZFjjGgGUA6NLw09EwE0CqkOc4q9oUmW1yo/edit?usp=sharing"",""ลำปาง!I459"")"),1800)</f>
        <v>1800</v>
      </c>
      <c r="J564" s="360">
        <f ca="1">IFERROR(__xludf.DUMMYFUNCTION("IMPORTRANGE(""https://docs.google.com/spreadsheets/d/11923uPwbBZFjjGgGUA6NLw09EwE0CqkOc4q9oUmW1yo/edit?usp=sharing"",""ลำปาง!J459"")"),731)</f>
        <v>731</v>
      </c>
      <c r="K564" s="361">
        <f t="shared" ca="1" si="121"/>
        <v>40.611111111111114</v>
      </c>
      <c r="L564" s="362">
        <f ca="1">IFERROR(__xludf.DUMMYFUNCTION("IMPORTRANGE(""https://docs.google.com/spreadsheets/d/11923uPwbBZFjjGgGUA6NLw09EwE0CqkOc4q9oUmW1yo/edit?usp=sharing"",""ลำปาง!L459"")"),145040)</f>
        <v>145040</v>
      </c>
      <c r="M564" s="362"/>
      <c r="N564" s="362">
        <f ca="1">IFERROR(__xludf.DUMMYFUNCTION("IMPORTRANGE(""https://docs.google.com/spreadsheets/d/11923uPwbBZFjjGgGUA6NLw09EwE0CqkOc4q9oUmW1yo/edit?usp=sharing"",""ลำปาง!M459"")"),0)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IFERROR(__xludf.DUMMYFUNCTION("IMPORTRANGE(""https://docs.google.com/spreadsheets/d/11923uPwbBZFjjGgGUA6NLw09EwE0CqkOc4q9oUmW1yo/edit?usp=sharing"",""ลำปาง!L460"")"),0)</f>
        <v>0</v>
      </c>
      <c r="M565" s="169"/>
      <c r="N565" s="171">
        <f ca="1">IFERROR(__xludf.DUMMYFUNCTION("IMPORTRANGE(""https://docs.google.com/spreadsheets/d/11923uPwbBZFjjGgGUA6NLw09EwE0CqkOc4q9oUmW1yo/edit?usp=sharing"",""ลำปาง!M460"")"),0)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IFERROR(__xludf.DUMMYFUNCTION("IMPORTRANGE(""https://docs.google.com/spreadsheets/d/11923uPwbBZFjjGgGUA6NLw09EwE0CqkOc4q9oUmW1yo/edit?usp=sharing"",""ลำปาง!L461"")"),145040)</f>
        <v>145040</v>
      </c>
      <c r="M566" s="169"/>
      <c r="N566" s="171">
        <f ca="1">IFERROR(__xludf.DUMMYFUNCTION("IMPORTRANGE(""https://docs.google.com/spreadsheets/d/11923uPwbBZFjjGgGUA6NLw09EwE0CqkOc4q9oUmW1yo/edit?usp=sharing"",""ลำปาง!M461"")"),0)</f>
        <v>0</v>
      </c>
      <c r="O566" s="171">
        <f t="shared" ca="1" si="122"/>
        <v>0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IFERROR(__xludf.DUMMYFUNCTION("IMPORTRANGE(""https://docs.google.com/spreadsheets/d/11923uPwbBZFjjGgGUA6NLw09EwE0CqkOc4q9oUmW1yo/edit?usp=sharing"",""ลำปาง!L462"")"),0)</f>
        <v>0</v>
      </c>
      <c r="M567" s="171"/>
      <c r="N567" s="171">
        <f ca="1">IFERROR(__xludf.DUMMYFUNCTION("IMPORTRANGE(""https://docs.google.com/spreadsheets/d/11923uPwbBZFjjGgGUA6NLw09EwE0CqkOc4q9oUmW1yo/edit?usp=sharing"",""ลำปาง!M462"")"),0)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IFERROR(__xludf.DUMMYFUNCTION("IMPORTRANGE(""https://docs.google.com/spreadsheets/d/11923uPwbBZFjjGgGUA6NLw09EwE0CqkOc4q9oUmW1yo/edit?usp=sharing"",""ลำปาง!L463"")"),145040)</f>
        <v>145040</v>
      </c>
      <c r="M568" s="171"/>
      <c r="N568" s="171">
        <f ca="1">IFERROR(__xludf.DUMMYFUNCTION("IMPORTRANGE(""https://docs.google.com/spreadsheets/d/11923uPwbBZFjjGgGUA6NLw09EwE0CqkOc4q9oUmW1yo/edit?usp=sharing"",""ลำปาง!M463"")"),0)</f>
        <v>0</v>
      </c>
      <c r="O568" s="171">
        <f t="shared" ca="1" si="122"/>
        <v>0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IFERROR(__xludf.DUMMYFUNCTION("IMPORTRANGE(""https://docs.google.com/spreadsheets/d/11923uPwbBZFjjGgGUA6NLw09EwE0CqkOc4q9oUmW1yo/edit?usp=sharing"",""ลำปาง!M464"")"),0)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IFERROR(__xludf.DUMMYFUNCTION("IMPORTRANGE(""https://docs.google.com/spreadsheets/d/11923uPwbBZFjjGgGUA6NLw09EwE0CqkOc4q9oUmW1yo/edit?usp=sharing"",""ลำปาง!M465"")"),0)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IFERROR(__xludf.DUMMYFUNCTION("IMPORTRANGE(""https://docs.google.com/spreadsheets/d/11923uPwbBZFjjGgGUA6NLw09EwE0CqkOc4q9oUmW1yo/edit?usp=sharing"",""ลำปาง!M466"")"),0)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IFERROR(__xludf.DUMMYFUNCTION("IMPORTRANGE(""https://docs.google.com/spreadsheets/d/11923uPwbBZFjjGgGUA6NLw09EwE0CqkOc4q9oUmW1yo/edit?usp=sharing"",""ลำปาง!M467"")"),0)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IFERROR(__xludf.DUMMYFUNCTION("IMPORTRANGE(""https://docs.google.com/spreadsheets/d/11923uPwbBZFjjGgGUA6NLw09EwE0CqkOc4q9oUmW1yo/edit?usp=sharing"",""ลำปาง!I468"")"),1800)</f>
        <v>1800</v>
      </c>
      <c r="J573" s="401">
        <f ca="1">IFERROR(__xludf.DUMMYFUNCTION("IMPORTRANGE(""https://docs.google.com/spreadsheets/d/11923uPwbBZFjjGgGUA6NLw09EwE0CqkOc4q9oUmW1yo/edit?usp=sharing"",""ลำปาง!J468"")"),731)</f>
        <v>731</v>
      </c>
      <c r="K573" s="204">
        <f ca="1">IF(I573&gt;0,J573*100/I573,0)</f>
        <v>40.611111111111114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IFERROR(__xludf.DUMMYFUNCTION("IMPORTRANGE(""https://docs.google.com/spreadsheets/d/11923uPwbBZFjjGgGUA6NLw09EwE0CqkOc4q9oUmW1yo/edit?usp=sharing"",""ลำปาง!I470"")"),0)</f>
        <v>0</v>
      </c>
      <c r="J575" s="192">
        <f ca="1">IFERROR(__xludf.DUMMYFUNCTION("IMPORTRANGE(""https://docs.google.com/spreadsheets/d/11923uPwbBZFjjGgGUA6NLw09EwE0CqkOc4q9oUmW1yo/edit?usp=sharing"",""ลำปาง!J470"")"),1)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IFERROR(__xludf.DUMMYFUNCTION("IMPORTRANGE(""https://docs.google.com/spreadsheets/d/11923uPwbBZFjjGgGUA6NLw09EwE0CqkOc4q9oUmW1yo/edit?usp=sharing"",""ลำปาง!I471"")"),0)</f>
        <v>0</v>
      </c>
      <c r="J576" s="192">
        <f ca="1">IFERROR(__xludf.DUMMYFUNCTION("IMPORTRANGE(""https://docs.google.com/spreadsheets/d/11923uPwbBZFjjGgGUA6NLw09EwE0CqkOc4q9oUmW1yo/edit?usp=sharing"",""ลำปาง!J471"")"),48)</f>
        <v>48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IFERROR(__xludf.DUMMYFUNCTION("IMPORTRANGE(""https://docs.google.com/spreadsheets/d/11923uPwbBZFjjGgGUA6NLw09EwE0CqkOc4q9oUmW1yo/edit?usp=sharing"",""ลำปาง!I472"")"),0)</f>
        <v>0</v>
      </c>
      <c r="J577" s="192">
        <f ca="1">IFERROR(__xludf.DUMMYFUNCTION("IMPORTRANGE(""https://docs.google.com/spreadsheets/d/11923uPwbBZFjjGgGUA6NLw09EwE0CqkOc4q9oUmW1yo/edit?usp=sharing"",""ลำปาง!J472"")"),683)</f>
        <v>683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IFERROR(__xludf.DUMMYFUNCTION("IMPORTRANGE(""https://docs.google.com/spreadsheets/d/11923uPwbBZFjjGgGUA6NLw09EwE0CqkOc4q9oUmW1yo/edit?usp=sharing"",""ลำปาง!I473"")"),0)</f>
        <v>0</v>
      </c>
      <c r="J578" s="192">
        <f ca="1">IFERROR(__xludf.DUMMYFUNCTION("IMPORTRANGE(""https://docs.google.com/spreadsheets/d/11923uPwbBZFjjGgGUA6NLw09EwE0CqkOc4q9oUmW1yo/edit?usp=sharing"",""ลำปาง!J473"")"),0)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IFERROR(__xludf.DUMMYFUNCTION("IMPORTRANGE(""https://docs.google.com/spreadsheets/d/11923uPwbBZFjjGgGUA6NLw09EwE0CqkOc4q9oUmW1yo/edit?usp=sharing"",""ลำปาง!I474"")"),0)</f>
        <v>0</v>
      </c>
      <c r="J579" s="192">
        <f ca="1">IFERROR(__xludf.DUMMYFUNCTION("IMPORTRANGE(""https://docs.google.com/spreadsheets/d/11923uPwbBZFjjGgGUA6NLw09EwE0CqkOc4q9oUmW1yo/edit?usp=sharing"",""ลำปาง!J474"")"),0)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IFERROR(__xludf.DUMMYFUNCTION("IMPORTRANGE(""https://docs.google.com/spreadsheets/d/11923uPwbBZFjjGgGUA6NLw09EwE0CqkOc4q9oUmW1yo/edit?usp=sharing"",""ลำปาง!I475"")"),5)</f>
        <v>5</v>
      </c>
      <c r="J580" s="360">
        <f ca="1">IFERROR(__xludf.DUMMYFUNCTION("IMPORTRANGE(""https://docs.google.com/spreadsheets/d/11923uPwbBZFjjGgGUA6NLw09EwE0CqkOc4q9oUmW1yo/edit?usp=sharing"",""ลำปาง!J475"")"),2)</f>
        <v>2</v>
      </c>
      <c r="K580" s="361">
        <f ca="1">IF(I580&gt;0,J580*100/I580,0)</f>
        <v>40</v>
      </c>
      <c r="L580" s="362">
        <f ca="1">IFERROR(__xludf.DUMMYFUNCTION("IMPORTRANGE(""https://docs.google.com/spreadsheets/d/11923uPwbBZFjjGgGUA6NLw09EwE0CqkOc4q9oUmW1yo/edit?usp=sharing"",""ลำปาง!L475"")"),130655)</f>
        <v>130655</v>
      </c>
      <c r="M580" s="362"/>
      <c r="N580" s="362">
        <f ca="1">IFERROR(__xludf.DUMMYFUNCTION("IMPORTRANGE(""https://docs.google.com/spreadsheets/d/11923uPwbBZFjjGgGUA6NLw09EwE0CqkOc4q9oUmW1yo/edit?usp=sharing"",""ลำปาง!M475"")"),0)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IFERROR(__xludf.DUMMYFUNCTION("IMPORTRANGE(""https://docs.google.com/spreadsheets/d/11923uPwbBZFjjGgGUA6NLw09EwE0CqkOc4q9oUmW1yo/edit?usp=sharing"",""ลำปาง!L476"")"),0)</f>
        <v>0</v>
      </c>
      <c r="M581" s="169"/>
      <c r="N581" s="171">
        <f ca="1">IFERROR(__xludf.DUMMYFUNCTION("IMPORTRANGE(""https://docs.google.com/spreadsheets/d/11923uPwbBZFjjGgGUA6NLw09EwE0CqkOc4q9oUmW1yo/edit?usp=sharing"",""ลำปาง!M476"")"),0)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IFERROR(__xludf.DUMMYFUNCTION("IMPORTRANGE(""https://docs.google.com/spreadsheets/d/11923uPwbBZFjjGgGUA6NLw09EwE0CqkOc4q9oUmW1yo/edit?usp=sharing"",""ลำปาง!L477"")"),130655)</f>
        <v>130655</v>
      </c>
      <c r="M582" s="169"/>
      <c r="N582" s="171">
        <f ca="1">IFERROR(__xludf.DUMMYFUNCTION("IMPORTRANGE(""https://docs.google.com/spreadsheets/d/11923uPwbBZFjjGgGUA6NLw09EwE0CqkOc4q9oUmW1yo/edit?usp=sharing"",""ลำปาง!M477"")"),0)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IFERROR(__xludf.DUMMYFUNCTION("IMPORTRANGE(""https://docs.google.com/spreadsheets/d/11923uPwbBZFjjGgGUA6NLw09EwE0CqkOc4q9oUmW1yo/edit?usp=sharing"",""ลำปาง!L478"")"),0)</f>
        <v>0</v>
      </c>
      <c r="M583" s="171"/>
      <c r="N583" s="171">
        <f ca="1">IFERROR(__xludf.DUMMYFUNCTION("IMPORTRANGE(""https://docs.google.com/spreadsheets/d/11923uPwbBZFjjGgGUA6NLw09EwE0CqkOc4q9oUmW1yo/edit?usp=sharing"",""ลำปาง!M478"")"),0)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IFERROR(__xludf.DUMMYFUNCTION("IMPORTRANGE(""https://docs.google.com/spreadsheets/d/11923uPwbBZFjjGgGUA6NLw09EwE0CqkOc4q9oUmW1yo/edit?usp=sharing"",""ลำปาง!L479"")"),130655)</f>
        <v>130655</v>
      </c>
      <c r="M584" s="171"/>
      <c r="N584" s="171">
        <f ca="1">IFERROR(__xludf.DUMMYFUNCTION("IMPORTRANGE(""https://docs.google.com/spreadsheets/d/11923uPwbBZFjjGgGUA6NLw09EwE0CqkOc4q9oUmW1yo/edit?usp=sharing"",""ลำปาง!M479"")"),0)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IFERROR(__xludf.DUMMYFUNCTION("IMPORTRANGE(""https://docs.google.com/spreadsheets/d/11923uPwbBZFjjGgGUA6NLw09EwE0CqkOc4q9oUmW1yo/edit?usp=sharing"",""ลำปาง!M480"")"),0)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IFERROR(__xludf.DUMMYFUNCTION("IMPORTRANGE(""https://docs.google.com/spreadsheets/d/11923uPwbBZFjjGgGUA6NLw09EwE0CqkOc4q9oUmW1yo/edit?usp=sharing"",""ลำปาง!M481"")"),0)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IFERROR(__xludf.DUMMYFUNCTION("IMPORTRANGE(""https://docs.google.com/spreadsheets/d/11923uPwbBZFjjGgGUA6NLw09EwE0CqkOc4q9oUmW1yo/edit?usp=sharing"",""ลำปาง!M482"")"),0)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IFERROR(__xludf.DUMMYFUNCTION("IMPORTRANGE(""https://docs.google.com/spreadsheets/d/11923uPwbBZFjjGgGUA6NLw09EwE0CqkOc4q9oUmW1yo/edit?usp=sharing"",""ลำปาง!M483"")"),0)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IFERROR(__xludf.DUMMYFUNCTION("IMPORTRANGE(""https://docs.google.com/spreadsheets/d/11923uPwbBZFjjGgGUA6NLw09EwE0CqkOc4q9oUmW1yo/edit?usp=sharing"",""ลำปาง!I484"")"),5)</f>
        <v>5</v>
      </c>
      <c r="J589" s="191">
        <f ca="1">IFERROR(__xludf.DUMMYFUNCTION("IMPORTRANGE(""https://docs.google.com/spreadsheets/d/11923uPwbBZFjjGgGUA6NLw09EwE0CqkOc4q9oUmW1yo/edit?usp=sharing"",""ลำปาง!J484"")"),0)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IFERROR(__xludf.DUMMYFUNCTION("IMPORTRANGE(""https://docs.google.com/spreadsheets/d/11923uPwbBZFjjGgGUA6NLw09EwE0CqkOc4q9oUmW1yo/edit?usp=sharing"",""ลำปาง!I485"")"),0)</f>
        <v>0</v>
      </c>
      <c r="J590" s="191">
        <f ca="1">IFERROR(__xludf.DUMMYFUNCTION("IMPORTRANGE(""https://docs.google.com/spreadsheets/d/11923uPwbBZFjjGgGUA6NLw09EwE0CqkOc4q9oUmW1yo/edit?usp=sharing"",""ลำปาง!J485"")"),0)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IFERROR(__xludf.DUMMYFUNCTION("IMPORTRANGE(""https://docs.google.com/spreadsheets/d/11923uPwbBZFjjGgGUA6NLw09EwE0CqkOc4q9oUmW1yo/edit?usp=sharing"",""ลำปาง!I486"")"),5)</f>
        <v>5</v>
      </c>
      <c r="J591" s="191">
        <f ca="1">IFERROR(__xludf.DUMMYFUNCTION("IMPORTRANGE(""https://docs.google.com/spreadsheets/d/11923uPwbBZFjjGgGUA6NLw09EwE0CqkOc4q9oUmW1yo/edit?usp=sharing"",""ลำปาง!J486"")"),2)</f>
        <v>2</v>
      </c>
      <c r="K591" s="168">
        <f t="shared" ca="1" si="125"/>
        <v>40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IFERROR(__xludf.DUMMYFUNCTION("IMPORTRANGE(""https://docs.google.com/spreadsheets/d/11923uPwbBZFjjGgGUA6NLw09EwE0CqkOc4q9oUmW1yo/edit?usp=sharing"",""ลำปาง!I487"")"),0)</f>
        <v>0</v>
      </c>
      <c r="J592" s="191">
        <f ca="1">IFERROR(__xludf.DUMMYFUNCTION("IMPORTRANGE(""https://docs.google.com/spreadsheets/d/11923uPwbBZFjjGgGUA6NLw09EwE0CqkOc4q9oUmW1yo/edit?usp=sharing"",""ลำปาง!J487"")"),2.1)</f>
        <v>2.1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IFERROR(__xludf.DUMMYFUNCTION("IMPORTRANGE(""https://docs.google.com/spreadsheets/d/11923uPwbBZFjjGgGUA6NLw09EwE0CqkOc4q9oUmW1yo/edit?usp=sharing"",""ลำปาง!I488"")"),5)</f>
        <v>5</v>
      </c>
      <c r="J593" s="191">
        <f ca="1">IFERROR(__xludf.DUMMYFUNCTION("IMPORTRANGE(""https://docs.google.com/spreadsheets/d/11923uPwbBZFjjGgGUA6NLw09EwE0CqkOc4q9oUmW1yo/edit?usp=sharing"",""ลำปาง!J488"")"),0)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IFERROR(__xludf.DUMMYFUNCTION("IMPORTRANGE(""https://docs.google.com/spreadsheets/d/11923uPwbBZFjjGgGUA6NLw09EwE0CqkOc4q9oUmW1yo/edit?usp=sharing"",""ลำปาง!I489"")"),0)</f>
        <v>0</v>
      </c>
      <c r="J594" s="191">
        <f ca="1">IFERROR(__xludf.DUMMYFUNCTION("IMPORTRANGE(""https://docs.google.com/spreadsheets/d/11923uPwbBZFjjGgGUA6NLw09EwE0CqkOc4q9oUmW1yo/edit?usp=sharing"",""ลำปาง!J489"")"),0)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IFERROR(__xludf.DUMMYFUNCTION("IMPORTRANGE(""https://docs.google.com/spreadsheets/d/11923uPwbBZFjjGgGUA6NLw09EwE0CqkOc4q9oUmW1yo/edit?usp=sharing"",""ลำปาง!I490"")"),5)</f>
        <v>5</v>
      </c>
      <c r="J595" s="191">
        <f ca="1">IFERROR(__xludf.DUMMYFUNCTION("IMPORTRANGE(""https://docs.google.com/spreadsheets/d/11923uPwbBZFjjGgGUA6NLw09EwE0CqkOc4q9oUmW1yo/edit?usp=sharing"",""ลำปาง!J490"")"),2)</f>
        <v>2</v>
      </c>
      <c r="K595" s="168">
        <f t="shared" ca="1" si="125"/>
        <v>40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IFERROR(__xludf.DUMMYFUNCTION("IMPORTRANGE(""https://docs.google.com/spreadsheets/d/11923uPwbBZFjjGgGUA6NLw09EwE0CqkOc4q9oUmW1yo/edit?usp=sharing"",""ลำปาง!I491"")"),0)</f>
        <v>0</v>
      </c>
      <c r="J596" s="238">
        <f ca="1">IFERROR(__xludf.DUMMYFUNCTION("IMPORTRANGE(""https://docs.google.com/spreadsheets/d/11923uPwbBZFjjGgGUA6NLw09EwE0CqkOc4q9oUmW1yo/edit?usp=sharing"",""ลำปาง!J491"")"),2.1)</f>
        <v>2.1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IFERROR(__xludf.DUMMYFUNCTION("IMPORTRANGE(""https://docs.google.com/spreadsheets/d/11923uPwbBZFjjGgGUA6NLw09EwE0CqkOc4q9oUmW1yo/edit?usp=sharing"",""ลำปาง!I492"")"),100)</f>
        <v>100</v>
      </c>
      <c r="J597" s="464">
        <f ca="1">IFERROR(__xludf.DUMMYFUNCTION("IMPORTRANGE(""https://docs.google.com/spreadsheets/d/11923uPwbBZFjjGgGUA6NLw09EwE0CqkOc4q9oUmW1yo/edit?usp=sharing"",""ลำปาง!J492"")"),0)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IFERROR(__xludf.DUMMYFUNCTION("IMPORTRANGE(""https://docs.google.com/spreadsheets/d/11923uPwbBZFjjGgGUA6NLw09EwE0CqkOc4q9oUmW1yo/edit?usp=sharing"",""ลำปาง!L492"")"),8900)</f>
        <v>8900</v>
      </c>
      <c r="M597" s="395"/>
      <c r="N597" s="395">
        <f ca="1">IFERROR(__xludf.DUMMYFUNCTION("IMPORTRANGE(""https://docs.google.com/spreadsheets/d/11923uPwbBZFjjGgGUA6NLw09EwE0CqkOc4q9oUmW1yo/edit?usp=sharing"",""ลำปาง!M492"")"),3400)</f>
        <v>3400</v>
      </c>
      <c r="O597" s="395">
        <f t="shared" ref="O597:O601" ca="1" si="126">+IF(L597&gt;0,N597*100/L597,0)</f>
        <v>38.202247191011239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IFERROR(__xludf.DUMMYFUNCTION("IMPORTRANGE(""https://docs.google.com/spreadsheets/d/11923uPwbBZFjjGgGUA6NLw09EwE0CqkOc4q9oUmW1yo/edit?usp=sharing"",""ลำปาง!L493"")"),0)</f>
        <v>0</v>
      </c>
      <c r="M598" s="169"/>
      <c r="N598" s="171">
        <f ca="1">IFERROR(__xludf.DUMMYFUNCTION("IMPORTRANGE(""https://docs.google.com/spreadsheets/d/11923uPwbBZFjjGgGUA6NLw09EwE0CqkOc4q9oUmW1yo/edit?usp=sharing"",""ลำปาง!M493"")"),0)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IFERROR(__xludf.DUMMYFUNCTION("IMPORTRANGE(""https://docs.google.com/spreadsheets/d/11923uPwbBZFjjGgGUA6NLw09EwE0CqkOc4q9oUmW1yo/edit?usp=sharing"",""ลำปาง!L494"")"),8900)</f>
        <v>8900</v>
      </c>
      <c r="M599" s="169"/>
      <c r="N599" s="171">
        <f ca="1">IFERROR(__xludf.DUMMYFUNCTION("IMPORTRANGE(""https://docs.google.com/spreadsheets/d/11923uPwbBZFjjGgGUA6NLw09EwE0CqkOc4q9oUmW1yo/edit?usp=sharing"",""ลำปาง!M494"")"),3400)</f>
        <v>3400</v>
      </c>
      <c r="O599" s="171">
        <f t="shared" ca="1" si="126"/>
        <v>38.202247191011239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IFERROR(__xludf.DUMMYFUNCTION("IMPORTRANGE(""https://docs.google.com/spreadsheets/d/11923uPwbBZFjjGgGUA6NLw09EwE0CqkOc4q9oUmW1yo/edit?usp=sharing"",""ลำปาง!L495"")"),0)</f>
        <v>0</v>
      </c>
      <c r="M600" s="171"/>
      <c r="N600" s="171">
        <f ca="1">IFERROR(__xludf.DUMMYFUNCTION("IMPORTRANGE(""https://docs.google.com/spreadsheets/d/11923uPwbBZFjjGgGUA6NLw09EwE0CqkOc4q9oUmW1yo/edit?usp=sharing"",""ลำปาง!M495"")"),0)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IFERROR(__xludf.DUMMYFUNCTION("IMPORTRANGE(""https://docs.google.com/spreadsheets/d/11923uPwbBZFjjGgGUA6NLw09EwE0CqkOc4q9oUmW1yo/edit?usp=sharing"",""ลำปาง!L496"")"),8900)</f>
        <v>8900</v>
      </c>
      <c r="M601" s="171"/>
      <c r="N601" s="171">
        <f ca="1">IFERROR(__xludf.DUMMYFUNCTION("IMPORTRANGE(""https://docs.google.com/spreadsheets/d/11923uPwbBZFjjGgGUA6NLw09EwE0CqkOc4q9oUmW1yo/edit?usp=sharing"",""ลำปาง!M496"")"),3400)</f>
        <v>3400</v>
      </c>
      <c r="O601" s="171">
        <f t="shared" ca="1" si="126"/>
        <v>38.202247191011239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IFERROR(__xludf.DUMMYFUNCTION("IMPORTRANGE(""https://docs.google.com/spreadsheets/d/11923uPwbBZFjjGgGUA6NLw09EwE0CqkOc4q9oUmW1yo/edit?usp=sharing"",""ลำปาง!M497"")"),0)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IFERROR(__xludf.DUMMYFUNCTION("IMPORTRANGE(""https://docs.google.com/spreadsheets/d/11923uPwbBZFjjGgGUA6NLw09EwE0CqkOc4q9oUmW1yo/edit?usp=sharing"",""ลำปาง!M498"")"),0)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IFERROR(__xludf.DUMMYFUNCTION("IMPORTRANGE(""https://docs.google.com/spreadsheets/d/11923uPwbBZFjjGgGUA6NLw09EwE0CqkOc4q9oUmW1yo/edit?usp=sharing"",""ลำปาง!M499"")"),0)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IFERROR(__xludf.DUMMYFUNCTION("IMPORTRANGE(""https://docs.google.com/spreadsheets/d/11923uPwbBZFjjGgGUA6NLw09EwE0CqkOc4q9oUmW1yo/edit?usp=sharing"",""ลำปาง!M500"")"),3400)</f>
        <v>3400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IFERROR(__xludf.DUMMYFUNCTION("IMPORTRANGE(""https://docs.google.com/spreadsheets/d/11923uPwbBZFjjGgGUA6NLw09EwE0CqkOc4q9oUmW1yo/edit?usp=sharing"",""ลำปาง!J502"")"),0)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IFERROR(__xludf.DUMMYFUNCTION("IMPORTRANGE(""https://docs.google.com/spreadsheets/d/11923uPwbBZFjjGgGUA6NLw09EwE0CqkOc4q9oUmW1yo/edit?usp=sharing"",""ลำปาง!J503"")"),1)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IFERROR(__xludf.DUMMYFUNCTION("IMPORTRANGE(""https://docs.google.com/spreadsheets/d/11923uPwbBZFjjGgGUA6NLw09EwE0CqkOc4q9oUmW1yo/edit?usp=sharing"",""ลำปาง!J166"")"),0)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IFERROR(__xludf.DUMMYFUNCTION("IMPORTRANGE(""https://docs.google.com/spreadsheets/d/11923uPwbBZFjjGgGUA6NLw09EwE0CqkOc4q9oUmW1yo/edit?usp=sharing"",""ลำปาง!J166"")"),0)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IFERROR(__xludf.DUMMYFUNCTION("IMPORTRANGE(""https://docs.google.com/spreadsheets/d/11923uPwbBZFjjGgGUA6NLw09EwE0CqkOc4q9oUmW1yo/edit?usp=sharing"",""ลำปาง!I506"")"),100)</f>
        <v>100</v>
      </c>
      <c r="J611" s="167">
        <f ca="1">IFERROR(__xludf.DUMMYFUNCTION("IMPORTRANGE(""https://docs.google.com/spreadsheets/d/11923uPwbBZFjjGgGUA6NLw09EwE0CqkOc4q9oUmW1yo/edit?usp=sharing"",""ลำปาง!J506"")"),0)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IFERROR(__xludf.DUMMYFUNCTION("IMPORTRANGE(""https://docs.google.com/spreadsheets/d/11923uPwbBZFjjGgGUA6NLw09EwE0CqkOc4q9oUmW1yo/edit?usp=sharing"",""ลำปาง!I507"")"),0)</f>
        <v>0</v>
      </c>
      <c r="J612" s="192">
        <f ca="1">IFERROR(__xludf.DUMMYFUNCTION("IMPORTRANGE(""https://docs.google.com/spreadsheets/d/11923uPwbBZFjjGgGUA6NLw09EwE0CqkOc4q9oUmW1yo/edit?usp=sharing"",""ลำปาง!J507"")"),0)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IFERROR(__xludf.DUMMYFUNCTION("IMPORTRANGE(""https://docs.google.com/spreadsheets/d/11923uPwbBZFjjGgGUA6NLw09EwE0CqkOc4q9oUmW1yo/edit?usp=sharing"",""ลำปาง!I508"")"),0)</f>
        <v>0</v>
      </c>
      <c r="J613" s="192">
        <f ca="1">IFERROR(__xludf.DUMMYFUNCTION("IMPORTRANGE(""https://docs.google.com/spreadsheets/d/11923uPwbBZFjjGgGUA6NLw09EwE0CqkOc4q9oUmW1yo/edit?usp=sharing"",""ลำปาง!J508"")"),0)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IFERROR(__xludf.DUMMYFUNCTION("IMPORTRANGE(""https://docs.google.com/spreadsheets/d/11923uPwbBZFjjGgGUA6NLw09EwE0CqkOc4q9oUmW1yo/edit?usp=sharing"",""ลำปาง!I509"")"),0)</f>
        <v>0</v>
      </c>
      <c r="J614" s="192">
        <f ca="1">IFERROR(__xludf.DUMMYFUNCTION("IMPORTRANGE(""https://docs.google.com/spreadsheets/d/11923uPwbBZFjjGgGUA6NLw09EwE0CqkOc4q9oUmW1yo/edit?usp=sharing"",""ลำปาง!J509"")"),0)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IFERROR(__xludf.DUMMYFUNCTION("IMPORTRANGE(""https://docs.google.com/spreadsheets/d/11923uPwbBZFjjGgGUA6NLw09EwE0CqkOc4q9oUmW1yo/edit?usp=sharing"",""ลำปาง!I510"")"),0)</f>
        <v>0</v>
      </c>
      <c r="J615" s="192">
        <f ca="1">IFERROR(__xludf.DUMMYFUNCTION("IMPORTRANGE(""https://docs.google.com/spreadsheets/d/11923uPwbBZFjjGgGUA6NLw09EwE0CqkOc4q9oUmW1yo/edit?usp=sharing"",""ลำปาง!J510"")"),0)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IFERROR(__xludf.DUMMYFUNCTION("IMPORTRANGE(""https://docs.google.com/spreadsheets/d/11923uPwbBZFjjGgGUA6NLw09EwE0CqkOc4q9oUmW1yo/edit?usp=sharing"",""ลำปาง!I511"")"),0)</f>
        <v>0</v>
      </c>
      <c r="J616" s="192">
        <f ca="1">IFERROR(__xludf.DUMMYFUNCTION("IMPORTRANGE(""https://docs.google.com/spreadsheets/d/11923uPwbBZFjjGgGUA6NLw09EwE0CqkOc4q9oUmW1yo/edit?usp=sharing"",""ลำปาง!J511"")"),0)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IFERROR(__xludf.DUMMYFUNCTION("IMPORTRANGE(""https://docs.google.com/spreadsheets/d/11923uPwbBZFjjGgGUA6NLw09EwE0CqkOc4q9oUmW1yo/edit?usp=sharing"",""ลำปาง!I512"")"),0)</f>
        <v>0</v>
      </c>
      <c r="J617" s="191">
        <f ca="1">IFERROR(__xludf.DUMMYFUNCTION("IMPORTRANGE(""https://docs.google.com/spreadsheets/d/11923uPwbBZFjjGgGUA6NLw09EwE0CqkOc4q9oUmW1yo/edit?usp=sharing"",""ลำปาง!J512"")"),0)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IFERROR(__xludf.DUMMYFUNCTION("IMPORTRANGE(""https://docs.google.com/spreadsheets/d/11923uPwbBZFjjGgGUA6NLw09EwE0CqkOc4q9oUmW1yo/edit?usp=sharing"",""ลำปาง!I513"")"),0)</f>
        <v>0</v>
      </c>
      <c r="J618" s="192">
        <f ca="1">IFERROR(__xludf.DUMMYFUNCTION("IMPORTRANGE(""https://docs.google.com/spreadsheets/d/11923uPwbBZFjjGgGUA6NLw09EwE0CqkOc4q9oUmW1yo/edit?usp=sharing"",""ลำปาง!J513"")"),0)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IFERROR(__xludf.DUMMYFUNCTION("IMPORTRANGE(""https://docs.google.com/spreadsheets/d/11923uPwbBZFjjGgGUA6NLw09EwE0CqkOc4q9oUmW1yo/edit?usp=sharing"",""ลำปาง!I514"")"),0)</f>
        <v>0</v>
      </c>
      <c r="J619" s="192">
        <f ca="1">IFERROR(__xludf.DUMMYFUNCTION("IMPORTRANGE(""https://docs.google.com/spreadsheets/d/11923uPwbBZFjjGgGUA6NLw09EwE0CqkOc4q9oUmW1yo/edit?usp=sharing"",""ลำปาง!J514"")"),0)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IFERROR(__xludf.DUMMYFUNCTION("IMPORTRANGE(""https://docs.google.com/spreadsheets/d/11923uPwbBZFjjGgGUA6NLw09EwE0CqkOc4q9oUmW1yo/edit?usp=sharing"",""ลำปาง!I515"")"),0)</f>
        <v>0</v>
      </c>
      <c r="J620" s="167">
        <f ca="1">IFERROR(__xludf.DUMMYFUNCTION("IMPORTRANGE(""https://docs.google.com/spreadsheets/d/11923uPwbBZFjjGgGUA6NLw09EwE0CqkOc4q9oUmW1yo/edit?usp=sharing"",""ลำปาง!J515"")"),0)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IFERROR(__xludf.DUMMYFUNCTION("IMPORTRANGE(""https://docs.google.com/spreadsheets/d/11923uPwbBZFjjGgGUA6NLw09EwE0CqkOc4q9oUmW1yo/edit?usp=sharing"",""ลำปาง!I516"")"),0)</f>
        <v>0</v>
      </c>
      <c r="J621" s="167">
        <f ca="1">IFERROR(__xludf.DUMMYFUNCTION("IMPORTRANGE(""https://docs.google.com/spreadsheets/d/11923uPwbBZFjjGgGUA6NLw09EwE0CqkOc4q9oUmW1yo/edit?usp=sharing"",""ลำปาง!J516"")"),0)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IFERROR(__xludf.DUMMYFUNCTION("IMPORTRANGE(""https://docs.google.com/spreadsheets/d/11923uPwbBZFjjGgGUA6NLw09EwE0CqkOc4q9oUmW1yo/edit?usp=sharing"",""ลำปาง!I517"")"),0)</f>
        <v>0</v>
      </c>
      <c r="J622" s="192">
        <f ca="1">IFERROR(__xludf.DUMMYFUNCTION("IMPORTRANGE(""https://docs.google.com/spreadsheets/d/11923uPwbBZFjjGgGUA6NLw09EwE0CqkOc4q9oUmW1yo/edit?usp=sharing"",""ลำปาง!J517"")"),0)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IFERROR(__xludf.DUMMYFUNCTION("IMPORTRANGE(""https://docs.google.com/spreadsheets/d/11923uPwbBZFjjGgGUA6NLw09EwE0CqkOc4q9oUmW1yo/edit?usp=sharing"",""ลำปาง!I518"")"),0)</f>
        <v>0</v>
      </c>
      <c r="J623" s="192">
        <f ca="1">IFERROR(__xludf.DUMMYFUNCTION("IMPORTRANGE(""https://docs.google.com/spreadsheets/d/11923uPwbBZFjjGgGUA6NLw09EwE0CqkOc4q9oUmW1yo/edit?usp=sharing"",""ลำปาง!J518"")"),0)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IFERROR(__xludf.DUMMYFUNCTION("IMPORTRANGE(""https://docs.google.com/spreadsheets/d/11923uPwbBZFjjGgGUA6NLw09EwE0CqkOc4q9oUmW1yo/edit?usp=sharing"",""ลำปาง!I519"")"),0)</f>
        <v>0</v>
      </c>
      <c r="J624" s="191">
        <f ca="1">IFERROR(__xludf.DUMMYFUNCTION("IMPORTRANGE(""https://docs.google.com/spreadsheets/d/11923uPwbBZFjjGgGUA6NLw09EwE0CqkOc4q9oUmW1yo/edit?usp=sharing"",""ลำปาง!J519"")"),0)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IFERROR(__xludf.DUMMYFUNCTION("IMPORTRANGE(""https://docs.google.com/spreadsheets/d/11923uPwbBZFjjGgGUA6NLw09EwE0CqkOc4q9oUmW1yo/edit?usp=sharing"",""ลำปาง!I520"")"),0)</f>
        <v>0</v>
      </c>
      <c r="J625" s="192">
        <f ca="1">IFERROR(__xludf.DUMMYFUNCTION("IMPORTRANGE(""https://docs.google.com/spreadsheets/d/11923uPwbBZFjjGgGUA6NLw09EwE0CqkOc4q9oUmW1yo/edit?usp=sharing"",""ลำปาง!J520"")"),0)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IFERROR(__xludf.DUMMYFUNCTION("IMPORTRANGE(""https://docs.google.com/spreadsheets/d/11923uPwbBZFjjGgGUA6NLw09EwE0CqkOc4q9oUmW1yo/edit?usp=sharing"",""ลำปาง!I521"")"),0)</f>
        <v>0</v>
      </c>
      <c r="J626" s="192">
        <f ca="1">IFERROR(__xludf.DUMMYFUNCTION("IMPORTRANGE(""https://docs.google.com/spreadsheets/d/11923uPwbBZFjjGgGUA6NLw09EwE0CqkOc4q9oUmW1yo/edit?usp=sharing"",""ลำปาง!J521"")"),0)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32">
        <f ca="1">IFERROR(__xludf.DUMMYFUNCTION("IMPORTRANGE(""https://docs.google.com/spreadsheets/d/11923uPwbBZFjjGgGUA6NLw09EwE0CqkOc4q9oUmW1yo/edit?usp=sharing"",""ลำปาง!J523"")"),622638.27)</f>
        <v>622638.27</v>
      </c>
      <c r="K628" s="333">
        <f t="shared" ref="K628:K635" ca="1" si="129">IF(I628&gt;0,J628*100/I628,0)</f>
        <v>7.7437000728777177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IFERROR(__xludf.DUMMYFUNCTION("IMPORTRANGE(""https://docs.google.com/spreadsheets/d/11923uPwbBZFjjGgGUA6NLw09EwE0CqkOc4q9oUmW1yo/edit?usp=sharing"",""ลำปาง!I524"")"),318)</f>
        <v>318</v>
      </c>
      <c r="J629" s="332">
        <f ca="1">IFERROR(__xludf.DUMMYFUNCTION("IMPORTRANGE(""https://docs.google.com/spreadsheets/d/11923uPwbBZFjjGgGUA6NLw09EwE0CqkOc4q9oUmW1yo/edit?usp=sharing"",""ลำปาง!J524"")"),27)</f>
        <v>27</v>
      </c>
      <c r="K629" s="333">
        <f t="shared" ca="1" si="129"/>
        <v>8.4905660377358494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IFERROR(__xludf.DUMMYFUNCTION("IMPORTRANGE(""https://docs.google.com/spreadsheets/d/11923uPwbBZFjjGgGUA6NLw09EwE0CqkOc4q9oUmW1yo/edit?usp=sharing"",""ลำปาง!I525"")"),17310.57)</f>
        <v>17310.57</v>
      </c>
      <c r="J630" s="332">
        <f ca="1">IFERROR(__xludf.DUMMYFUNCTION("IMPORTRANGE(""https://docs.google.com/spreadsheets/d/11923uPwbBZFjjGgGUA6NLw09EwE0CqkOc4q9oUmW1yo/edit?usp=sharing"",""ลำปาง!J525"")"),857.71)</f>
        <v>857.71</v>
      </c>
      <c r="K630" s="333">
        <f t="shared" ca="1" si="129"/>
        <v>4.9548339540523507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IFERROR(__xludf.DUMMYFUNCTION("IMPORTRANGE(""https://docs.google.com/spreadsheets/d/11923uPwbBZFjjGgGUA6NLw09EwE0CqkOc4q9oUmW1yo/edit?usp=sharing"",""ลำปาง!I526"")"),1)</f>
        <v>1</v>
      </c>
      <c r="J631" s="332">
        <f ca="1">IFERROR(__xludf.DUMMYFUNCTION("IMPORTRANGE(""https://docs.google.com/spreadsheets/d/11923uPwbBZFjjGgGUA6NLw09EwE0CqkOc4q9oUmW1yo/edit?usp=sharing"",""ลำปาง!J526"")"),1)</f>
        <v>1</v>
      </c>
      <c r="K631" s="333">
        <f t="shared" ca="1" si="129"/>
        <v>100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IFERROR(__xludf.DUMMYFUNCTION("IMPORTRANGE(""https://docs.google.com/spreadsheets/d/11923uPwbBZFjjGgGUA6NLw09EwE0CqkOc4q9oUmW1yo/edit?usp=sharing"",""ลำปาง!I527"")"),0)</f>
        <v>0</v>
      </c>
      <c r="J632" s="332">
        <f ca="1">IFERROR(__xludf.DUMMYFUNCTION("IMPORTRANGE(""https://docs.google.com/spreadsheets/d/11923uPwbBZFjjGgGUA6NLw09EwE0CqkOc4q9oUmW1yo/edit?usp=sharing"",""ลำปาง!J527"")"),0)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IFERROR(__xludf.DUMMYFUNCTION("IMPORTRANGE(""https://docs.google.com/spreadsheets/d/11923uPwbBZFjjGgGUA6NLw09EwE0CqkOc4q9oUmW1yo/edit?usp=sharing"",""ลำปาง!I528"")"),0)</f>
        <v>0</v>
      </c>
      <c r="J633" s="332">
        <f ca="1">IFERROR(__xludf.DUMMYFUNCTION("IMPORTRANGE(""https://docs.google.com/spreadsheets/d/11923uPwbBZFjjGgGUA6NLw09EwE0CqkOc4q9oUmW1yo/edit?usp=sharing"",""ลำปาง!J528"")"),0)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IFERROR(__xludf.DUMMYFUNCTION("IMPORTRANGE(""https://docs.google.com/spreadsheets/d/11923uPwbBZFjjGgGUA6NLw09EwE0CqkOc4q9oUmW1yo/edit?usp=sharing"",""ลำปาง!I529"")"),6665000)</f>
        <v>6665000</v>
      </c>
      <c r="J634" s="332">
        <f ca="1">IFERROR(__xludf.DUMMYFUNCTION("IMPORTRANGE(""https://docs.google.com/spreadsheets/d/11923uPwbBZFjjGgGUA6NLw09EwE0CqkOc4q9oUmW1yo/edit?usp=sharing"",""ลำปาง!J529"")"),0)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IFERROR(__xludf.DUMMYFUNCTION("IMPORTRANGE(""https://docs.google.com/spreadsheets/d/11923uPwbBZFjjGgGUA6NLw09EwE0CqkOc4q9oUmW1yo/edit?usp=sharing"",""ลำปาง!I530"")"),173)</f>
        <v>173</v>
      </c>
      <c r="J635" s="462">
        <f ca="1">IFERROR(__xludf.DUMMYFUNCTION("IMPORTRANGE(""https://docs.google.com/spreadsheets/d/11923uPwbBZFjjGgGUA6NLw09EwE0CqkOc4q9oUmW1yo/edit?usp=sharing"",""ลำปาง!J530"")"),0)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zoomScale="80" zoomScaleNormal="80" workbookViewId="0">
      <pane ySplit="6" topLeftCell="A59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250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6579655</v>
      </c>
      <c r="M8" s="25">
        <f t="shared" ca="1" si="0"/>
        <v>2198325</v>
      </c>
      <c r="N8" s="25">
        <f t="shared" ca="1" si="0"/>
        <v>1892691</v>
      </c>
      <c r="O8" s="24">
        <f t="shared" ref="O8:O16" ca="1" si="1">IF(L8&gt;0,N8*100/L8,0)</f>
        <v>28.765809149567872</v>
      </c>
      <c r="P8" s="24">
        <f t="shared" ref="P8:P16" ca="1" si="2">IF(M8&gt;0,N8*100/M8,0)</f>
        <v>86.096960185595847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6579655</v>
      </c>
      <c r="M10" s="32">
        <f t="shared" ca="1" si="4"/>
        <v>2198325</v>
      </c>
      <c r="N10" s="32">
        <f t="shared" ca="1" si="4"/>
        <v>1892691</v>
      </c>
      <c r="O10" s="31">
        <f t="shared" ca="1" si="1"/>
        <v>28.765809149567872</v>
      </c>
      <c r="P10" s="31">
        <f t="shared" ca="1" si="2"/>
        <v>86.096960185595847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6330255</v>
      </c>
      <c r="M12" s="40">
        <f t="shared" ca="1" si="6"/>
        <v>2198325</v>
      </c>
      <c r="N12" s="40">
        <f t="shared" ca="1" si="6"/>
        <v>1643291</v>
      </c>
      <c r="O12" s="40">
        <f t="shared" ca="1" si="1"/>
        <v>25.959317594630864</v>
      </c>
      <c r="P12" s="40">
        <f t="shared" ca="1" si="2"/>
        <v>74.751958877781945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2233700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4096555</v>
      </c>
      <c r="M14" s="40">
        <f t="shared" si="8"/>
        <v>0</v>
      </c>
      <c r="N14" s="40">
        <f t="shared" ca="1" si="8"/>
        <v>399384</v>
      </c>
      <c r="O14" s="43">
        <f t="shared" ca="1" si="1"/>
        <v>9.7492649311433635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249400</v>
      </c>
      <c r="M16" s="40">
        <f t="shared" si="10"/>
        <v>0</v>
      </c>
      <c r="N16" s="40">
        <f t="shared" ca="1" si="10"/>
        <v>249400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4195545</v>
      </c>
      <c r="M18" s="25">
        <f t="shared" ca="1" si="11"/>
        <v>2198325</v>
      </c>
      <c r="N18" s="25">
        <f t="shared" ca="1" si="11"/>
        <v>1493307</v>
      </c>
      <c r="O18" s="24">
        <f t="shared" ref="O18:O20" ca="1" si="12">IF(L18&gt;0,N18*100/L18,0)</f>
        <v>35.592682237945247</v>
      </c>
      <c r="P18" s="24">
        <f t="shared" ref="P18:P26" ca="1" si="13">IF(M18&gt;0,N18*100/M18,0)</f>
        <v>67.929309815427658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4195545</v>
      </c>
      <c r="M20" s="32">
        <f t="shared" ca="1" si="15"/>
        <v>2198325</v>
      </c>
      <c r="N20" s="32">
        <f t="shared" ca="1" si="15"/>
        <v>1493307</v>
      </c>
      <c r="O20" s="31">
        <f t="shared" ca="1" si="12"/>
        <v>35.592682237945247</v>
      </c>
      <c r="P20" s="31">
        <f t="shared" ca="1" si="13"/>
        <v>67.929309815427658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3946145</v>
      </c>
      <c r="M22" s="44">
        <f t="shared" ca="1" si="18"/>
        <v>2198325</v>
      </c>
      <c r="N22" s="43">
        <f t="shared" ca="1" si="18"/>
        <v>1243907</v>
      </c>
      <c r="O22" s="43">
        <f t="shared" ca="1" si="17"/>
        <v>31.522080410121777</v>
      </c>
      <c r="P22" s="43">
        <f t="shared" ca="1" si="13"/>
        <v>56.584308507613748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2233700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1712445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si="22"/>
        <v>0</v>
      </c>
      <c r="N26" s="52">
        <f t="shared" ca="1" si="22"/>
        <v>249400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2384110</v>
      </c>
      <c r="M28" s="25">
        <f t="shared" si="23"/>
        <v>0</v>
      </c>
      <c r="N28" s="25">
        <f t="shared" ca="1" si="23"/>
        <v>399384</v>
      </c>
      <c r="O28" s="24">
        <f t="shared" ref="O28:O30" ca="1" si="24">IF(L28&gt;0,N28*100/L28,0)</f>
        <v>16.751911614816432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2384110</v>
      </c>
      <c r="M30" s="32">
        <f t="shared" si="27"/>
        <v>0</v>
      </c>
      <c r="N30" s="32">
        <f t="shared" ca="1" si="27"/>
        <v>399384</v>
      </c>
      <c r="O30" s="31">
        <f t="shared" ca="1" si="24"/>
        <v>16.751911614816432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2384110</v>
      </c>
      <c r="M32" s="43">
        <f t="shared" si="30"/>
        <v>0</v>
      </c>
      <c r="N32" s="43">
        <f t="shared" ca="1" si="30"/>
        <v>399384</v>
      </c>
      <c r="O32" s="43">
        <f t="shared" ca="1" si="29"/>
        <v>16.751911614816432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2384110</v>
      </c>
      <c r="M34" s="43">
        <f t="shared" si="32"/>
        <v>0</v>
      </c>
      <c r="N34" s="43">
        <f t="shared" ca="1" si="32"/>
        <v>399384</v>
      </c>
      <c r="O34" s="43">
        <f t="shared" ca="1" si="29"/>
        <v>16.751911614816432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4195545</v>
      </c>
      <c r="M37" s="55">
        <f t="shared" ca="1" si="33"/>
        <v>2198325</v>
      </c>
      <c r="N37" s="55">
        <f t="shared" ca="1" si="33"/>
        <v>1493307</v>
      </c>
      <c r="O37" s="56">
        <f t="shared" ca="1" si="29"/>
        <v>35.592682237945247</v>
      </c>
      <c r="P37" s="56">
        <f t="shared" ca="1" si="25"/>
        <v>67.929309815427658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379300</v>
      </c>
      <c r="N41" s="79">
        <f t="shared" ca="1" si="34"/>
        <v>321559</v>
      </c>
      <c r="O41" s="78">
        <f t="shared" ref="O41:O43" ca="1" si="35">IF(L41&gt;0,N41*100/L41,0)</f>
        <v>42.382891788585738</v>
      </c>
      <c r="P41" s="78">
        <f t="shared" ref="P41:P43" ca="1" si="36">IF(M41&gt;0,N41*100/M41,0)</f>
        <v>84.776957553387817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379300</v>
      </c>
      <c r="N43" s="79">
        <f t="shared" ca="1" si="38"/>
        <v>321559</v>
      </c>
      <c r="O43" s="78">
        <f t="shared" ca="1" si="35"/>
        <v>42.382891788585738</v>
      </c>
      <c r="P43" s="78">
        <f t="shared" ca="1" si="36"/>
        <v>84.776957553387817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758700</v>
      </c>
      <c r="M45" s="91">
        <f ca="1">IFERROR(__xludf.DUMMYFUNCTION("IMPORTRANGE(""https://docs.google.com/spreadsheets/d/1Yj_ptqi66GCucihVvJfMjLAmec39IyEx_6qawtMGysU/edit?usp=sharing"",""สบก!Q33"")"),379300)</f>
        <v>379300</v>
      </c>
      <c r="N45" s="91">
        <f ca="1">IFERROR(__xludf.DUMMYFUNCTION("IMPORTRANGE(""https://docs.google.com/spreadsheets/d/1Yj_ptqi66GCucihVvJfMjLAmec39IyEx_6qawtMGysU/edit?usp=sharing"",""สบก!R33"")"),321559)</f>
        <v>321559</v>
      </c>
      <c r="O45" s="92">
        <f ca="1">IF(L45&gt;0,N45*100/L45,0)</f>
        <v>42.382891788585738</v>
      </c>
      <c r="P45" s="92">
        <f ca="1">IF(M45&gt;0,N45*100/M45,0)</f>
        <v>84.776957553387817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IFERROR(__xludf.DUMMYFUNCTION("IMPORTRANGE(""https://docs.google.com/spreadsheets/d/1Yj_ptqi66GCucihVvJfMjLAmec39IyEx_6qawtMGysU/edit?usp=sharing"",""สบก!M33"")"),758700)</f>
        <v>758700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IFERROR(__xludf.DUMMYFUNCTION("IMPORTRANGE(""https://docs.google.com/spreadsheets/d/1Yj_ptqi66GCucihVvJfMjLAmec39IyEx_6qawtMGysU/edit?usp=sharing"",""สบก!O33"")"),0)</f>
        <v>0</v>
      </c>
      <c r="M49" s="101"/>
      <c r="N49" s="91">
        <f ca="1">IFERROR(__xludf.DUMMYFUNCTION("IMPORTRANGE(""https://docs.google.com/spreadsheets/d/1Yj_ptqi66GCucihVvJfMjLAmec39IyEx_6qawtMGysU/edit?usp=sharing"",""สบก!S33"")"),0)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322500</v>
      </c>
      <c r="N53" s="125">
        <f t="shared" ca="1" si="39"/>
        <v>156761</v>
      </c>
      <c r="O53" s="124">
        <f t="shared" ref="O53:O55" ca="1" si="40">IF(L53&gt;0,N53*100/L53,0)</f>
        <v>26.126833333333334</v>
      </c>
      <c r="P53" s="124">
        <f t="shared" ref="P53:P55" ca="1" si="41">IF(M53&gt;0,N53*100/M53,0)</f>
        <v>48.608062015503876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322500</v>
      </c>
      <c r="N55" s="125">
        <f t="shared" ca="1" si="43"/>
        <v>156761</v>
      </c>
      <c r="O55" s="124">
        <f t="shared" ca="1" si="40"/>
        <v>26.126833333333334</v>
      </c>
      <c r="P55" s="124">
        <f t="shared" ca="1" si="41"/>
        <v>48.608062015503876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IFERROR(__xludf.DUMMYFUNCTION("IMPORTRANGE(""https://docs.google.com/spreadsheets/d/1Yj_ptqi66GCucihVvJfMjLAmec39IyEx_6qawtMGysU/edit?usp=sharing"",""สบก!Z33"")"),322500)</f>
        <v>322500</v>
      </c>
      <c r="N57" s="91">
        <f ca="1">IFERROR(__xludf.DUMMYFUNCTION("IMPORTRANGE(""https://docs.google.com/spreadsheets/d/1Yj_ptqi66GCucihVvJfMjLAmec39IyEx_6qawtMGysU/edit?usp=sharing"",""สบก!AA33"")"),156761)</f>
        <v>156761</v>
      </c>
      <c r="O57" s="92">
        <f ca="1">IF(L57&gt;0,N57*100/L57,0)</f>
        <v>26.126833333333334</v>
      </c>
      <c r="P57" s="92">
        <f ca="1">IF(M57&gt;0,N57*100/M57,0)</f>
        <v>48.608062015503876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IFERROR(__xludf.DUMMYFUNCTION("IMPORTRANGE(""https://docs.google.com/spreadsheets/d/1Yj_ptqi66GCucihVvJfMjLAmec39IyEx_6qawtMGysU/edit?usp=sharing"",""สบก!V33"")"),600000)</f>
        <v>600000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IFERROR(__xludf.DUMMYFUNCTION("IMPORTRANGE(""https://docs.google.com/spreadsheets/d/1Yj_ptqi66GCucihVvJfMjLAmec39IyEx_6qawtMGysU/edit?usp=sharing"",""สบก!X33"")"),0)</f>
        <v>0</v>
      </c>
      <c r="M61" s="101"/>
      <c r="N61" s="91">
        <f ca="1">IFERROR(__xludf.DUMMYFUNCTION("IMPORTRANGE(""https://docs.google.com/spreadsheets/d/1Yj_ptqi66GCucihVvJfMjLAmec39IyEx_6qawtMGysU/edit?usp=sharing"",""สบก!AB33"")"),0)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IFERROR(__xludf.DUMMYFUNCTION("IMPORTRANGE(""https://docs.google.com/spreadsheets/d/11923uPwbBZFjjGgGUA6NLw09EwE0CqkOc4q9oUmW1yo/edit?usp=sharing"",""ลำพูน!I9"")"),1)</f>
        <v>1</v>
      </c>
      <c r="J64" s="146">
        <f ca="1">IFERROR(__xludf.DUMMYFUNCTION("IMPORTRANGE(""https://docs.google.com/spreadsheets/d/11923uPwbBZFjjGgGUA6NLw09EwE0CqkOc4q9oUmW1yo/edit?usp=sharing"",""ลำพูน!J9"")"),1)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IFERROR(__xludf.DUMMYFUNCTION("IMPORTRANGE(""https://docs.google.com/spreadsheets/d/11923uPwbBZFjjGgGUA6NLw09EwE0CqkOc4q9oUmW1yo/edit?usp=sharing"",""ลำพูน!I10"")"),35)</f>
        <v>35</v>
      </c>
      <c r="J65" s="146">
        <f ca="1">IFERROR(__xludf.DUMMYFUNCTION("IMPORTRANGE(""https://docs.google.com/spreadsheets/d/11923uPwbBZFjjGgGUA6NLw09EwE0CqkOc4q9oUmW1yo/edit?usp=sharing"",""ลำพูน!J10"")"),35)</f>
        <v>35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591400</v>
      </c>
      <c r="M66" s="155">
        <f t="shared" ca="1" si="45"/>
        <v>332320</v>
      </c>
      <c r="N66" s="155">
        <f t="shared" ca="1" si="45"/>
        <v>211254</v>
      </c>
      <c r="O66" s="154">
        <f t="shared" ref="O66:O68" ca="1" si="46">IF(L66&gt;0,N66*100/L66,0)</f>
        <v>35.721001014541763</v>
      </c>
      <c r="P66" s="154">
        <f t="shared" ref="P66:P68" ca="1" si="47">IF(M66&gt;0,N66*100/M66,0)</f>
        <v>63.569451131439578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591400</v>
      </c>
      <c r="M68" s="160">
        <f t="shared" ca="1" si="49"/>
        <v>332320</v>
      </c>
      <c r="N68" s="160">
        <f t="shared" ca="1" si="49"/>
        <v>211254</v>
      </c>
      <c r="O68" s="159">
        <f t="shared" ca="1" si="46"/>
        <v>35.721001014541763</v>
      </c>
      <c r="P68" s="159">
        <f t="shared" ca="1" si="47"/>
        <v>63.569451131439578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591400</v>
      </c>
      <c r="M70" s="172">
        <f ca="1">IFERROR(__xludf.DUMMYFUNCTION("IMPORTRANGE(""https://docs.google.com/spreadsheets/d/1Yj_ptqi66GCucihVvJfMjLAmec39IyEx_6qawtMGysU/edit?usp=sharing"",""สบก!AI33"")"),332320)</f>
        <v>332320</v>
      </c>
      <c r="N70" s="172">
        <f ca="1">IFERROR(__xludf.DUMMYFUNCTION("IMPORTRANGE(""https://docs.google.com/spreadsheets/d/1Yj_ptqi66GCucihVvJfMjLAmec39IyEx_6qawtMGysU/edit?usp=sharing"",""สบก!AJ33"")"),211254)</f>
        <v>211254</v>
      </c>
      <c r="O70" s="171">
        <f ca="1">IF(L70&gt;0,N70*100/L70,0)</f>
        <v>35.721001014541763</v>
      </c>
      <c r="P70" s="171">
        <f ca="1">IF(M70&gt;0,N70*100/M70,0)</f>
        <v>63.569451131439578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IFERROR(__xludf.DUMMYFUNCTION("IMPORTRANGE(""https://docs.google.com/spreadsheets/d/1Yj_ptqi66GCucihVvJfMjLAmec39IyEx_6qawtMGysU/edit?usp=sharing"",""สบก!AE33"")"),193400)</f>
        <v>193400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IFERROR(__xludf.DUMMYFUNCTION("IMPORTRANGE(""https://docs.google.com/spreadsheets/d/1Yj_ptqi66GCucihVvJfMjLAmec39IyEx_6qawtMGysU/edit?usp=sharing"",""สบก!AF33"")"),398000)</f>
        <v>398000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IFERROR(__xludf.DUMMYFUNCTION("IMPORTRANGE(""https://docs.google.com/spreadsheets/d/1Yj_ptqi66GCucihVvJfMjLAmec39IyEx_6qawtMGysU/edit?usp=sharing"",""สบก!AG33"")"),0)</f>
        <v>0</v>
      </c>
      <c r="M74" s="101"/>
      <c r="N74" s="91">
        <f ca="1">IFERROR(__xludf.DUMMYFUNCTION("IMPORTRANGE(""https://docs.google.com/spreadsheets/d/1Yj_ptqi66GCucihVvJfMjLAmec39IyEx_6qawtMGysU/edit?usp=sharing"",""สบก!AK33"")"),0)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IFERROR(__xludf.DUMMYFUNCTION("IMPORTRANGE(""https://docs.google.com/spreadsheets/d/11923uPwbBZFjjGgGUA6NLw09EwE0CqkOc4q9oUmW1yo/edit?usp=sharing"",""ลำพูน!J16"")"),0)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IFERROR(__xludf.DUMMYFUNCTION("IMPORTRANGE(""https://docs.google.com/spreadsheets/d/11923uPwbBZFjjGgGUA6NLw09EwE0CqkOc4q9oUmW1yo/edit?usp=sharing"",""ลำพูน!J17"")"),1)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IFERROR(__xludf.DUMMYFUNCTION("IMPORTRANGE(""https://docs.google.com/spreadsheets/d/11923uPwbBZFjjGgGUA6NLw09EwE0CqkOc4q9oUmW1yo/edit?usp=sharing"",""ลำพูน!J18"")"),1)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IFERROR(__xludf.DUMMYFUNCTION("IMPORTRANGE(""https://docs.google.com/spreadsheets/d/11923uPwbBZFjjGgGUA6NLw09EwE0CqkOc4q9oUmW1yo/edit?usp=sharing"",""ลำพูน!J19"")"),1)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IFERROR(__xludf.DUMMYFUNCTION("IMPORTRANGE(""https://docs.google.com/spreadsheets/d/11923uPwbBZFjjGgGUA6NLw09EwE0CqkOc4q9oUmW1yo/edit?usp=sharing"",""ลำพูน!I20"")"),1)</f>
        <v>1</v>
      </c>
      <c r="J80" s="203">
        <f ca="1">IFERROR(__xludf.DUMMYFUNCTION("IMPORTRANGE(""https://docs.google.com/spreadsheets/d/11923uPwbBZFjjGgGUA6NLw09EwE0CqkOc4q9oUmW1yo/edit?usp=sharing"",""ลำพูน!J20"")"),1)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IFERROR(__xludf.DUMMYFUNCTION("IMPORTRANGE(""https://docs.google.com/spreadsheets/d/11923uPwbBZFjjGgGUA6NLw09EwE0CqkOc4q9oUmW1yo/edit?usp=sharing"",""ลำพูน!I21"")"),35)</f>
        <v>35</v>
      </c>
      <c r="J81" s="203">
        <f ca="1">IFERROR(__xludf.DUMMYFUNCTION("IMPORTRANGE(""https://docs.google.com/spreadsheets/d/11923uPwbBZFjjGgGUA6NLw09EwE0CqkOc4q9oUmW1yo/edit?usp=sharing"",""ลำพูน!J21"")"),35)</f>
        <v>35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IFERROR(__xludf.DUMMYFUNCTION("IMPORTRANGE(""https://docs.google.com/spreadsheets/d/11923uPwbBZFjjGgGUA6NLw09EwE0CqkOc4q9oUmW1yo/edit?usp=sharing"",""ลำพูน!I22"")"),1)</f>
        <v>1</v>
      </c>
      <c r="J82" s="191">
        <f ca="1">IFERROR(__xludf.DUMMYFUNCTION("IMPORTRANGE(""https://docs.google.com/spreadsheets/d/11923uPwbBZFjjGgGUA6NLw09EwE0CqkOc4q9oUmW1yo/edit?usp=sharing"",""ลำพูน!J22"")"),1)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IFERROR(__xludf.DUMMYFUNCTION("IMPORTRANGE(""https://docs.google.com/spreadsheets/d/11923uPwbBZFjjGgGUA6NLw09EwE0CqkOc4q9oUmW1yo/edit?usp=sharing"",""ลำพูน!I23"")"),35)</f>
        <v>35</v>
      </c>
      <c r="J83" s="191">
        <f ca="1">IFERROR(__xludf.DUMMYFUNCTION("IMPORTRANGE(""https://docs.google.com/spreadsheets/d/11923uPwbBZFjjGgGUA6NLw09EwE0CqkOc4q9oUmW1yo/edit?usp=sharing"",""ลำพูน!J23"")"),35)</f>
        <v>35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IFERROR(__xludf.DUMMYFUNCTION("IMPORTRANGE(""https://docs.google.com/spreadsheets/d/11923uPwbBZFjjGgGUA6NLw09EwE0CqkOc4q9oUmW1yo/edit?usp=sharing"",""ลำพูน!I24"")"),0)</f>
        <v>0</v>
      </c>
      <c r="J84" s="192">
        <f ca="1">IFERROR(__xludf.DUMMYFUNCTION("IMPORTRANGE(""https://docs.google.com/spreadsheets/d/11923uPwbBZFjjGgGUA6NLw09EwE0CqkOc4q9oUmW1yo/edit?usp=sharing"",""ลำพูน!J24"")"),0)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IFERROR(__xludf.DUMMYFUNCTION("IMPORTRANGE(""https://docs.google.com/spreadsheets/d/11923uPwbBZFjjGgGUA6NLw09EwE0CqkOc4q9oUmW1yo/edit?usp=sharing"",""ลำพูน!I25"")"),0)</f>
        <v>0</v>
      </c>
      <c r="J85" s="192">
        <f ca="1">IFERROR(__xludf.DUMMYFUNCTION("IMPORTRANGE(""https://docs.google.com/spreadsheets/d/11923uPwbBZFjjGgGUA6NLw09EwE0CqkOc4q9oUmW1yo/edit?usp=sharing"",""ลำพูน!J25"")"),0)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IFERROR(__xludf.DUMMYFUNCTION("IMPORTRANGE(""https://docs.google.com/spreadsheets/d/11923uPwbBZFjjGgGUA6NLw09EwE0CqkOc4q9oUmW1yo/edit?usp=sharing"",""ลำพูน!I26"")"),0)</f>
        <v>0</v>
      </c>
      <c r="J86" s="191">
        <f ca="1">IFERROR(__xludf.DUMMYFUNCTION("IMPORTRANGE(""https://docs.google.com/spreadsheets/d/11923uPwbBZFjjGgGUA6NLw09EwE0CqkOc4q9oUmW1yo/edit?usp=sharing"",""ลำพูน!J26"")"),0)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IFERROR(__xludf.DUMMYFUNCTION("IMPORTRANGE(""https://docs.google.com/spreadsheets/d/11923uPwbBZFjjGgGUA6NLw09EwE0CqkOc4q9oUmW1yo/edit?usp=sharing"",""ลำพูน!I27"")"),0)</f>
        <v>0</v>
      </c>
      <c r="J87" s="191">
        <f ca="1">IFERROR(__xludf.DUMMYFUNCTION("IMPORTRANGE(""https://docs.google.com/spreadsheets/d/11923uPwbBZFjjGgGUA6NLw09EwE0CqkOc4q9oUmW1yo/edit?usp=sharing"",""ลำพูน!J27"")"),0)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IFERROR(__xludf.DUMMYFUNCTION("IMPORTRANGE(""https://docs.google.com/spreadsheets/d/11923uPwbBZFjjGgGUA6NLw09EwE0CqkOc4q9oUmW1yo/edit?usp=sharing"",""ลำพูน!I28"")"),35)</f>
        <v>35</v>
      </c>
      <c r="J88" s="191">
        <f ca="1">IFERROR(__xludf.DUMMYFUNCTION("IMPORTRANGE(""https://docs.google.com/spreadsheets/d/11923uPwbBZFjjGgGUA6NLw09EwE0CqkOc4q9oUmW1yo/edit?usp=sharing"",""ลำพูน!J28"")"),0)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IFERROR(__xludf.DUMMYFUNCTION("IMPORTRANGE(""https://docs.google.com/spreadsheets/d/11923uPwbBZFjjGgGUA6NLw09EwE0CqkOc4q9oUmW1yo/edit?usp=sharing"",""ลำพูน!J29"")"),0)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IFERROR(__xludf.DUMMYFUNCTION("IMPORTRANGE(""https://docs.google.com/spreadsheets/d/11923uPwbBZFjjGgGUA6NLw09EwE0CqkOc4q9oUmW1yo/edit?usp=sharing"",""ลำพูน!I32"")"),0)</f>
        <v>0</v>
      </c>
      <c r="J92" s="146">
        <f ca="1">IFERROR(__xludf.DUMMYFUNCTION("IMPORTRANGE(""https://docs.google.com/spreadsheets/d/11923uPwbBZFjjGgGUA6NLw09EwE0CqkOc4q9oUmW1yo/edit?usp=sharing"",""ลำพูน!J32"")"),0)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IFERROR(__xludf.DUMMYFUNCTION("IMPORTRANGE(""https://docs.google.com/spreadsheets/d/11923uPwbBZFjjGgGUA6NLw09EwE0CqkOc4q9oUmW1yo/edit?usp=sharing"",""ลำพูน!I33"")"),0)</f>
        <v>0</v>
      </c>
      <c r="J93" s="146">
        <f ca="1">IFERROR(__xludf.DUMMYFUNCTION("IMPORTRANGE(""https://docs.google.com/spreadsheets/d/11923uPwbBZFjjGgGUA6NLw09EwE0CqkOc4q9oUmW1yo/edit?usp=sharing"",""ลำพูน!J33"")"),0)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IFERROR(__xludf.DUMMYFUNCTION("IMPORTRANGE(""https://docs.google.com/spreadsheets/d/1Yj_ptqi66GCucihVvJfMjLAmec39IyEx_6qawtMGysU/edit?usp=sharing"",""สบก!AR33"")"),0)</f>
        <v>0</v>
      </c>
      <c r="N98" s="172">
        <f ca="1">IFERROR(__xludf.DUMMYFUNCTION("IMPORTRANGE(""https://docs.google.com/spreadsheets/d/1Yj_ptqi66GCucihVvJfMjLAmec39IyEx_6qawtMGysU/edit?usp=sharing"",""สบก!AS33"")"),0)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IFERROR(__xludf.DUMMYFUNCTION("IMPORTRANGE(""https://docs.google.com/spreadsheets/d/1Yj_ptqi66GCucihVvJfMjLAmec39IyEx_6qawtMGysU/edit?usp=sharing"",""สบก!AN33"")"),0)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IFERROR(__xludf.DUMMYFUNCTION("IMPORTRANGE(""https://docs.google.com/spreadsheets/d/1Yj_ptqi66GCucihVvJfMjLAmec39IyEx_6qawtMGysU/edit?usp=sharing"",""สบก!AO33"")"),0)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IFERROR(__xludf.DUMMYFUNCTION("IMPORTRANGE(""https://docs.google.com/spreadsheets/d/1Yj_ptqi66GCucihVvJfMjLAmec39IyEx_6qawtMGysU/edit?usp=sharing"",""สบก!AP33"")"),0)</f>
        <v>0</v>
      </c>
      <c r="M102" s="101"/>
      <c r="N102" s="91">
        <f ca="1">IFERROR(__xludf.DUMMYFUNCTION("IMPORTRANGE(""https://docs.google.com/spreadsheets/d/1Yj_ptqi66GCucihVvJfMjLAmec39IyEx_6qawtMGysU/edit?usp=sharing"",""สบก!AT33"")"),0)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IFERROR(__xludf.DUMMYFUNCTION("IMPORTRANGE(""https://docs.google.com/spreadsheets/d/11923uPwbBZFjjGgGUA6NLw09EwE0CqkOc4q9oUmW1yo/edit?usp=sharing"",""ลำพูน!J39"")"),0)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IFERROR(__xludf.DUMMYFUNCTION("IMPORTRANGE(""https://docs.google.com/spreadsheets/d/11923uPwbBZFjjGgGUA6NLw09EwE0CqkOc4q9oUmW1yo/edit?usp=sharing"",""ลำพูน!J40"")"),0)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IFERROR(__xludf.DUMMYFUNCTION("IMPORTRANGE(""https://docs.google.com/spreadsheets/d/11923uPwbBZFjjGgGUA6NLw09EwE0CqkOc4q9oUmW1yo/edit?usp=sharing"",""ลำพูน!J41"")"),0)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IFERROR(__xludf.DUMMYFUNCTION("IMPORTRANGE(""https://docs.google.com/spreadsheets/d/11923uPwbBZFjjGgGUA6NLw09EwE0CqkOc4q9oUmW1yo/edit?usp=sharing"",""ลำพูน!J42"")"),0)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IFERROR(__xludf.DUMMYFUNCTION("IMPORTRANGE(""https://docs.google.com/spreadsheets/d/11923uPwbBZFjjGgGUA6NLw09EwE0CqkOc4q9oUmW1yo/edit?usp=sharing"",""ลำพูน!I43"")"),0)</f>
        <v>0</v>
      </c>
      <c r="J108" s="191">
        <f ca="1">IFERROR(__xludf.DUMMYFUNCTION("IMPORTRANGE(""https://docs.google.com/spreadsheets/d/11923uPwbBZFjjGgGUA6NLw09EwE0CqkOc4q9oUmW1yo/edit?usp=sharing"",""ลำพูน!J43"")"),0)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IFERROR(__xludf.DUMMYFUNCTION("IMPORTRANGE(""https://docs.google.com/spreadsheets/d/11923uPwbBZFjjGgGUA6NLw09EwE0CqkOc4q9oUmW1yo/edit?usp=sharing"",""ลำพูน!I44"")"),0)</f>
        <v>0</v>
      </c>
      <c r="J109" s="191">
        <f ca="1">IFERROR(__xludf.DUMMYFUNCTION("IMPORTRANGE(""https://docs.google.com/spreadsheets/d/11923uPwbBZFjjGgGUA6NLw09EwE0CqkOc4q9oUmW1yo/edit?usp=sharing"",""ลำพูน!J44"")"),0)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IFERROR(__xludf.DUMMYFUNCTION("IMPORTRANGE(""https://docs.google.com/spreadsheets/d/11923uPwbBZFjjGgGUA6NLw09EwE0CqkOc4q9oUmW1yo/edit?usp=sharing"",""ลำพูน!I45"")"),0)</f>
        <v>0</v>
      </c>
      <c r="J110" s="191">
        <f ca="1">IFERROR(__xludf.DUMMYFUNCTION("IMPORTRANGE(""https://docs.google.com/spreadsheets/d/11923uPwbBZFjjGgGUA6NLw09EwE0CqkOc4q9oUmW1yo/edit?usp=sharing"",""ลำพูน!J45"")"),0)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IFERROR(__xludf.DUMMYFUNCTION("IMPORTRANGE(""https://docs.google.com/spreadsheets/d/11923uPwbBZFjjGgGUA6NLw09EwE0CqkOc4q9oUmW1yo/edit?usp=sharing"",""ลำพูน!I46"")"),0)</f>
        <v>0</v>
      </c>
      <c r="J111" s="191">
        <f ca="1">IFERROR(__xludf.DUMMYFUNCTION("IMPORTRANGE(""https://docs.google.com/spreadsheets/d/11923uPwbBZFjjGgGUA6NLw09EwE0CqkOc4q9oUmW1yo/edit?usp=sharing"",""ลำพูน!J46"")"),0)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IFERROR(__xludf.DUMMYFUNCTION("IMPORTRANGE(""https://docs.google.com/spreadsheets/d/11923uPwbBZFjjGgGUA6NLw09EwE0CqkOc4q9oUmW1yo/edit?usp=sharing"",""ลำพูน!I47"")"),0)</f>
        <v>0</v>
      </c>
      <c r="J112" s="191">
        <f ca="1">IFERROR(__xludf.DUMMYFUNCTION("IMPORTRANGE(""https://docs.google.com/spreadsheets/d/11923uPwbBZFjjGgGUA6NLw09EwE0CqkOc4q9oUmW1yo/edit?usp=sharing"",""ลำพูน!J47"")"),0)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IFERROR(__xludf.DUMMYFUNCTION("IMPORTRANGE(""https://docs.google.com/spreadsheets/d/11923uPwbBZFjjGgGUA6NLw09EwE0CqkOc4q9oUmW1yo/edit?usp=sharing"",""ลำพูน!I48"")"),0)</f>
        <v>0</v>
      </c>
      <c r="J113" s="191">
        <f ca="1">IFERROR(__xludf.DUMMYFUNCTION("IMPORTRANGE(""https://docs.google.com/spreadsheets/d/11923uPwbBZFjjGgGUA6NLw09EwE0CqkOc4q9oUmW1yo/edit?usp=sharing"",""ลำพูน!J48"")"),0)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IFERROR(__xludf.DUMMYFUNCTION("IMPORTRANGE(""https://docs.google.com/spreadsheets/d/11923uPwbBZFjjGgGUA6NLw09EwE0CqkOc4q9oUmW1yo/edit?usp=sharing"",""ลำพูน!J49"")"),0)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IFERROR(__xludf.DUMMYFUNCTION("IMPORTRANGE(""https://docs.google.com/spreadsheets/d/11923uPwbBZFjjGgGUA6NLw09EwE0CqkOc4q9oUmW1yo/edit?usp=sharing"",""ลำพูน!J50"")"),0)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IFERROR(__xludf.DUMMYFUNCTION("IMPORTRANGE(""https://docs.google.com/spreadsheets/d/11923uPwbBZFjjGgGUA6NLw09EwE0CqkOc4q9oUmW1yo/edit?usp=sharing"",""ลำพูน!I52"")"),20)</f>
        <v>20</v>
      </c>
      <c r="J117" s="146">
        <f ca="1">IFERROR(__xludf.DUMMYFUNCTION("IMPORTRANGE(""https://docs.google.com/spreadsheets/d/11923uPwbBZFjjGgGUA6NLw09EwE0CqkOc4q9oUmW1yo/edit?usp=sharing"",""ลำพูน!J52"")"),20)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15890</v>
      </c>
      <c r="O118" s="154">
        <f t="shared" ref="O118:O120" ca="1" si="59">IF(L118&gt;0,N118*100/L118,0)</f>
        <v>19.274623968947115</v>
      </c>
      <c r="P118" s="154">
        <f t="shared" ref="P118:P120" ca="1" si="60">IF(M118&gt;0,N118*100/M118,0)</f>
        <v>23.916315472606865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15890</v>
      </c>
      <c r="O120" s="159">
        <f t="shared" ca="1" si="59"/>
        <v>19.274623968947115</v>
      </c>
      <c r="P120" s="159">
        <f t="shared" ca="1" si="60"/>
        <v>23.916315472606865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IFERROR(__xludf.DUMMYFUNCTION("IMPORTRANGE(""https://docs.google.com/spreadsheets/d/1Yj_ptqi66GCucihVvJfMjLAmec39IyEx_6qawtMGysU/edit?usp=sharing"",""สบก!BA33"")"),66440)</f>
        <v>66440</v>
      </c>
      <c r="N122" s="172">
        <f ca="1">IFERROR(__xludf.DUMMYFUNCTION("IMPORTRANGE(""https://docs.google.com/spreadsheets/d/1Yj_ptqi66GCucihVvJfMjLAmec39IyEx_6qawtMGysU/edit?usp=sharing"",""สบก!BB33"")"),15890)</f>
        <v>15890</v>
      </c>
      <c r="O122" s="171">
        <f ca="1">IF(L122&gt;0,N122*100/L122,0)</f>
        <v>19.274623968947115</v>
      </c>
      <c r="P122" s="171">
        <f ca="1">IF(M122&gt;0,N122*100/M122,0)</f>
        <v>23.916315472606865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IFERROR(__xludf.DUMMYFUNCTION("IMPORTRANGE(""https://docs.google.com/spreadsheets/d/1Yj_ptqi66GCucihVvJfMjLAmec39IyEx_6qawtMGysU/edit?usp=sharing"",""สบก!AW33"")"),0)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IFERROR(__xludf.DUMMYFUNCTION("IMPORTRANGE(""https://docs.google.com/spreadsheets/d/1Yj_ptqi66GCucihVvJfMjLAmec39IyEx_6qawtMGysU/edit?usp=sharing"",""สบก!AX33"")"),82440)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IFERROR(__xludf.DUMMYFUNCTION("IMPORTRANGE(""https://docs.google.com/spreadsheets/d/1Yj_ptqi66GCucihVvJfMjLAmec39IyEx_6qawtMGysU/edit?usp=sharing"",""สบก!AY33"")"),0)</f>
        <v>0</v>
      </c>
      <c r="M126" s="101"/>
      <c r="N126" s="91">
        <f ca="1">IFERROR(__xludf.DUMMYFUNCTION("IMPORTRANGE(""https://docs.google.com/spreadsheets/d/1Yj_ptqi66GCucihVvJfMjLAmec39IyEx_6qawtMGysU/edit?usp=sharing"",""สบก!BC33"")"),0)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IFERROR(__xludf.DUMMYFUNCTION("IMPORTRANGE(""https://docs.google.com/spreadsheets/d/11923uPwbBZFjjGgGUA6NLw09EwE0CqkOc4q9oUmW1yo/edit?usp=sharing"",""ลำพูน!J58"")"),0)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IFERROR(__xludf.DUMMYFUNCTION("IMPORTRANGE(""https://docs.google.com/spreadsheets/d/11923uPwbBZFjjGgGUA6NLw09EwE0CqkOc4q9oUmW1yo/edit?usp=sharing"",""ลำพูน!J59"")"),1)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IFERROR(__xludf.DUMMYFUNCTION("IMPORTRANGE(""https://docs.google.com/spreadsheets/d/11923uPwbBZFjjGgGUA6NLw09EwE0CqkOc4q9oUmW1yo/edit?usp=sharing"",""ลำพูน!J60"")"),1)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IFERROR(__xludf.DUMMYFUNCTION("IMPORTRANGE(""https://docs.google.com/spreadsheets/d/11923uPwbBZFjjGgGUA6NLw09EwE0CqkOc4q9oUmW1yo/edit?usp=sharing"",""ลำพูน!J61"")"),1)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IFERROR(__xludf.DUMMYFUNCTION("IMPORTRANGE(""https://docs.google.com/spreadsheets/d/11923uPwbBZFjjGgGUA6NLw09EwE0CqkOc4q9oUmW1yo/edit?usp=sharing"",""ลำพูน!I62"")"),20)</f>
        <v>20</v>
      </c>
      <c r="J132" s="191">
        <f ca="1">IFERROR(__xludf.DUMMYFUNCTION("IMPORTRANGE(""https://docs.google.com/spreadsheets/d/11923uPwbBZFjjGgGUA6NLw09EwE0CqkOc4q9oUmW1yo/edit?usp=sharing"",""ลำพูน!J62"")"),20)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IFERROR(__xludf.DUMMYFUNCTION("IMPORTRANGE(""https://docs.google.com/spreadsheets/d/11923uPwbBZFjjGgGUA6NLw09EwE0CqkOc4q9oUmW1yo/edit?usp=sharing"",""ลำพูน!I63"")"),20)</f>
        <v>20</v>
      </c>
      <c r="J133" s="191">
        <f ca="1">IFERROR(__xludf.DUMMYFUNCTION("IMPORTRANGE(""https://docs.google.com/spreadsheets/d/11923uPwbBZFjjGgGUA6NLw09EwE0CqkOc4q9oUmW1yo/edit?usp=sharing"",""ลำพูน!J63"")"),0)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IFERROR(__xludf.DUMMYFUNCTION("IMPORTRANGE(""https://docs.google.com/spreadsheets/d/11923uPwbBZFjjGgGUA6NLw09EwE0CqkOc4q9oUmW1yo/edit?usp=sharing"",""ลำพูน!J64"")"),0)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IFERROR(__xludf.DUMMYFUNCTION("IMPORTRANGE(""https://docs.google.com/spreadsheets/d/11923uPwbBZFjjGgGUA6NLw09EwE0CqkOc4q9oUmW1yo/edit?usp=sharing"",""ลำพูน!J65"")"),0)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IFERROR(__xludf.DUMMYFUNCTION("IMPORTRANGE(""https://docs.google.com/spreadsheets/d/11923uPwbBZFjjGgGUA6NLw09EwE0CqkOc4q9oUmW1yo/edit?usp=sharing"",""ลำพูน!I68"")"),150)</f>
        <v>150</v>
      </c>
      <c r="J138" s="264">
        <f ca="1">IFERROR(__xludf.DUMMYFUNCTION("IMPORTRANGE(""https://docs.google.com/spreadsheets/d/11923uPwbBZFjjGgGUA6NLw09EwE0CqkOc4q9oUmW1yo/edit?usp=sharing"",""ลำพูน!J68"")"),85)</f>
        <v>85</v>
      </c>
      <c r="K138" s="265">
        <f ca="1">IF(I138&gt;0,J138*100/I138,0)</f>
        <v>56.666666666666664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1352900</v>
      </c>
      <c r="M140" s="155">
        <f t="shared" ca="1" si="64"/>
        <v>668950</v>
      </c>
      <c r="N140" s="155">
        <f t="shared" ca="1" si="64"/>
        <v>561032</v>
      </c>
      <c r="O140" s="154">
        <f t="shared" ref="O140:O142" ca="1" si="65">IF(L140&gt;0,N140*100/L140,0)</f>
        <v>41.468844703969253</v>
      </c>
      <c r="P140" s="154">
        <f t="shared" ref="P140:P142" ca="1" si="66">IF(M140&gt;0,N140*100/M140,0)</f>
        <v>83.867553628821284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1352900</v>
      </c>
      <c r="M142" s="160">
        <f t="shared" ca="1" si="68"/>
        <v>668950</v>
      </c>
      <c r="N142" s="160">
        <f t="shared" ca="1" si="68"/>
        <v>561032</v>
      </c>
      <c r="O142" s="159">
        <f t="shared" ca="1" si="65"/>
        <v>41.468844703969253</v>
      </c>
      <c r="P142" s="159">
        <f t="shared" ca="1" si="66"/>
        <v>83.867553628821284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1114900</v>
      </c>
      <c r="M144" s="172">
        <f ca="1">IFERROR(__xludf.DUMMYFUNCTION("IMPORTRANGE(""https://docs.google.com/spreadsheets/d/1Yj_ptqi66GCucihVvJfMjLAmec39IyEx_6qawtMGysU/edit?usp=sharing"",""สบก!BJ33"")"),668950)</f>
        <v>668950</v>
      </c>
      <c r="N144" s="172">
        <f ca="1">IFERROR(__xludf.DUMMYFUNCTION("IMPORTRANGE(""https://docs.google.com/spreadsheets/d/1Yj_ptqi66GCucihVvJfMjLAmec39IyEx_6qawtMGysU/edit?usp=sharing"",""สบก!BK33"")"),323032)</f>
        <v>323032</v>
      </c>
      <c r="O144" s="171">
        <f ca="1">IF(L144&gt;0,N144*100/L144,0)</f>
        <v>28.974078392680958</v>
      </c>
      <c r="P144" s="171">
        <f ca="1">IF(M144&gt;0,N144*100/M144,0)</f>
        <v>48.289408774945812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IFERROR(__xludf.DUMMYFUNCTION("IMPORTRANGE(""https://docs.google.com/spreadsheets/d/1Yj_ptqi66GCucihVvJfMjLAmec39IyEx_6qawtMGysU/edit?usp=sharing"",""สบก!BF33"")"),264000)</f>
        <v>264000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IFERROR(__xludf.DUMMYFUNCTION("IMPORTRANGE(""https://docs.google.com/spreadsheets/d/1Yj_ptqi66GCucihVvJfMjLAmec39IyEx_6qawtMGysU/edit?usp=sharing"",""สบก!BG33"")"),850900)</f>
        <v>850900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IFERROR(__xludf.DUMMYFUNCTION("IMPORTRANGE(""https://docs.google.com/spreadsheets/d/1Yj_ptqi66GCucihVvJfMjLAmec39IyEx_6qawtMGysU/edit?usp=sharing"",""สบก!BH33"")"),238000)</f>
        <v>238000</v>
      </c>
      <c r="M148" s="101"/>
      <c r="N148" s="91">
        <f ca="1">IFERROR(__xludf.DUMMYFUNCTION("IMPORTRANGE(""https://docs.google.com/spreadsheets/d/1Yj_ptqi66GCucihVvJfMjLAmec39IyEx_6qawtMGysU/edit?usp=sharing"",""สบก!BL33"")"),238000)</f>
        <v>238000</v>
      </c>
      <c r="O148" s="101">
        <f ca="1">IF(L148&gt;0,N148*100/L148,0)</f>
        <v>100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IFERROR(__xludf.DUMMYFUNCTION("IMPORTRANGE(""https://docs.google.com/spreadsheets/d/11923uPwbBZFjjGgGUA6NLw09EwE0CqkOc4q9oUmW1yo/edit?usp=sharing"",""ลำพูน!I74"")"),4)</f>
        <v>4</v>
      </c>
      <c r="J149" s="272">
        <f ca="1">IFERROR(__xludf.DUMMYFUNCTION("IMPORTRANGE(""https://docs.google.com/spreadsheets/d/11923uPwbBZFjjGgGUA6NLw09EwE0CqkOc4q9oUmW1yo/edit?usp=sharing"",""ลำพูน!J74"")"),0)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IFERROR(__xludf.DUMMYFUNCTION("IMPORTRANGE(""https://docs.google.com/spreadsheets/d/11923uPwbBZFjjGgGUA6NLw09EwE0CqkOc4q9oUmW1yo/edit?usp=sharing"",""ลำพูน!J79"")"),0)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IFERROR(__xludf.DUMMYFUNCTION("IMPORTRANGE(""https://docs.google.com/spreadsheets/d/11923uPwbBZFjjGgGUA6NLw09EwE0CqkOc4q9oUmW1yo/edit?usp=sharing"",""ลำพูน!J80"")"),1)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IFERROR(__xludf.DUMMYFUNCTION("IMPORTRANGE(""https://docs.google.com/spreadsheets/d/11923uPwbBZFjjGgGUA6NLw09EwE0CqkOc4q9oUmW1yo/edit?usp=sharing"",""ลำพูน!J81"")"),0)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IFERROR(__xludf.DUMMYFUNCTION("IMPORTRANGE(""https://docs.google.com/spreadsheets/d/11923uPwbBZFjjGgGUA6NLw09EwE0CqkOc4q9oUmW1yo/edit?usp=sharing"",""ลำพูน!J82"")"),0)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IFERROR(__xludf.DUMMYFUNCTION("IMPORTRANGE(""https://docs.google.com/spreadsheets/d/11923uPwbBZFjjGgGUA6NLw09EwE0CqkOc4q9oUmW1yo/edit?usp=sharing"",""ลำพูน!I83"")"),4)</f>
        <v>4</v>
      </c>
      <c r="J158" s="192">
        <f ca="1">IFERROR(__xludf.DUMMYFUNCTION("IMPORTRANGE(""https://docs.google.com/spreadsheets/d/11923uPwbBZFjjGgGUA6NLw09EwE0CqkOc4q9oUmW1yo/edit?usp=sharing"",""ลำพูน!J83"")"),0)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IFERROR(__xludf.DUMMYFUNCTION("IMPORTRANGE(""https://docs.google.com/spreadsheets/d/11923uPwbBZFjjGgGUA6NLw09EwE0CqkOc4q9oUmW1yo/edit?usp=sharing"",""ลำพูน!J84"")"),0)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IFERROR(__xludf.DUMMYFUNCTION("IMPORTRANGE(""https://docs.google.com/spreadsheets/d/11923uPwbBZFjjGgGUA6NLw09EwE0CqkOc4q9oUmW1yo/edit?usp=sharing"",""ลำพูน!J85"")"),0)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IFERROR(__xludf.DUMMYFUNCTION("IMPORTRANGE(""https://docs.google.com/spreadsheets/d/11923uPwbBZFjjGgGUA6NLw09EwE0CqkOc4q9oUmW1yo/edit?usp=sharing"",""ลำพูน!J86"")"),0)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IFERROR(__xludf.DUMMYFUNCTION("IMPORTRANGE(""https://docs.google.com/spreadsheets/d/11923uPwbBZFjjGgGUA6NLw09EwE0CqkOc4q9oUmW1yo/edit?usp=sharing"",""ลำพูน!J87"")"),0)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IFERROR(__xludf.DUMMYFUNCTION("IMPORTRANGE(""https://docs.google.com/spreadsheets/d/11923uPwbBZFjjGgGUA6NLw09EwE0CqkOc4q9oUmW1yo/edit?usp=sharing"",""ลำพูน!I89"")"),2)</f>
        <v>2</v>
      </c>
      <c r="J164" s="277">
        <f ca="1">IFERROR(__xludf.DUMMYFUNCTION("IMPORTRANGE(""https://docs.google.com/spreadsheets/d/11923uPwbBZFjjGgGUA6NLw09EwE0CqkOc4q9oUmW1yo/edit?usp=sharing"",""ลำพูน!J89"")"),0)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IFERROR(__xludf.DUMMYFUNCTION("IMPORTRANGE(""https://docs.google.com/spreadsheets/d/11923uPwbBZFjjGgGUA6NLw09EwE0CqkOc4q9oUmW1yo/edit?usp=sharing"",""ลำพูน!J94"")"),1)</f>
        <v>1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IFERROR(__xludf.DUMMYFUNCTION("IMPORTRANGE(""https://docs.google.com/spreadsheets/d/11923uPwbBZFjjGgGUA6NLw09EwE0CqkOc4q9oUmW1yo/edit?usp=sharing"",""ลำพูน!J95"")"),0)</f>
        <v>0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IFERROR(__xludf.DUMMYFUNCTION("IMPORTRANGE(""https://docs.google.com/spreadsheets/d/11923uPwbBZFjjGgGUA6NLw09EwE0CqkOc4q9oUmW1yo/edit?usp=sharing"",""ลำพูน!J96"")"),0)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IFERROR(__xludf.DUMMYFUNCTION("IMPORTRANGE(""https://docs.google.com/spreadsheets/d/11923uPwbBZFjjGgGUA6NLw09EwE0CqkOc4q9oUmW1yo/edit?usp=sharing"",""ลำพูน!J97"")"),0)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IFERROR(__xludf.DUMMYFUNCTION("IMPORTRANGE(""https://docs.google.com/spreadsheets/d/11923uPwbBZFjjGgGUA6NLw09EwE0CqkOc4q9oUmW1yo/edit?usp=sharing"",""ลำพูน!I98"")"),2)</f>
        <v>2</v>
      </c>
      <c r="J173" s="192">
        <f ca="1">IFERROR(__xludf.DUMMYFUNCTION("IMPORTRANGE(""https://docs.google.com/spreadsheets/d/11923uPwbBZFjjGgGUA6NLw09EwE0CqkOc4q9oUmW1yo/edit?usp=sharing"",""ลำพูน!J98"")"),0)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IFERROR(__xludf.DUMMYFUNCTION("IMPORTRANGE(""https://docs.google.com/spreadsheets/d/11923uPwbBZFjjGgGUA6NLw09EwE0CqkOc4q9oUmW1yo/edit?usp=sharing"",""ลำพูน!J99"")"),0)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IFERROR(__xludf.DUMMYFUNCTION("IMPORTRANGE(""https://docs.google.com/spreadsheets/d/11923uPwbBZFjjGgGUA6NLw09EwE0CqkOc4q9oUmW1yo/edit?usp=sharing"",""ลำพูน!I101"")"),0)</f>
        <v>0</v>
      </c>
      <c r="J176" s="277">
        <f ca="1">IFERROR(__xludf.DUMMYFUNCTION("IMPORTRANGE(""https://docs.google.com/spreadsheets/d/11923uPwbBZFjjGgGUA6NLw09EwE0CqkOc4q9oUmW1yo/edit?usp=sharing"",""ลำพูน!J101"")"),0)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IFERROR(__xludf.DUMMYFUNCTION("IMPORTRANGE(""https://docs.google.com/spreadsheets/d/11923uPwbBZFjjGgGUA6NLw09EwE0CqkOc4q9oUmW1yo/edit?usp=sharing"",""ลำพูน!J106"")"),0)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IFERROR(__xludf.DUMMYFUNCTION("IMPORTRANGE(""https://docs.google.com/spreadsheets/d/11923uPwbBZFjjGgGUA6NLw09EwE0CqkOc4q9oUmW1yo/edit?usp=sharing"",""ลำพูน!J107"")"),0)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IFERROR(__xludf.DUMMYFUNCTION("IMPORTRANGE(""https://docs.google.com/spreadsheets/d/11923uPwbBZFjjGgGUA6NLw09EwE0CqkOc4q9oUmW1yo/edit?usp=sharing"",""ลำพูน!J108"")"),0)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IFERROR(__xludf.DUMMYFUNCTION("IMPORTRANGE(""https://docs.google.com/spreadsheets/d/11923uPwbBZFjjGgGUA6NLw09EwE0CqkOc4q9oUmW1yo/edit?usp=sharing"",""ลำพูน!J109"")"),0)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IFERROR(__xludf.DUMMYFUNCTION("IMPORTRANGE(""https://docs.google.com/spreadsheets/d/11923uPwbBZFjjGgGUA6NLw09EwE0CqkOc4q9oUmW1yo/edit?usp=sharing"",""ลำพูน!I110"")"),0)</f>
        <v>0</v>
      </c>
      <c r="J185" s="191">
        <f ca="1">IFERROR(__xludf.DUMMYFUNCTION("IMPORTRANGE(""https://docs.google.com/spreadsheets/d/11923uPwbBZFjjGgGUA6NLw09EwE0CqkOc4q9oUmW1yo/edit?usp=sharing"",""ลำพูน!J110"")"),0)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IFERROR(__xludf.DUMMYFUNCTION("IMPORTRANGE(""https://docs.google.com/spreadsheets/d/11923uPwbBZFjjGgGUA6NLw09EwE0CqkOc4q9oUmW1yo/edit?usp=sharing"",""ลำพูน!I111"")"),0)</f>
        <v>0</v>
      </c>
      <c r="J186" s="191">
        <f ca="1">IFERROR(__xludf.DUMMYFUNCTION("IMPORTRANGE(""https://docs.google.com/spreadsheets/d/11923uPwbBZFjjGgGUA6NLw09EwE0CqkOc4q9oUmW1yo/edit?usp=sharing"",""ลำพูน!J111"")"),0)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IFERROR(__xludf.DUMMYFUNCTION("IMPORTRANGE(""https://docs.google.com/spreadsheets/d/11923uPwbBZFjjGgGUA6NLw09EwE0CqkOc4q9oUmW1yo/edit?usp=sharing"",""ลำพูน!J112"")"),0)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IFERROR(__xludf.DUMMYFUNCTION("IMPORTRANGE(""https://docs.google.com/spreadsheets/d/11923uPwbBZFjjGgGUA6NLw09EwE0CqkOc4q9oUmW1yo/edit?usp=sharing"",""ลำพูน!J113"")"),0)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IFERROR(__xludf.DUMMYFUNCTION("IMPORTRANGE(""https://docs.google.com/spreadsheets/d/11923uPwbBZFjjGgGUA6NLw09EwE0CqkOc4q9oUmW1yo/edit?usp=sharing"",""ลำพูน!I114"")"),100000)</f>
        <v>100000</v>
      </c>
      <c r="J189" s="277">
        <f ca="1">IFERROR(__xludf.DUMMYFUNCTION("IMPORTRANGE(""https://docs.google.com/spreadsheets/d/11923uPwbBZFjjGgGUA6NLw09EwE0CqkOc4q9oUmW1yo/edit?usp=sharing"",""ลำพูน!J114"")"),0)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IFERROR(__xludf.DUMMYFUNCTION("IMPORTRANGE(""https://docs.google.com/spreadsheets/d/11923uPwbBZFjjGgGUA6NLw09EwE0CqkOc4q9oUmW1yo/edit?usp=sharing"",""ลำพูน!J119"")"),1)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IFERROR(__xludf.DUMMYFUNCTION("IMPORTRANGE(""https://docs.google.com/spreadsheets/d/11923uPwbBZFjjGgGUA6NLw09EwE0CqkOc4q9oUmW1yo/edit?usp=sharing"",""ลำพูน!J120"")"),0)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IFERROR(__xludf.DUMMYFUNCTION("IMPORTRANGE(""https://docs.google.com/spreadsheets/d/11923uPwbBZFjjGgGUA6NLw09EwE0CqkOc4q9oUmW1yo/edit?usp=sharing"",""ลำพูน!J121"")"),0)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IFERROR(__xludf.DUMMYFUNCTION("IMPORTRANGE(""https://docs.google.com/spreadsheets/d/11923uPwbBZFjjGgGUA6NLw09EwE0CqkOc4q9oUmW1yo/edit?usp=sharing"",""ลำพูน!J122"")"),0)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IFERROR(__xludf.DUMMYFUNCTION("IMPORTRANGE(""https://docs.google.com/spreadsheets/d/11923uPwbBZFjjGgGUA6NLw09EwE0CqkOc4q9oUmW1yo/edit?usp=sharing"",""ลำพูน!I124"")"),100000)</f>
        <v>100000</v>
      </c>
      <c r="J199" s="192">
        <f ca="1">IFERROR(__xludf.DUMMYFUNCTION("IMPORTRANGE(""https://docs.google.com/spreadsheets/d/11923uPwbBZFjjGgGUA6NLw09EwE0CqkOc4q9oUmW1yo/edit?usp=sharing"",""ลำพูน!J124"")"),0)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IFERROR(__xludf.DUMMYFUNCTION("IMPORTRANGE(""https://docs.google.com/spreadsheets/d/11923uPwbBZFjjGgGUA6NLw09EwE0CqkOc4q9oUmW1yo/edit?usp=sharing"",""ลำพูน!I125"")"),100000)</f>
        <v>100000</v>
      </c>
      <c r="J200" s="192">
        <f ca="1">IFERROR(__xludf.DUMMYFUNCTION("IMPORTRANGE(""https://docs.google.com/spreadsheets/d/11923uPwbBZFjjGgGUA6NLw09EwE0CqkOc4q9oUmW1yo/edit?usp=sharing"",""ลำพูน!J125"")"),0)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IFERROR(__xludf.DUMMYFUNCTION("IMPORTRANGE(""https://docs.google.com/spreadsheets/d/11923uPwbBZFjjGgGUA6NLw09EwE0CqkOc4q9oUmW1yo/edit?usp=sharing"",""ลำพูน!I126"")"),0)</f>
        <v>0</v>
      </c>
      <c r="J201" s="192">
        <f ca="1">IFERROR(__xludf.DUMMYFUNCTION("IMPORTRANGE(""https://docs.google.com/spreadsheets/d/11923uPwbBZFjjGgGUA6NLw09EwE0CqkOc4q9oUmW1yo/edit?usp=sharing"",""ลำพูน!J126"")"),0)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IFERROR(__xludf.DUMMYFUNCTION("IMPORTRANGE(""https://docs.google.com/spreadsheets/d/11923uPwbBZFjjGgGUA6NLw09EwE0CqkOc4q9oUmW1yo/edit?usp=sharing"",""ลำพูน!J127"")"),0)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IFERROR(__xludf.DUMMYFUNCTION("IMPORTRANGE(""https://docs.google.com/spreadsheets/d/11923uPwbBZFjjGgGUA6NLw09EwE0CqkOc4q9oUmW1yo/edit?usp=sharing"",""ลำพูน!J128"")"),0)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IFERROR(__xludf.DUMMYFUNCTION("IMPORTRANGE(""https://docs.google.com/spreadsheets/d/11923uPwbBZFjjGgGUA6NLw09EwE0CqkOc4q9oUmW1yo/edit?usp=sharing"",""ลำพูน!I129"")"),150)</f>
        <v>150</v>
      </c>
      <c r="J204" s="277">
        <f ca="1">IFERROR(__xludf.DUMMYFUNCTION("IMPORTRANGE(""https://docs.google.com/spreadsheets/d/11923uPwbBZFjjGgGUA6NLw09EwE0CqkOc4q9oUmW1yo/edit?usp=sharing"",""ลำพูน!J129"")"),85)</f>
        <v>85</v>
      </c>
      <c r="K204" s="278">
        <f ca="1">IF(I204&gt;0,J204*100/I204,0)</f>
        <v>56.666666666666664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IFERROR(__xludf.DUMMYFUNCTION("IMPORTRANGE(""https://docs.google.com/spreadsheets/d/11923uPwbBZFjjGgGUA6NLw09EwE0CqkOc4q9oUmW1yo/edit?usp=sharing"",""ลำพูน!J134"")"),0)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IFERROR(__xludf.DUMMYFUNCTION("IMPORTRANGE(""https://docs.google.com/spreadsheets/d/11923uPwbBZFjjGgGUA6NLw09EwE0CqkOc4q9oUmW1yo/edit?usp=sharing"",""ลำพูน!J135"")"),1)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IFERROR(__xludf.DUMMYFUNCTION("IMPORTRANGE(""https://docs.google.com/spreadsheets/d/11923uPwbBZFjjGgGUA6NLw09EwE0CqkOc4q9oUmW1yo/edit?usp=sharing"",""ลำพูน!J136"")"),0)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IFERROR(__xludf.DUMMYFUNCTION("IMPORTRANGE(""https://docs.google.com/spreadsheets/d/11923uPwbBZFjjGgGUA6NLw09EwE0CqkOc4q9oUmW1yo/edit?usp=sharing"",""ลำพูน!J137"")"),1)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IFERROR(__xludf.DUMMYFUNCTION("IMPORTRANGE(""https://docs.google.com/spreadsheets/d/11923uPwbBZFjjGgGUA6NLw09EwE0CqkOc4q9oUmW1yo/edit?usp=sharing"",""ลำพูน!I138"")"),150)</f>
        <v>150</v>
      </c>
      <c r="J213" s="191">
        <f ca="1">IFERROR(__xludf.DUMMYFUNCTION("IMPORTRANGE(""https://docs.google.com/spreadsheets/d/11923uPwbBZFjjGgGUA6NLw09EwE0CqkOc4q9oUmW1yo/edit?usp=sharing"",""ลำพูน!J138"")"),85)</f>
        <v>85</v>
      </c>
      <c r="K213" s="222">
        <f ca="1">IF(I213&gt;0,J213*100/I213,0)</f>
        <v>56.666666666666664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IFERROR(__xludf.DUMMYFUNCTION("IMPORTRANGE(""https://docs.google.com/spreadsheets/d/11923uPwbBZFjjGgGUA6NLw09EwE0CqkOc4q9oUmW1yo/edit?usp=sharing"",""ลำพูน!I140"")"),0)</f>
        <v>0</v>
      </c>
      <c r="J215" s="191">
        <f ca="1">IFERROR(__xludf.DUMMYFUNCTION("IMPORTRANGE(""https://docs.google.com/spreadsheets/d/11923uPwbBZFjjGgGUA6NLw09EwE0CqkOc4q9oUmW1yo/edit?usp=sharing"",""ลำพูน!J140"")"),0)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IFERROR(__xludf.DUMMYFUNCTION("IMPORTRANGE(""https://docs.google.com/spreadsheets/d/11923uPwbBZFjjGgGUA6NLw09EwE0CqkOc4q9oUmW1yo/edit?usp=sharing"",""ลำพูน!I141"")"),3)</f>
        <v>3</v>
      </c>
      <c r="J216" s="191">
        <f ca="1">IFERROR(__xludf.DUMMYFUNCTION("IMPORTRANGE(""https://docs.google.com/spreadsheets/d/11923uPwbBZFjjGgGUA6NLw09EwE0CqkOc4q9oUmW1yo/edit?usp=sharing"",""ลำพูน!J141"")"),0)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IFERROR(__xludf.DUMMYFUNCTION("IMPORTRANGE(""https://docs.google.com/spreadsheets/d/11923uPwbBZFjjGgGUA6NLw09EwE0CqkOc4q9oUmW1yo/edit?usp=sharing"",""ลำพูน!J142"")"),0)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IFERROR(__xludf.DUMMYFUNCTION("IMPORTRANGE(""https://docs.google.com/spreadsheets/d/11923uPwbBZFjjGgGUA6NLw09EwE0CqkOc4q9oUmW1yo/edit?usp=sharing"",""ลำพูน!J143"")"),0)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IFERROR(__xludf.DUMMYFUNCTION("IMPORTRANGE(""https://docs.google.com/spreadsheets/d/11923uPwbBZFjjGgGUA6NLw09EwE0CqkOc4q9oUmW1yo/edit?usp=sharing"",""ลำพูน!I144"")"),15)</f>
        <v>15</v>
      </c>
      <c r="J219" s="264">
        <f ca="1">IFERROR(__xludf.DUMMYFUNCTION("IMPORTRANGE(""https://docs.google.com/spreadsheets/d/11923uPwbBZFjjGgGUA6NLw09EwE0CqkOc4q9oUmW1yo/edit?usp=sharing"",""ลำพูน!J144"")"),15)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21126</v>
      </c>
      <c r="O220" s="154">
        <f t="shared" ref="O220:O222" ca="1" si="73">IF(L220&gt;0,N220*100/L220,0)</f>
        <v>100.00473372781065</v>
      </c>
      <c r="P220" s="154">
        <f t="shared" ref="P220:P222" ca="1" si="74">IF(M220&gt;0,N220*100/M220,0)</f>
        <v>100.00473372781065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21126</v>
      </c>
      <c r="O222" s="159">
        <f t="shared" ca="1" si="73"/>
        <v>100.00473372781065</v>
      </c>
      <c r="P222" s="159">
        <f t="shared" ca="1" si="74"/>
        <v>100.00473372781065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IFERROR(__xludf.DUMMYFUNCTION("IMPORTRANGE(""https://docs.google.com/spreadsheets/d/1Yj_ptqi66GCucihVvJfMjLAmec39IyEx_6qawtMGysU/edit?usp=sharing"",""สบก!BS33"")"),21125)</f>
        <v>21125</v>
      </c>
      <c r="N224" s="172">
        <f ca="1">IFERROR(__xludf.DUMMYFUNCTION("IMPORTRANGE(""https://docs.google.com/spreadsheets/d/1Yj_ptqi66GCucihVvJfMjLAmec39IyEx_6qawtMGysU/edit?usp=sharing"",""สบก!BT33"")"),21126)</f>
        <v>21126</v>
      </c>
      <c r="O224" s="171">
        <f ca="1">IF(L224&gt;0,N224*100/L224,0)</f>
        <v>100.00473372781065</v>
      </c>
      <c r="P224" s="171">
        <f ca="1">IF(M224&gt;0,N224*100/M224,0)</f>
        <v>100.00473372781065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IFERROR(__xludf.DUMMYFUNCTION("IMPORTRANGE(""https://docs.google.com/spreadsheets/d/1Yj_ptqi66GCucihVvJfMjLAmec39IyEx_6qawtMGysU/edit?usp=sharing"",""สบก!BO33"")"),0)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IFERROR(__xludf.DUMMYFUNCTION("IMPORTRANGE(""https://docs.google.com/spreadsheets/d/1Yj_ptqi66GCucihVvJfMjLAmec39IyEx_6qawtMGysU/edit?usp=sharing"",""สบก!BP33"")"),21125)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IFERROR(__xludf.DUMMYFUNCTION("IMPORTRANGE(""https://docs.google.com/spreadsheets/d/1Yj_ptqi66GCucihVvJfMjLAmec39IyEx_6qawtMGysU/edit?usp=sharing"",""สบก!BQ33"")"),0)</f>
        <v>0</v>
      </c>
      <c r="M228" s="101"/>
      <c r="N228" s="91">
        <f ca="1">IFERROR(__xludf.DUMMYFUNCTION("IMPORTRANGE(""https://docs.google.com/spreadsheets/d/1Yj_ptqi66GCucihVvJfMjLAmec39IyEx_6qawtMGysU/edit?usp=sharing"",""สบก!BU33"")"),0)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IFERROR(__xludf.DUMMYFUNCTION("IMPORTRANGE(""https://docs.google.com/spreadsheets/d/11923uPwbBZFjjGgGUA6NLw09EwE0CqkOc4q9oUmW1yo/edit?usp=sharing"",""ลำพูน!I149"")"),15)</f>
        <v>15</v>
      </c>
      <c r="J229" s="264">
        <f ca="1">IFERROR(__xludf.DUMMYFUNCTION("IMPORTRANGE(""https://docs.google.com/spreadsheets/d/11923uPwbBZFjjGgGUA6NLw09EwE0CqkOc4q9oUmW1yo/edit?usp=sharing"",""ลำพูน!J149"")"),15)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IFERROR(__xludf.DUMMYFUNCTION("IMPORTRANGE(""https://docs.google.com/spreadsheets/d/11923uPwbBZFjjGgGUA6NLw09EwE0CqkOc4q9oUmW1yo/edit?usp=sharing"",""ลำพูน!J151"")"),0)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IFERROR(__xludf.DUMMYFUNCTION("IMPORTRANGE(""https://docs.google.com/spreadsheets/d/11923uPwbBZFjjGgGUA6NLw09EwE0CqkOc4q9oUmW1yo/edit?usp=sharing"",""ลำพูน!J152"")"),1)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IFERROR(__xludf.DUMMYFUNCTION("IMPORTRANGE(""https://docs.google.com/spreadsheets/d/11923uPwbBZFjjGgGUA6NLw09EwE0CqkOc4q9oUmW1yo/edit?usp=sharing"",""ลำพูน!J153"")"),1)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IFERROR(__xludf.DUMMYFUNCTION("IMPORTRANGE(""https://docs.google.com/spreadsheets/d/11923uPwbBZFjjGgGUA6NLw09EwE0CqkOc4q9oUmW1yo/edit?usp=sharing"",""ลำพูน!J154"")"),0)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IFERROR(__xludf.DUMMYFUNCTION("IMPORTRANGE(""https://docs.google.com/spreadsheets/d/11923uPwbBZFjjGgGUA6NLw09EwE0CqkOc4q9oUmW1yo/edit?usp=sharing"",""ลำพูน!I155"")"),15)</f>
        <v>15</v>
      </c>
      <c r="J235" s="192">
        <f ca="1">IFERROR(__xludf.DUMMYFUNCTION("IMPORTRANGE(""https://docs.google.com/spreadsheets/d/11923uPwbBZFjjGgGUA6NLw09EwE0CqkOc4q9oUmW1yo/edit?usp=sharing"",""ลำพูน!J155"")"),15)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IFERROR(__xludf.DUMMYFUNCTION("IMPORTRANGE(""https://docs.google.com/spreadsheets/d/11923uPwbBZFjjGgGUA6NLw09EwE0CqkOc4q9oUmW1yo/edit?usp=sharing"",""ลำพูน!J156"")"),0)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IFERROR(__xludf.DUMMYFUNCTION("IMPORTRANGE(""https://docs.google.com/spreadsheets/d/11923uPwbBZFjjGgGUA6NLw09EwE0CqkOc4q9oUmW1yo/edit?usp=sharing"",""ลำพูน!J157"")"),0)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IFERROR(__xludf.DUMMYFUNCTION("IMPORTRANGE(""https://docs.google.com/spreadsheets/d/11923uPwbBZFjjGgGUA6NLw09EwE0CqkOc4q9oUmW1yo/edit?usp=sharing"",""ลำพูน!I158"")"),0)</f>
        <v>0</v>
      </c>
      <c r="J238" s="264">
        <f ca="1">IFERROR(__xludf.DUMMYFUNCTION("IMPORTRANGE(""https://docs.google.com/spreadsheets/d/11923uPwbBZFjjGgGUA6NLw09EwE0CqkOc4q9oUmW1yo/edit?usp=sharing"",""ลำพูน!J158"")"),0)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IFERROR(__xludf.DUMMYFUNCTION("IMPORTRANGE(""https://docs.google.com/spreadsheets/d/11923uPwbBZFjjGgGUA6NLw09EwE0CqkOc4q9oUmW1yo/edit?usp=sharing"",""ลำพูน!J159"")"),"")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IFERROR(__xludf.DUMMYFUNCTION("IMPORTRANGE(""https://docs.google.com/spreadsheets/d/11923uPwbBZFjjGgGUA6NLw09EwE0CqkOc4q9oUmW1yo/edit?usp=sharing"",""ลำพูน!J161"")"),0)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IFERROR(__xludf.DUMMYFUNCTION("IMPORTRANGE(""https://docs.google.com/spreadsheets/d/11923uPwbBZFjjGgGUA6NLw09EwE0CqkOc4q9oUmW1yo/edit?usp=sharing"",""ลำพูน!J162"")"),0)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IFERROR(__xludf.DUMMYFUNCTION("IMPORTRANGE(""https://docs.google.com/spreadsheets/d/11923uPwbBZFjjGgGUA6NLw09EwE0CqkOc4q9oUmW1yo/edit?usp=sharing"",""ลำพูน!J163"")"),0)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IFERROR(__xludf.DUMMYFUNCTION("IMPORTRANGE(""https://docs.google.com/spreadsheets/d/11923uPwbBZFjjGgGUA6NLw09EwE0CqkOc4q9oUmW1yo/edit?usp=sharing"",""ลำพูน!I164"")"),0)</f>
        <v>0</v>
      </c>
      <c r="J244" s="191">
        <f ca="1">IFERROR(__xludf.DUMMYFUNCTION("IMPORTRANGE(""https://docs.google.com/spreadsheets/d/11923uPwbBZFjjGgGUA6NLw09EwE0CqkOc4q9oUmW1yo/edit?usp=sharing"",""ลำพูน!J164"")"),0)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IFERROR(__xludf.DUMMYFUNCTION("IMPORTRANGE(""https://docs.google.com/spreadsheets/d/11923uPwbBZFjjGgGUA6NLw09EwE0CqkOc4q9oUmW1yo/edit?usp=sharing"",""ลำพูน!J165"")"),0)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IFERROR(__xludf.DUMMYFUNCTION("IMPORTRANGE(""https://docs.google.com/spreadsheets/d/11923uPwbBZFjjGgGUA6NLw09EwE0CqkOc4q9oUmW1yo/edit?usp=sharing"",""ลำพูน!J166"")"),0)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IFERROR(__xludf.DUMMYFUNCTION("IMPORTRANGE(""https://docs.google.com/spreadsheets/d/11923uPwbBZFjjGgGUA6NLw09EwE0CqkOc4q9oUmW1yo/edit?usp=sharing"",""ลำพูน!I169"")"),0)</f>
        <v>0</v>
      </c>
      <c r="J249" s="308">
        <f ca="1">IFERROR(__xludf.DUMMYFUNCTION("IMPORTRANGE(""https://docs.google.com/spreadsheets/d/11923uPwbBZFjjGgGUA6NLw09EwE0CqkOc4q9oUmW1yo/edit?usp=sharing"",""ลำพูน!J169"")"),0)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IFERROR(__xludf.DUMMYFUNCTION("IMPORTRANGE(""https://docs.google.com/spreadsheets/d/1Yj_ptqi66GCucihVvJfMjLAmec39IyEx_6qawtMGysU/edit?usp=sharing"",""สบก!CB33"")"),0)</f>
        <v>0</v>
      </c>
      <c r="N254" s="172">
        <f ca="1">IFERROR(__xludf.DUMMYFUNCTION("IMPORTRANGE(""https://docs.google.com/spreadsheets/d/1Yj_ptqi66GCucihVvJfMjLAmec39IyEx_6qawtMGysU/edit?usp=sharing"",""สบก!CC33"")"),0)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IFERROR(__xludf.DUMMYFUNCTION("IMPORTRANGE(""https://docs.google.com/spreadsheets/d/1Yj_ptqi66GCucihVvJfMjLAmec39IyEx_6qawtMGysU/edit?usp=sharing"",""สบก!BX33"")"),0)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IFERROR(__xludf.DUMMYFUNCTION("IMPORTRANGE(""https://docs.google.com/spreadsheets/d/1Yj_ptqi66GCucihVvJfMjLAmec39IyEx_6qawtMGysU/edit?usp=sharing"",""สบก!BY33"")"),0)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IFERROR(__xludf.DUMMYFUNCTION("IMPORTRANGE(""https://docs.google.com/spreadsheets/d/1Yj_ptqi66GCucihVvJfMjLAmec39IyEx_6qawtMGysU/edit?usp=sharing"",""สบก!BZ33"")"),0)</f>
        <v>0</v>
      </c>
      <c r="M258" s="101"/>
      <c r="N258" s="91">
        <f ca="1">IFERROR(__xludf.DUMMYFUNCTION("IMPORTRANGE(""https://docs.google.com/spreadsheets/d/1Yj_ptqi66GCucihVvJfMjLAmec39IyEx_6qawtMGysU/edit?usp=sharing"",""สบก!CD33"")"),0)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IFERROR(__xludf.DUMMYFUNCTION("IMPORTRANGE(""https://docs.google.com/spreadsheets/d/11923uPwbBZFjjGgGUA6NLw09EwE0CqkOc4q9oUmW1yo/edit?usp=sharing"",""ลำพูน!J175"")"),0)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IFERROR(__xludf.DUMMYFUNCTION("IMPORTRANGE(""https://docs.google.com/spreadsheets/d/11923uPwbBZFjjGgGUA6NLw09EwE0CqkOc4q9oUmW1yo/edit?usp=sharing"",""ลำพูน!J176"")"),0)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IFERROR(__xludf.DUMMYFUNCTION("IMPORTRANGE(""https://docs.google.com/spreadsheets/d/11923uPwbBZFjjGgGUA6NLw09EwE0CqkOc4q9oUmW1yo/edit?usp=sharing"",""ลำพูน!J177"")"),0)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IFERROR(__xludf.DUMMYFUNCTION("IMPORTRANGE(""https://docs.google.com/spreadsheets/d/11923uPwbBZFjjGgGUA6NLw09EwE0CqkOc4q9oUmW1yo/edit?usp=sharing"",""ลำพูน!J178"")"),0)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IFERROR(__xludf.DUMMYFUNCTION("IMPORTRANGE(""https://docs.google.com/spreadsheets/d/11923uPwbBZFjjGgGUA6NLw09EwE0CqkOc4q9oUmW1yo/edit?usp=sharing"",""ลำพูน!I179"")"),0)</f>
        <v>0</v>
      </c>
      <c r="J264" s="192">
        <f ca="1">IFERROR(__xludf.DUMMYFUNCTION("IMPORTRANGE(""https://docs.google.com/spreadsheets/d/11923uPwbBZFjjGgGUA6NLw09EwE0CqkOc4q9oUmW1yo/edit?usp=sharing"",""ลำพูน!J179"")"),0)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IFERROR(__xludf.DUMMYFUNCTION("IMPORTRANGE(""https://docs.google.com/spreadsheets/d/11923uPwbBZFjjGgGUA6NLw09EwE0CqkOc4q9oUmW1yo/edit?usp=sharing"",""ลำพูน!I180"")"),0)</f>
        <v>0</v>
      </c>
      <c r="J265" s="192">
        <f ca="1">IFERROR(__xludf.DUMMYFUNCTION("IMPORTRANGE(""https://docs.google.com/spreadsheets/d/11923uPwbBZFjjGgGUA6NLw09EwE0CqkOc4q9oUmW1yo/edit?usp=sharing"",""ลำพูน!J180"")"),0)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IFERROR(__xludf.DUMMYFUNCTION("IMPORTRANGE(""https://docs.google.com/spreadsheets/d/11923uPwbBZFjjGgGUA6NLw09EwE0CqkOc4q9oUmW1yo/edit?usp=sharing"",""ลำพูน!I181"")"),0)</f>
        <v>0</v>
      </c>
      <c r="J266" s="192">
        <f ca="1">IFERROR(__xludf.DUMMYFUNCTION("IMPORTRANGE(""https://docs.google.com/spreadsheets/d/11923uPwbBZFjjGgGUA6NLw09EwE0CqkOc4q9oUmW1yo/edit?usp=sharing"",""ลำพูน!J181"")"),0)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IFERROR(__xludf.DUMMYFUNCTION("IMPORTRANGE(""https://docs.google.com/spreadsheets/d/11923uPwbBZFjjGgGUA6NLw09EwE0CqkOc4q9oUmW1yo/edit?usp=sharing"",""ลำพูน!I182"")"),0)</f>
        <v>0</v>
      </c>
      <c r="J267" s="192">
        <f ca="1">IFERROR(__xludf.DUMMYFUNCTION("IMPORTRANGE(""https://docs.google.com/spreadsheets/d/11923uPwbBZFjjGgGUA6NLw09EwE0CqkOc4q9oUmW1yo/edit?usp=sharing"",""ลำพูน!J182"")"),0)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IFERROR(__xludf.DUMMYFUNCTION("IMPORTRANGE(""https://docs.google.com/spreadsheets/d/11923uPwbBZFjjGgGUA6NLw09EwE0CqkOc4q9oUmW1yo/edit?usp=sharing"",""ลำพูน!J183"")"),0)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IFERROR(__xludf.DUMMYFUNCTION("IMPORTRANGE(""https://docs.google.com/spreadsheets/d/11923uPwbBZFjjGgGUA6NLw09EwE0CqkOc4q9oUmW1yo/edit?usp=sharing"",""ลำพูน!J184"")"),0)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IFERROR(__xludf.DUMMYFUNCTION("IMPORTRANGE(""https://docs.google.com/spreadsheets/d/11923uPwbBZFjjGgGUA6NLw09EwE0CqkOc4q9oUmW1yo/edit?usp=sharing"",""ลำพูน!I185"")"),15)</f>
        <v>15</v>
      </c>
      <c r="J270" s="308">
        <f ca="1">IFERROR(__xludf.DUMMYFUNCTION("IMPORTRANGE(""https://docs.google.com/spreadsheets/d/11923uPwbBZFjjGgGUA6NLw09EwE0CqkOc4q9oUmW1yo/edit?usp=sharing"",""ลำพูน!J185"")"),15)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6415</v>
      </c>
      <c r="O271" s="154">
        <f t="shared" ref="O271:O273" ca="1" si="84">IF(L271&gt;0,N271*100/L271,0)</f>
        <v>11.621376811594203</v>
      </c>
      <c r="P271" s="154">
        <f t="shared" ref="P271:P273" ca="1" si="85">IF(M271&gt;0,N271*100/M271,0)</f>
        <v>19.891472868217054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6415</v>
      </c>
      <c r="O273" s="159">
        <f t="shared" ca="1" si="84"/>
        <v>11.621376811594203</v>
      </c>
      <c r="P273" s="159">
        <f t="shared" ca="1" si="85"/>
        <v>19.891472868217054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IFERROR(__xludf.DUMMYFUNCTION("IMPORTRANGE(""https://docs.google.com/spreadsheets/d/1Yj_ptqi66GCucihVvJfMjLAmec39IyEx_6qawtMGysU/edit?usp=sharing"",""สบก!CK33"")"),32250)</f>
        <v>32250</v>
      </c>
      <c r="N275" s="172">
        <f ca="1">IFERROR(__xludf.DUMMYFUNCTION("IMPORTRANGE(""https://docs.google.com/spreadsheets/d/1Yj_ptqi66GCucihVvJfMjLAmec39IyEx_6qawtMGysU/edit?usp=sharing"",""สบก!CL33"")"),6415)</f>
        <v>6415</v>
      </c>
      <c r="O275" s="171">
        <f ca="1">IF(L275&gt;0,N275*100/L275,0)</f>
        <v>11.621376811594203</v>
      </c>
      <c r="P275" s="171">
        <f ca="1">IF(M275&gt;0,N275*100/M275,0)</f>
        <v>19.891472868217054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IFERROR(__xludf.DUMMYFUNCTION("IMPORTRANGE(""https://docs.google.com/spreadsheets/d/1Yj_ptqi66GCucihVvJfMjLAmec39IyEx_6qawtMGysU/edit?usp=sharing"",""สบก!CG33"")"),0)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IFERROR(__xludf.DUMMYFUNCTION("IMPORTRANGE(""https://docs.google.com/spreadsheets/d/1Yj_ptqi66GCucihVvJfMjLAmec39IyEx_6qawtMGysU/edit?usp=sharing"",""สบก!CH33"")"),55200)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IFERROR(__xludf.DUMMYFUNCTION("IMPORTRANGE(""https://docs.google.com/spreadsheets/d/1Yj_ptqi66GCucihVvJfMjLAmec39IyEx_6qawtMGysU/edit?usp=sharing"",""สบก!CI33"")"),0)</f>
        <v>0</v>
      </c>
      <c r="M279" s="101"/>
      <c r="N279" s="91">
        <f ca="1">IFERROR(__xludf.DUMMYFUNCTION("IMPORTRANGE(""https://docs.google.com/spreadsheets/d/1Yj_ptqi66GCucihVvJfMjLAmec39IyEx_6qawtMGysU/edit?usp=sharing"",""สบก!CM33"")"),0)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IFERROR(__xludf.DUMMYFUNCTION("IMPORTRANGE(""https://docs.google.com/spreadsheets/d/11923uPwbBZFjjGgGUA6NLw09EwE0CqkOc4q9oUmW1yo/edit?usp=sharing"",""ลำพูน!J192"")"),1)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IFERROR(__xludf.DUMMYFUNCTION("IMPORTRANGE(""https://docs.google.com/spreadsheets/d/11923uPwbBZFjjGgGUA6NLw09EwE0CqkOc4q9oUmW1yo/edit?usp=sharing"",""ลำพูน!J193"")"),1)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IFERROR(__xludf.DUMMYFUNCTION("IMPORTRANGE(""https://docs.google.com/spreadsheets/d/11923uPwbBZFjjGgGUA6NLw09EwE0CqkOc4q9oUmW1yo/edit?usp=sharing"",""ลำพูน!J194"")"),1)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IFERROR(__xludf.DUMMYFUNCTION("IMPORTRANGE(""https://docs.google.com/spreadsheets/d/11923uPwbBZFjjGgGUA6NLw09EwE0CqkOc4q9oUmW1yo/edit?usp=sharing"",""ลำพูน!I195"")"),15)</f>
        <v>15</v>
      </c>
      <c r="J285" s="192">
        <f ca="1">IFERROR(__xludf.DUMMYFUNCTION("IMPORTRANGE(""https://docs.google.com/spreadsheets/d/11923uPwbBZFjjGgGUA6NLw09EwE0CqkOc4q9oUmW1yo/edit?usp=sharing"",""ลำพูน!J195"")"),15)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IFERROR(__xludf.DUMMYFUNCTION("IMPORTRANGE(""https://docs.google.com/spreadsheets/d/11923uPwbBZFjjGgGUA6NLw09EwE0CqkOc4q9oUmW1yo/edit?usp=sharing"",""ลำพูน!J196"")"),0)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IFERROR(__xludf.DUMMYFUNCTION("IMPORTRANGE(""https://docs.google.com/spreadsheets/d/11923uPwbBZFjjGgGUA6NLw09EwE0CqkOc4q9oUmW1yo/edit?usp=sharing"",""ลำพูน!I199"")"),0)</f>
        <v>0</v>
      </c>
      <c r="J289" s="308">
        <f ca="1">IFERROR(__xludf.DUMMYFUNCTION("IMPORTRANGE(""https://docs.google.com/spreadsheets/d/11923uPwbBZFjjGgGUA6NLw09EwE0CqkOc4q9oUmW1yo/edit?usp=sharing"",""ลำพูน!J199"")"),0)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IFERROR(__xludf.DUMMYFUNCTION("IMPORTRANGE(""https://docs.google.com/spreadsheets/d/1Yj_ptqi66GCucihVvJfMjLAmec39IyEx_6qawtMGysU/edit?usp=sharing"",""สบก!CT33"")"),0)</f>
        <v>0</v>
      </c>
      <c r="N294" s="172">
        <f ca="1">IFERROR(__xludf.DUMMYFUNCTION("IMPORTRANGE(""https://docs.google.com/spreadsheets/d/1Yj_ptqi66GCucihVvJfMjLAmec39IyEx_6qawtMGysU/edit?usp=sharing"",""สบก!CU33"")"),0)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IFERROR(__xludf.DUMMYFUNCTION("IMPORTRANGE(""https://docs.google.com/spreadsheets/d/1Yj_ptqi66GCucihVvJfMjLAmec39IyEx_6qawtMGysU/edit?usp=sharing"",""สบก!CP33"")"),0)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IFERROR(__xludf.DUMMYFUNCTION("IMPORTRANGE(""https://docs.google.com/spreadsheets/d/1Yj_ptqi66GCucihVvJfMjLAmec39IyEx_6qawtMGysU/edit?usp=sharing"",""สบก!CR33"")"),0)</f>
        <v>0</v>
      </c>
      <c r="M298" s="101"/>
      <c r="N298" s="91">
        <f ca="1">IFERROR(__xludf.DUMMYFUNCTION("IMPORTRANGE(""https://docs.google.com/spreadsheets/d/1Yj_ptqi66GCucihVvJfMjLAmec39IyEx_6qawtMGysU/edit?usp=sharing"",""สบก!CV33"")"),0)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IFERROR(__xludf.DUMMYFUNCTION("IMPORTRANGE(""https://docs.google.com/spreadsheets/d/11923uPwbBZFjjGgGUA6NLw09EwE0CqkOc4q9oUmW1yo/edit?usp=sharing"",""ลำพูน!J205"")"),0)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IFERROR(__xludf.DUMMYFUNCTION("IMPORTRANGE(""https://docs.google.com/spreadsheets/d/11923uPwbBZFjjGgGUA6NLw09EwE0CqkOc4q9oUmW1yo/edit?usp=sharing"",""ลำพูน!J206"")"),0)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IFERROR(__xludf.DUMMYFUNCTION("IMPORTRANGE(""https://docs.google.com/spreadsheets/d/11923uPwbBZFjjGgGUA6NLw09EwE0CqkOc4q9oUmW1yo/edit?usp=sharing"",""ลำพูน!J207"")"),0)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IFERROR(__xludf.DUMMYFUNCTION("IMPORTRANGE(""https://docs.google.com/spreadsheets/d/11923uPwbBZFjjGgGUA6NLw09EwE0CqkOc4q9oUmW1yo/edit?usp=sharing"",""ลำพูน!J208"")"),0)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IFERROR(__xludf.DUMMYFUNCTION("IMPORTRANGE(""https://docs.google.com/spreadsheets/d/11923uPwbBZFjjGgGUA6NLw09EwE0CqkOc4q9oUmW1yo/edit?usp=sharing"",""ลำพูน!I209"")"),0)</f>
        <v>0</v>
      </c>
      <c r="J304" s="191">
        <f ca="1">IFERROR(__xludf.DUMMYFUNCTION("IMPORTRANGE(""https://docs.google.com/spreadsheets/d/11923uPwbBZFjjGgGUA6NLw09EwE0CqkOc4q9oUmW1yo/edit?usp=sharing"",""ลำพูน!J209"")"),0)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IFERROR(__xludf.DUMMYFUNCTION("IMPORTRANGE(""https://docs.google.com/spreadsheets/d/11923uPwbBZFjjGgGUA6NLw09EwE0CqkOc4q9oUmW1yo/edit?usp=sharing"",""ลำพูน!I211"")"),0)</f>
        <v>0</v>
      </c>
      <c r="J306" s="191">
        <f ca="1">IFERROR(__xludf.DUMMYFUNCTION("IMPORTRANGE(""https://docs.google.com/spreadsheets/d/11923uPwbBZFjjGgGUA6NLw09EwE0CqkOc4q9oUmW1yo/edit?usp=sharing"",""ลำพูน!J211"")"),0)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IFERROR(__xludf.DUMMYFUNCTION("IMPORTRANGE(""https://docs.google.com/spreadsheets/d/11923uPwbBZFjjGgGUA6NLw09EwE0CqkOc4q9oUmW1yo/edit?usp=sharing"",""ลำพูน!J212"")"),0)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IFERROR(__xludf.DUMMYFUNCTION("IMPORTRANGE(""https://docs.google.com/spreadsheets/d/11923uPwbBZFjjGgGUA6NLw09EwE0CqkOc4q9oUmW1yo/edit?usp=sharing"",""ลำพูน!J213"")"),0)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IFERROR(__xludf.DUMMYFUNCTION("IMPORTRANGE(""https://docs.google.com/spreadsheets/d/11923uPwbBZFjjGgGUA6NLw09EwE0CqkOc4q9oUmW1yo/edit?usp=sharing"",""ลำพูน!I214"")"),0)</f>
        <v>0</v>
      </c>
      <c r="J309" s="325">
        <f ca="1">IFERROR(__xludf.DUMMYFUNCTION("IMPORTRANGE(""https://docs.google.com/spreadsheets/d/11923uPwbBZFjjGgGUA6NLw09EwE0CqkOc4q9oUmW1yo/edit?usp=sharing"",""ลำพูน!J214"")"),0)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IFERROR(__xludf.DUMMYFUNCTION("IMPORTRANGE(""https://docs.google.com/spreadsheets/d/1Yj_ptqi66GCucihVvJfMjLAmec39IyEx_6qawtMGysU/edit?usp=sharing"",""สบก!DC33"")"),0)</f>
        <v>0</v>
      </c>
      <c r="N314" s="172">
        <f ca="1">IFERROR(__xludf.DUMMYFUNCTION("IMPORTRANGE(""https://docs.google.com/spreadsheets/d/1Yj_ptqi66GCucihVvJfMjLAmec39IyEx_6qawtMGysU/edit?usp=sharing"",""สบก!DD33"")"),0)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IFERROR(__xludf.DUMMYFUNCTION("IMPORTRANGE(""https://docs.google.com/spreadsheets/d/1Yj_ptqi66GCucihVvJfMjLAmec39IyEx_6qawtMGysU/edit?usp=sharing"",""สบก!CY33"")"),0)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IFERROR(__xludf.DUMMYFUNCTION("IMPORTRANGE(""https://docs.google.com/spreadsheets/d/1Yj_ptqi66GCucihVvJfMjLAmec39IyEx_6qawtMGysU/edit?usp=sharing"",""สบก!DA33"")"),0)</f>
        <v>0</v>
      </c>
      <c r="M318" s="101"/>
      <c r="N318" s="91">
        <f ca="1">IFERROR(__xludf.DUMMYFUNCTION("IMPORTRANGE(""https://docs.google.com/spreadsheets/d/1Yj_ptqi66GCucihVvJfMjLAmec39IyEx_6qawtMGysU/edit?usp=sharing"",""สบก!DE33"")"),0)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IFERROR(__xludf.DUMMYFUNCTION("IMPORTRANGE(""https://docs.google.com/spreadsheets/d/11923uPwbBZFjjGgGUA6NLw09EwE0CqkOc4q9oUmW1yo/edit?usp=sharing"",""ลำพูน!J220"")"),0)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IFERROR(__xludf.DUMMYFUNCTION("IMPORTRANGE(""https://docs.google.com/spreadsheets/d/11923uPwbBZFjjGgGUA6NLw09EwE0CqkOc4q9oUmW1yo/edit?usp=sharing"",""ลำพูน!J221"")"),0)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IFERROR(__xludf.DUMMYFUNCTION("IMPORTRANGE(""https://docs.google.com/spreadsheets/d/11923uPwbBZFjjGgGUA6NLw09EwE0CqkOc4q9oUmW1yo/edit?usp=sharing"",""ลำพูน!J222"")"),0)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IFERROR(__xludf.DUMMYFUNCTION("IMPORTRANGE(""https://docs.google.com/spreadsheets/d/11923uPwbBZFjjGgGUA6NLw09EwE0CqkOc4q9oUmW1yo/edit?usp=sharing"",""ลำพูน!J223"")"),0)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IFERROR(__xludf.DUMMYFUNCTION("IMPORTRANGE(""https://docs.google.com/spreadsheets/d/11923uPwbBZFjjGgGUA6NLw09EwE0CqkOc4q9oUmW1yo/edit?usp=sharing"",""ลำพูน!I224"")"),0)</f>
        <v>0</v>
      </c>
      <c r="J324" s="191">
        <f ca="1">IFERROR(__xludf.DUMMYFUNCTION("IMPORTRANGE(""https://docs.google.com/spreadsheets/d/11923uPwbBZFjjGgGUA6NLw09EwE0CqkOc4q9oUmW1yo/edit?usp=sharing"",""ลำพูน!J224"")"),0)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IFERROR(__xludf.DUMMYFUNCTION("IMPORTRANGE(""https://docs.google.com/spreadsheets/d/11923uPwbBZFjjGgGUA6NLw09EwE0CqkOc4q9oUmW1yo/edit?usp=sharing"",""ลำพูน!J225"")"),0)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IFERROR(__xludf.DUMMYFUNCTION("IMPORTRANGE(""https://docs.google.com/spreadsheets/d/11923uPwbBZFjjGgGUA6NLw09EwE0CqkOc4q9oUmW1yo/edit?usp=sharing"",""ลำพูน!J226"")"),0)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IFERROR(__xludf.DUMMYFUNCTION("IMPORTRANGE(""https://docs.google.com/spreadsheets/d/11923uPwbBZFjjGgGUA6NLw09EwE0CqkOc4q9oUmW1yo/edit?usp=sharing"",""ลำพูน!I228"")"),222)</f>
        <v>222</v>
      </c>
      <c r="J328" s="330">
        <f ca="1">IFERROR(__xludf.DUMMYFUNCTION("IMPORTRANGE(""https://docs.google.com/spreadsheets/d/11923uPwbBZFjjGgGUA6NLw09EwE0CqkOc4q9oUmW1yo/edit?usp=sharing"",""ลำพูน!J228"")"),26)</f>
        <v>26</v>
      </c>
      <c r="K328" s="309">
        <f ca="1">IF(I328&gt;0,J328*100/I328,0)</f>
        <v>11.711711711711711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733780</v>
      </c>
      <c r="M329" s="155">
        <f t="shared" ca="1" si="98"/>
        <v>375440</v>
      </c>
      <c r="N329" s="155">
        <f t="shared" ca="1" si="98"/>
        <v>199270</v>
      </c>
      <c r="O329" s="154">
        <f t="shared" ref="O329:O331" ca="1" si="99">IF(L329&gt;0,N329*100/L329,0)</f>
        <v>27.156640955054648</v>
      </c>
      <c r="P329" s="154">
        <f t="shared" ref="P329:P331" ca="1" si="100">IF(M329&gt;0,N329*100/M329,0)</f>
        <v>53.076390368634137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733780</v>
      </c>
      <c r="M331" s="160">
        <f t="shared" ca="1" si="102"/>
        <v>375440</v>
      </c>
      <c r="N331" s="160">
        <f t="shared" ca="1" si="102"/>
        <v>199270</v>
      </c>
      <c r="O331" s="159">
        <f t="shared" ca="1" si="99"/>
        <v>27.156640955054648</v>
      </c>
      <c r="P331" s="159">
        <f t="shared" ca="1" si="100"/>
        <v>53.076390368634137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722380</v>
      </c>
      <c r="M333" s="172">
        <f ca="1">IFERROR(__xludf.DUMMYFUNCTION("IMPORTRANGE(""https://docs.google.com/spreadsheets/d/1Yj_ptqi66GCucihVvJfMjLAmec39IyEx_6qawtMGysU/edit?usp=sharing"",""สบก!DL33"")"),375440)</f>
        <v>375440</v>
      </c>
      <c r="N333" s="172">
        <f ca="1">IFERROR(__xludf.DUMMYFUNCTION("IMPORTRANGE(""https://docs.google.com/spreadsheets/d/1Yj_ptqi66GCucihVvJfMjLAmec39IyEx_6qawtMGysU/edit?usp=sharing"",""สบก!DM33"")"),187870)</f>
        <v>187870</v>
      </c>
      <c r="O333" s="171">
        <f ca="1">IF(L333&gt;0,N333*100/L333,0)</f>
        <v>26.007087682383233</v>
      </c>
      <c r="P333" s="171">
        <f ca="1">IF(M333&gt;0,N333*100/M333,0)</f>
        <v>50.039953121670571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IFERROR(__xludf.DUMMYFUNCTION("IMPORTRANGE(""https://docs.google.com/spreadsheets/d/1Yj_ptqi66GCucihVvJfMjLAmec39IyEx_6qawtMGysU/edit?usp=sharing"",""สบก!DH33"")"),417600)</f>
        <v>417600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IFERROR(__xludf.DUMMYFUNCTION("IMPORTRANGE(""https://docs.google.com/spreadsheets/d/1Yj_ptqi66GCucihVvJfMjLAmec39IyEx_6qawtMGysU/edit?usp=sharing"",""สบก!DI33"")"),304780)</f>
        <v>304780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IFERROR(__xludf.DUMMYFUNCTION("IMPORTRANGE(""https://docs.google.com/spreadsheets/d/1Yj_ptqi66GCucihVvJfMjLAmec39IyEx_6qawtMGysU/edit?usp=sharing"",""สบก!DJ33"")"),11400)</f>
        <v>11400</v>
      </c>
      <c r="M337" s="101"/>
      <c r="N337" s="91">
        <f ca="1">IFERROR(__xludf.DUMMYFUNCTION("IMPORTRANGE(""https://docs.google.com/spreadsheets/d/1Yj_ptqi66GCucihVvJfMjLAmec39IyEx_6qawtMGysU/edit?usp=sharing"",""สบก!DN33"")"),11400)</f>
        <v>11400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IFERROR(__xludf.DUMMYFUNCTION("IMPORTRANGE(""https://docs.google.com/spreadsheets/d/11923uPwbBZFjjGgGUA6NLw09EwE0CqkOc4q9oUmW1yo/edit?usp=sharing"",""ลำพูน!I234"")"),0)</f>
        <v>0</v>
      </c>
      <c r="J339" s="191">
        <f ca="1">IFERROR(__xludf.DUMMYFUNCTION("IMPORTRANGE(""https://docs.google.com/spreadsheets/d/11923uPwbBZFjjGgGUA6NLw09EwE0CqkOc4q9oUmW1yo/edit?usp=sharing"",""ลำพูน!J234"")"),0)</f>
        <v>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IFERROR(__xludf.DUMMYFUNCTION("IMPORTRANGE(""https://docs.google.com/spreadsheets/d/11923uPwbBZFjjGgGUA6NLw09EwE0CqkOc4q9oUmW1yo/edit?usp=sharing"",""ลำพูน!I235"")"),700)</f>
        <v>700</v>
      </c>
      <c r="J340" s="191">
        <f ca="1">IFERROR(__xludf.DUMMYFUNCTION("IMPORTRANGE(""https://docs.google.com/spreadsheets/d/11923uPwbBZFjjGgGUA6NLw09EwE0CqkOc4q9oUmW1yo/edit?usp=sharing"",""ลำพูน!J235"")"),0)</f>
        <v>0</v>
      </c>
      <c r="K340" s="333">
        <f t="shared" ca="1" si="103"/>
        <v>0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IFERROR(__xludf.DUMMYFUNCTION("IMPORTRANGE(""https://docs.google.com/spreadsheets/d/11923uPwbBZFjjGgGUA6NLw09EwE0CqkOc4q9oUmW1yo/edit?usp=sharing"",""ลำพูน!I236"")"),222)</f>
        <v>222</v>
      </c>
      <c r="J341" s="191">
        <f ca="1">IFERROR(__xludf.DUMMYFUNCTION("IMPORTRANGE(""https://docs.google.com/spreadsheets/d/11923uPwbBZFjjGgGUA6NLw09EwE0CqkOc4q9oUmW1yo/edit?usp=sharing"",""ลำพูน!J236"")"),26)</f>
        <v>26</v>
      </c>
      <c r="K341" s="333">
        <f t="shared" ca="1" si="103"/>
        <v>11.711711711711711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IFERROR(__xludf.DUMMYFUNCTION("IMPORTRANGE(""https://docs.google.com/spreadsheets/d/11923uPwbBZFjjGgGUA6NLw09EwE0CqkOc4q9oUmW1yo/edit?usp=sharing"",""ลำพูน!I237"")"),0)</f>
        <v>0</v>
      </c>
      <c r="J342" s="191">
        <f ca="1">IFERROR(__xludf.DUMMYFUNCTION("IMPORTRANGE(""https://docs.google.com/spreadsheets/d/11923uPwbBZFjjGgGUA6NLw09EwE0CqkOc4q9oUmW1yo/edit?usp=sharing"",""ลำพูน!J237"")"),173.64)</f>
        <v>173.64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IFERROR(__xludf.DUMMYFUNCTION("IMPORTRANGE(""https://docs.google.com/spreadsheets/d/11923uPwbBZFjjGgGUA6NLw09EwE0CqkOc4q9oUmW1yo/edit?usp=sharing"",""ลำพูน!I238"")"),222)</f>
        <v>222</v>
      </c>
      <c r="J343" s="191">
        <f ca="1">IFERROR(__xludf.DUMMYFUNCTION("IMPORTRANGE(""https://docs.google.com/spreadsheets/d/11923uPwbBZFjjGgGUA6NLw09EwE0CqkOc4q9oUmW1yo/edit?usp=sharing"",""ลำพูน!J238"")"),0)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IFERROR(__xludf.DUMMYFUNCTION("IMPORTRANGE(""https://docs.google.com/spreadsheets/d/11923uPwbBZFjjGgGUA6NLw09EwE0CqkOc4q9oUmW1yo/edit?usp=sharing"",""ลำพูน!I239"")"),0)</f>
        <v>0</v>
      </c>
      <c r="J344" s="191">
        <f ca="1">IFERROR(__xludf.DUMMYFUNCTION("IMPORTRANGE(""https://docs.google.com/spreadsheets/d/11923uPwbBZFjjGgGUA6NLw09EwE0CqkOc4q9oUmW1yo/edit?usp=sharing"",""ลำพูน!J239"")"),0)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IFERROR(__xludf.DUMMYFUNCTION("IMPORTRANGE(""https://docs.google.com/spreadsheets/d/11923uPwbBZFjjGgGUA6NLw09EwE0CqkOc4q9oUmW1yo/edit?usp=sharing"",""ลำพูน!I240"")"),222)</f>
        <v>222</v>
      </c>
      <c r="J345" s="191">
        <f ca="1">IFERROR(__xludf.DUMMYFUNCTION("IMPORTRANGE(""https://docs.google.com/spreadsheets/d/11923uPwbBZFjjGgGUA6NLw09EwE0CqkOc4q9oUmW1yo/edit?usp=sharing"",""ลำพูน!J240"")"),26)</f>
        <v>26</v>
      </c>
      <c r="K345" s="333">
        <f t="shared" ca="1" si="103"/>
        <v>11.711711711711711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IFERROR(__xludf.DUMMYFUNCTION("IMPORTRANGE(""https://docs.google.com/spreadsheets/d/11923uPwbBZFjjGgGUA6NLw09EwE0CqkOc4q9oUmW1yo/edit?usp=sharing"",""ลำพูน!I241"")"),0)</f>
        <v>0</v>
      </c>
      <c r="J346" s="191">
        <f ca="1">IFERROR(__xludf.DUMMYFUNCTION("IMPORTRANGE(""https://docs.google.com/spreadsheets/d/11923uPwbBZFjjGgGUA6NLw09EwE0CqkOc4q9oUmW1yo/edit?usp=sharing"",""ลำพูน!J241"")"),173.64)</f>
        <v>173.64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IFERROR(__xludf.DUMMYFUNCTION("IMPORTRANGE(""https://docs.google.com/spreadsheets/d/11923uPwbBZFjjGgGUA6NLw09EwE0CqkOc4q9oUmW1yo/edit?usp=sharing"",""ลำพูน!L242"")"),2384110)</f>
        <v>2384110</v>
      </c>
      <c r="M347" s="347"/>
      <c r="N347" s="347">
        <f ca="1">IFERROR(__xludf.DUMMYFUNCTION("IMPORTRANGE(""https://docs.google.com/spreadsheets/d/11923uPwbBZFjjGgGUA6NLw09EwE0CqkOc4q9oUmW1yo/edit?usp=sharing"",""ลำพูน!M242"")"),399384)</f>
        <v>399384</v>
      </c>
      <c r="O347" s="347">
        <f ca="1">+IF(L347&gt;0,N347*100/L347,0)</f>
        <v>16.751911614816432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IFERROR(__xludf.DUMMYFUNCTION("IMPORTRANGE(""https://docs.google.com/spreadsheets/d/11923uPwbBZFjjGgGUA6NLw09EwE0CqkOc4q9oUmW1yo/edit?usp=sharing"",""ลำพูน!I244"")"),200)</f>
        <v>200</v>
      </c>
      <c r="J349" s="360">
        <f ca="1">IFERROR(__xludf.DUMMYFUNCTION("IMPORTRANGE(""https://docs.google.com/spreadsheets/d/11923uPwbBZFjjGgGUA6NLw09EwE0CqkOc4q9oUmW1yo/edit?usp=sharing"",""ลำพูน!J244"")"),200)</f>
        <v>200</v>
      </c>
      <c r="K349" s="361">
        <f t="shared" ref="K349:K350" ca="1" si="104">IF(I349&gt;0,J349*100/I349,0)</f>
        <v>100</v>
      </c>
      <c r="L349" s="362">
        <f ca="1">IFERROR(__xludf.DUMMYFUNCTION("IMPORTRANGE(""https://docs.google.com/spreadsheets/d/11923uPwbBZFjjGgGUA6NLw09EwE0CqkOc4q9oUmW1yo/edit?usp=sharing"",""ลำพูน!L244"")"),459380)</f>
        <v>459380</v>
      </c>
      <c r="M349" s="362"/>
      <c r="N349" s="362">
        <f ca="1">IFERROR(__xludf.DUMMYFUNCTION("IMPORTRANGE(""https://docs.google.com/spreadsheets/d/11923uPwbBZFjjGgGUA6NLw09EwE0CqkOc4q9oUmW1yo/edit?usp=sharing"",""ลำพูน!M244"")"),303695)</f>
        <v>303695</v>
      </c>
      <c r="O349" s="362">
        <f ca="1">+IF(L349&gt;0,N349*100/L349,0)</f>
        <v>66.109756628499284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IFERROR(__xludf.DUMMYFUNCTION("IMPORTRANGE(""https://docs.google.com/spreadsheets/d/11923uPwbBZFjjGgGUA6NLw09EwE0CqkOc4q9oUmW1yo/edit?usp=sharing"",""ลำพูน!I245"")"),70)</f>
        <v>70</v>
      </c>
      <c r="J350" s="360">
        <f ca="1">IFERROR(__xludf.DUMMYFUNCTION("IMPORTRANGE(""https://docs.google.com/spreadsheets/d/11923uPwbBZFjjGgGUA6NLw09EwE0CqkOc4q9oUmW1yo/edit?usp=sharing"",""ลำพูน!J245"")"),70)</f>
        <v>70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IFERROR(__xludf.DUMMYFUNCTION("IMPORTRANGE(""https://docs.google.com/spreadsheets/d/11923uPwbBZFjjGgGUA6NLw09EwE0CqkOc4q9oUmW1yo/edit?usp=sharing"",""ลำพูน!L246"")"),0)</f>
        <v>0</v>
      </c>
      <c r="M351" s="169"/>
      <c r="N351" s="169">
        <f ca="1">IFERROR(__xludf.DUMMYFUNCTION("IMPORTRANGE(""https://docs.google.com/spreadsheets/d/11923uPwbBZFjjGgGUA6NLw09EwE0CqkOc4q9oUmW1yo/edit?usp=sharing"",""ลำพูน!M246"")"),0)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IFERROR(__xludf.DUMMYFUNCTION("IMPORTRANGE(""https://docs.google.com/spreadsheets/d/11923uPwbBZFjjGgGUA6NLw09EwE0CqkOc4q9oUmW1yo/edit?usp=sharing"",""ลำพูน!L247"")"),459380)</f>
        <v>459380</v>
      </c>
      <c r="M352" s="169"/>
      <c r="N352" s="169">
        <f ca="1">IFERROR(__xludf.DUMMYFUNCTION("IMPORTRANGE(""https://docs.google.com/spreadsheets/d/11923uPwbBZFjjGgGUA6NLw09EwE0CqkOc4q9oUmW1yo/edit?usp=sharing"",""ลำพูน!M247"")"),303695)</f>
        <v>303695</v>
      </c>
      <c r="O352" s="169">
        <f t="shared" ca="1" si="105"/>
        <v>66.109756628499284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IFERROR(__xludf.DUMMYFUNCTION("IMPORTRANGE(""https://docs.google.com/spreadsheets/d/11923uPwbBZFjjGgGUA6NLw09EwE0CqkOc4q9oUmW1yo/edit?usp=sharing"",""ลำพูน!L248"")"),0)</f>
        <v>0</v>
      </c>
      <c r="M353" s="171"/>
      <c r="N353" s="171">
        <f ca="1">IFERROR(__xludf.DUMMYFUNCTION("IMPORTRANGE(""https://docs.google.com/spreadsheets/d/11923uPwbBZFjjGgGUA6NLw09EwE0CqkOc4q9oUmW1yo/edit?usp=sharing"",""ลำพูน!M248"")"),0)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IFERROR(__xludf.DUMMYFUNCTION("IMPORTRANGE(""https://docs.google.com/spreadsheets/d/11923uPwbBZFjjGgGUA6NLw09EwE0CqkOc4q9oUmW1yo/edit?usp=sharing"",""ลำพูน!L249"")"),459380)</f>
        <v>459380</v>
      </c>
      <c r="M354" s="171"/>
      <c r="N354" s="171">
        <f ca="1">IFERROR(__xludf.DUMMYFUNCTION("IMPORTRANGE(""https://docs.google.com/spreadsheets/d/11923uPwbBZFjjGgGUA6NLw09EwE0CqkOc4q9oUmW1yo/edit?usp=sharing"",""ลำพูน!M249"")"),303695)</f>
        <v>303695</v>
      </c>
      <c r="O354" s="171">
        <f t="shared" ca="1" si="105"/>
        <v>66.109756628499284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IFERROR(__xludf.DUMMYFUNCTION("IMPORTRANGE(""https://docs.google.com/spreadsheets/d/11923uPwbBZFjjGgGUA6NLw09EwE0CqkOc4q9oUmW1yo/edit?usp=sharing"",""ลำพูน!M250"")"),84600)</f>
        <v>84600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IFERROR(__xludf.DUMMYFUNCTION("IMPORTRANGE(""https://docs.google.com/spreadsheets/d/11923uPwbBZFjjGgGUA6NLw09EwE0CqkOc4q9oUmW1yo/edit?usp=sharing"",""ลำพูน!M251"")"),183800)</f>
        <v>183800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IFERROR(__xludf.DUMMYFUNCTION("IMPORTRANGE(""https://docs.google.com/spreadsheets/d/11923uPwbBZFjjGgGUA6NLw09EwE0CqkOc4q9oUmW1yo/edit?usp=sharing"",""ลำพูน!M252"")"),31935)</f>
        <v>31935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IFERROR(__xludf.DUMMYFUNCTION("IMPORTRANGE(""https://docs.google.com/spreadsheets/d/11923uPwbBZFjjGgGUA6NLw09EwE0CqkOc4q9oUmW1yo/edit?usp=sharing"",""ลำพูน!M253"")"),3360)</f>
        <v>3360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IFERROR(__xludf.DUMMYFUNCTION("IMPORTRANGE(""https://docs.google.com/spreadsheets/d/11923uPwbBZFjjGgGUA6NLw09EwE0CqkOc4q9oUmW1yo/edit?usp=sharing"",""ลำพูน!J255"")"),0)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IFERROR(__xludf.DUMMYFUNCTION("IMPORTRANGE(""https://docs.google.com/spreadsheets/d/11923uPwbBZFjjGgGUA6NLw09EwE0CqkOc4q9oUmW1yo/edit?usp=sharing"",""ลำพูน!J256"")"),1)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IFERROR(__xludf.DUMMYFUNCTION("IMPORTRANGE(""https://docs.google.com/spreadsheets/d/11923uPwbBZFjjGgGUA6NLw09EwE0CqkOc4q9oUmW1yo/edit?usp=sharing"",""ลำพูน!J257"")"),1)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IFERROR(__xludf.DUMMYFUNCTION("IMPORTRANGE(""https://docs.google.com/spreadsheets/d/11923uPwbBZFjjGgGUA6NLw09EwE0CqkOc4q9oUmW1yo/edit?usp=sharing"",""ลำพูน!J258"")"),1)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IFERROR(__xludf.DUMMYFUNCTION("IMPORTRANGE(""https://docs.google.com/spreadsheets/d/11923uPwbBZFjjGgGUA6NLw09EwE0CqkOc4q9oUmW1yo/edit?usp=sharing"",""ลำพูน!J166"")"),0)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IFERROR(__xludf.DUMMYFUNCTION("IMPORTRANGE(""https://docs.google.com/spreadsheets/d/11923uPwbBZFjjGgGUA6NLw09EwE0CqkOc4q9oUmW1yo/edit?usp=sharing"",""ลำพูน!J166"")"),0)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IFERROR(__xludf.DUMMYFUNCTION("IMPORTRANGE(""https://docs.google.com/spreadsheets/d/11923uPwbBZFjjGgGUA6NLw09EwE0CqkOc4q9oUmW1yo/edit?usp=sharing"",""ลำพูน!J166"")"),0)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IFERROR(__xludf.DUMMYFUNCTION("IMPORTRANGE(""https://docs.google.com/spreadsheets/d/11923uPwbBZFjjGgGUA6NLw09EwE0CqkOc4q9oUmW1yo/edit?usp=sharing"",""ลำพูน!J166"")"),0)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IFERROR(__xludf.DUMMYFUNCTION("IMPORTRANGE(""https://docs.google.com/spreadsheets/d/11923uPwbBZFjjGgGUA6NLw09EwE0CqkOc4q9oUmW1yo/edit?usp=sharing"",""ลำพูน!I263"")"),70)</f>
        <v>70</v>
      </c>
      <c r="J368" s="191">
        <f ca="1">IFERROR(__xludf.DUMMYFUNCTION("IMPORTRANGE(""https://docs.google.com/spreadsheets/d/11923uPwbBZFjjGgGUA6NLw09EwE0CqkOc4q9oUmW1yo/edit?usp=sharing"",""ลำพูน!J263"")"),70)</f>
        <v>70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IFERROR(__xludf.DUMMYFUNCTION("IMPORTRANGE(""https://docs.google.com/spreadsheets/d/11923uPwbBZFjjGgGUA6NLw09EwE0CqkOc4q9oUmW1yo/edit?usp=sharing"",""ลำพูน!I164"")"),0)</f>
        <v>0</v>
      </c>
      <c r="J369" s="191">
        <f ca="1">IFERROR(__xludf.DUMMYFUNCTION("IMPORTRANGE(""https://docs.google.com/spreadsheets/d/11923uPwbBZFjjGgGUA6NLw09EwE0CqkOc4q9oUmW1yo/edit?usp=sharing"",""ลำพูน!J164"")"),0)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IFERROR(__xludf.DUMMYFUNCTION("IMPORTRANGE(""https://docs.google.com/spreadsheets/d/11923uPwbBZFjjGgGUA6NLw09EwE0CqkOc4q9oUmW1yo/edit?usp=sharing"",""ลำพูน!I265"")"),70)</f>
        <v>70</v>
      </c>
      <c r="J370" s="191">
        <f ca="1">IFERROR(__xludf.DUMMYFUNCTION("IMPORTRANGE(""https://docs.google.com/spreadsheets/d/11923uPwbBZFjjGgGUA6NLw09EwE0CqkOc4q9oUmW1yo/edit?usp=sharing"",""ลำพูน!J265"")"),70)</f>
        <v>70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IFERROR(__xludf.DUMMYFUNCTION("IMPORTRANGE(""https://docs.google.com/spreadsheets/d/11923uPwbBZFjjGgGUA6NLw09EwE0CqkOc4q9oUmW1yo/edit?usp=sharing"",""ลำพูน!I164"")"),0)</f>
        <v>0</v>
      </c>
      <c r="J371" s="192">
        <f ca="1">IFERROR(__xludf.DUMMYFUNCTION("IMPORTRANGE(""https://docs.google.com/spreadsheets/d/11923uPwbBZFjjGgGUA6NLw09EwE0CqkOc4q9oUmW1yo/edit?usp=sharing"",""ลำพูน!J164"")"),0)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IFERROR(__xludf.DUMMYFUNCTION("IMPORTRANGE(""https://docs.google.com/spreadsheets/d/11923uPwbBZFjjGgGUA6NLw09EwE0CqkOc4q9oUmW1yo/edit?usp=sharing"",""ลำพูน!I267"")"),70)</f>
        <v>70</v>
      </c>
      <c r="J372" s="192">
        <f ca="1">IFERROR(__xludf.DUMMYFUNCTION("IMPORTRANGE(""https://docs.google.com/spreadsheets/d/11923uPwbBZFjjGgGUA6NLw09EwE0CqkOc4q9oUmW1yo/edit?usp=sharing"",""ลำพูน!J267"")"),70)</f>
        <v>70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IFERROR(__xludf.DUMMYFUNCTION("IMPORTRANGE(""https://docs.google.com/spreadsheets/d/11923uPwbBZFjjGgGUA6NLw09EwE0CqkOc4q9oUmW1yo/edit?usp=sharing"",""ลำพูน!I164"")"),0)</f>
        <v>0</v>
      </c>
      <c r="J373" s="191">
        <f ca="1">IFERROR(__xludf.DUMMYFUNCTION("IMPORTRANGE(""https://docs.google.com/spreadsheets/d/11923uPwbBZFjjGgGUA6NLw09EwE0CqkOc4q9oUmW1yo/edit?usp=sharing"",""ลำพูน!J164"")"),0)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IFERROR(__xludf.DUMMYFUNCTION("IMPORTRANGE(""https://docs.google.com/spreadsheets/d/11923uPwbBZFjjGgGUA6NLw09EwE0CqkOc4q9oUmW1yo/edit?usp=sharing"",""ลำพูน!I164"")"),0)</f>
        <v>0</v>
      </c>
      <c r="J374" s="191">
        <f ca="1">IFERROR(__xludf.DUMMYFUNCTION("IMPORTRANGE(""https://docs.google.com/spreadsheets/d/11923uPwbBZFjjGgGUA6NLw09EwE0CqkOc4q9oUmW1yo/edit?usp=sharing"",""ลำพูน!J164"")"),0)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IFERROR(__xludf.DUMMYFUNCTION("IMPORTRANGE(""https://docs.google.com/spreadsheets/d/11923uPwbBZFjjGgGUA6NLw09EwE0CqkOc4q9oUmW1yo/edit?usp=sharing"",""ลำพูน!I270"")"),200)</f>
        <v>200</v>
      </c>
      <c r="J375" s="191">
        <f ca="1">IFERROR(__xludf.DUMMYFUNCTION("IMPORTRANGE(""https://docs.google.com/spreadsheets/d/11923uPwbBZFjjGgGUA6NLw09EwE0CqkOc4q9oUmW1yo/edit?usp=sharing"",""ลำพูน!J270"")"),200)</f>
        <v>200</v>
      </c>
      <c r="K375" s="168">
        <f t="shared" ref="K375:K377" ca="1" si="107">IF(I375&gt;0,J375*100/I375,0)</f>
        <v>100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IFERROR(__xludf.DUMMYFUNCTION("IMPORTRANGE(""https://docs.google.com/spreadsheets/d/11923uPwbBZFjjGgGUA6NLw09EwE0CqkOc4q9oUmW1yo/edit?usp=sharing"",""ลำพูน!I271"")"),100)</f>
        <v>100</v>
      </c>
      <c r="J376" s="192">
        <f ca="1">IFERROR(__xludf.DUMMYFUNCTION("IMPORTRANGE(""https://docs.google.com/spreadsheets/d/11923uPwbBZFjjGgGUA6NLw09EwE0CqkOc4q9oUmW1yo/edit?usp=sharing"",""ลำพูน!J271"")"),100)</f>
        <v>100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IFERROR(__xludf.DUMMYFUNCTION("IMPORTRANGE(""https://docs.google.com/spreadsheets/d/11923uPwbBZFjjGgGUA6NLw09EwE0CqkOc4q9oUmW1yo/edit?usp=sharing"",""ลำพูน!I272"")"),100)</f>
        <v>100</v>
      </c>
      <c r="J377" s="191">
        <f ca="1">IFERROR(__xludf.DUMMYFUNCTION("IMPORTRANGE(""https://docs.google.com/spreadsheets/d/11923uPwbBZFjjGgGUA6NLw09EwE0CqkOc4q9oUmW1yo/edit?usp=sharing"",""ลำพูน!J272"")"),100)</f>
        <v>100</v>
      </c>
      <c r="K377" s="168">
        <f t="shared" ca="1" si="107"/>
        <v>100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IFERROR(__xludf.DUMMYFUNCTION("IMPORTRANGE(""https://docs.google.com/spreadsheets/d/11923uPwbBZFjjGgGUA6NLw09EwE0CqkOc4q9oUmW1yo/edit?usp=sharing"",""ลำพูน!J273"")"),1)</f>
        <v>1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IFERROR(__xludf.DUMMYFUNCTION("IMPORTRANGE(""https://docs.google.com/spreadsheets/d/11923uPwbBZFjjGgGUA6NLw09EwE0CqkOc4q9oUmW1yo/edit?usp=sharing"",""ลำพูน!I275"")"),1000)</f>
        <v>1000</v>
      </c>
      <c r="J380" s="360">
        <f ca="1">IFERROR(__xludf.DUMMYFUNCTION("IMPORTRANGE(""https://docs.google.com/spreadsheets/d/11923uPwbBZFjjGgGUA6NLw09EwE0CqkOc4q9oUmW1yo/edit?usp=sharing"",""ลำพูน!J275"")"),0)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IFERROR(__xludf.DUMMYFUNCTION("IMPORTRANGE(""https://docs.google.com/spreadsheets/d/11923uPwbBZFjjGgGUA6NLw09EwE0CqkOc4q9oUmW1yo/edit?usp=sharing"",""ลำพูน!L275"")"),1028520)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IFERROR(__xludf.DUMMYFUNCTION("IMPORTRANGE(""https://docs.google.com/spreadsheets/d/11923uPwbBZFjjGgGUA6NLw09EwE0CqkOc4q9oUmW1yo/edit?usp=sharing"",""ลำพูน!M275"")"),44935)</f>
        <v>44935</v>
      </c>
      <c r="O380" s="362">
        <f ca="1">+IF(L380&gt;0,N380*100/L380,0)</f>
        <v>4.3688990005055812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IFERROR(__xludf.DUMMYFUNCTION("IMPORTRANGE(""https://docs.google.com/spreadsheets/d/11923uPwbBZFjjGgGUA6NLw09EwE0CqkOc4q9oUmW1yo/edit?usp=sharing"",""ลำพูน!I276"")"),100)</f>
        <v>100</v>
      </c>
      <c r="J381" s="360">
        <f ca="1">IFERROR(__xludf.DUMMYFUNCTION("IMPORTRANGE(""https://docs.google.com/spreadsheets/d/11923uPwbBZFjjGgGUA6NLw09EwE0CqkOc4q9oUmW1yo/edit?usp=sharing"",""ลำพูน!J276"")"),0)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IFERROR(__xludf.DUMMYFUNCTION("IMPORTRANGE(""https://docs.google.com/spreadsheets/d/11923uPwbBZFjjGgGUA6NLw09EwE0CqkOc4q9oUmW1yo/edit?usp=sharing"",""ลำพูน!L277"")"),0)</f>
        <v>0</v>
      </c>
      <c r="M382" s="169"/>
      <c r="N382" s="169">
        <f ca="1">IFERROR(__xludf.DUMMYFUNCTION("IMPORTRANGE(""https://docs.google.com/spreadsheets/d/11923uPwbBZFjjGgGUA6NLw09EwE0CqkOc4q9oUmW1yo/edit?usp=sharing"",""ลำพูน!M277"")"),0)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IFERROR(__xludf.DUMMYFUNCTION("IMPORTRANGE(""https://docs.google.com/spreadsheets/d/11923uPwbBZFjjGgGUA6NLw09EwE0CqkOc4q9oUmW1yo/edit?usp=sharing"",""ลำพูน!L278"")"),1028520)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IFERROR(__xludf.DUMMYFUNCTION("IMPORTRANGE(""https://docs.google.com/spreadsheets/d/11923uPwbBZFjjGgGUA6NLw09EwE0CqkOc4q9oUmW1yo/edit?usp=sharing"",""ลำพูน!M278"")"),44935)</f>
        <v>44935</v>
      </c>
      <c r="O383" s="169">
        <f t="shared" ca="1" si="109"/>
        <v>4.3688990005055812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IFERROR(__xludf.DUMMYFUNCTION("IMPORTRANGE(""https://docs.google.com/spreadsheets/d/11923uPwbBZFjjGgGUA6NLw09EwE0CqkOc4q9oUmW1yo/edit?usp=sharing"",""ลำพูน!L279"")"),0)</f>
        <v>0</v>
      </c>
      <c r="M384" s="171"/>
      <c r="N384" s="171">
        <f ca="1">IFERROR(__xludf.DUMMYFUNCTION("IMPORTRANGE(""https://docs.google.com/spreadsheets/d/11923uPwbBZFjjGgGUA6NLw09EwE0CqkOc4q9oUmW1yo/edit?usp=sharing"",""ลำพูน!M279"")"),0)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IFERROR(__xludf.DUMMYFUNCTION("IMPORTRANGE(""https://docs.google.com/spreadsheets/d/11923uPwbBZFjjGgGUA6NLw09EwE0CqkOc4q9oUmW1yo/edit?usp=sharing"",""ลำพูน!L280"")"),1028520)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IFERROR(__xludf.DUMMYFUNCTION("IMPORTRANGE(""https://docs.google.com/spreadsheets/d/11923uPwbBZFjjGgGUA6NLw09EwE0CqkOc4q9oUmW1yo/edit?usp=sharing"",""ลำพูน!M280"")"),44935)</f>
        <v>44935</v>
      </c>
      <c r="O385" s="171">
        <f t="shared" ca="1" si="109"/>
        <v>4.3688990005055812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IFERROR(__xludf.DUMMYFUNCTION("IMPORTRANGE(""https://docs.google.com/spreadsheets/d/11923uPwbBZFjjGgGUA6NLw09EwE0CqkOc4q9oUmW1yo/edit?usp=sharing"",""ลำพูน!M281"")"),0)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IFERROR(__xludf.DUMMYFUNCTION("IMPORTRANGE(""https://docs.google.com/spreadsheets/d/11923uPwbBZFjjGgGUA6NLw09EwE0CqkOc4q9oUmW1yo/edit?usp=sharing"",""ลำพูน!M282"")"),0)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IFERROR(__xludf.DUMMYFUNCTION("IMPORTRANGE(""https://docs.google.com/spreadsheets/d/11923uPwbBZFjjGgGUA6NLw09EwE0CqkOc4q9oUmW1yo/edit?usp=sharing"",""ลำพูน!M283"")"),31935)</f>
        <v>31935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IFERROR(__xludf.DUMMYFUNCTION("IMPORTRANGE(""https://docs.google.com/spreadsheets/d/11923uPwbBZFjjGgGUA6NLw09EwE0CqkOc4q9oUmW1yo/edit?usp=sharing"",""ลำพูน!M284"")"),13000)</f>
        <v>13000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IFERROR(__xludf.DUMMYFUNCTION("IMPORTRANGE(""https://docs.google.com/spreadsheets/d/11923uPwbBZFjjGgGUA6NLw09EwE0CqkOc4q9oUmW1yo/edit?usp=sharing"",""ลำพูน!J286"")"),0)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IFERROR(__xludf.DUMMYFUNCTION("IMPORTRANGE(""https://docs.google.com/spreadsheets/d/11923uPwbBZFjjGgGUA6NLw09EwE0CqkOc4q9oUmW1yo/edit?usp=sharing"",""ลำพูน!J287"")"),1)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IFERROR(__xludf.DUMMYFUNCTION("IMPORTRANGE(""https://docs.google.com/spreadsheets/d/11923uPwbBZFjjGgGUA6NLw09EwE0CqkOc4q9oUmW1yo/edit?usp=sharing"",""ลำพูน!J288"")"),1)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IFERROR(__xludf.DUMMYFUNCTION("IMPORTRANGE(""https://docs.google.com/spreadsheets/d/11923uPwbBZFjjGgGUA6NLw09EwE0CqkOc4q9oUmW1yo/edit?usp=sharing"",""ลำพูน!J289"")"),1)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IFERROR(__xludf.DUMMYFUNCTION("IMPORTRANGE(""https://docs.google.com/spreadsheets/d/11923uPwbBZFjjGgGUA6NLw09EwE0CqkOc4q9oUmW1yo/edit?usp=sharing"",""ลำพูน!I291"")"),100)</f>
        <v>100</v>
      </c>
      <c r="J396" s="192">
        <f ca="1">IFERROR(__xludf.DUMMYFUNCTION("IMPORTRANGE(""https://docs.google.com/spreadsheets/d/11923uPwbBZFjjGgGUA6NLw09EwE0CqkOc4q9oUmW1yo/edit?usp=sharing"",""ลำพูน!J291"")"),0)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IFERROR(__xludf.DUMMYFUNCTION("IMPORTRANGE(""https://docs.google.com/spreadsheets/d/11923uPwbBZFjjGgGUA6NLw09EwE0CqkOc4q9oUmW1yo/edit?usp=sharing"",""ลำพูน!I292"")"),1000)</f>
        <v>1000</v>
      </c>
      <c r="J397" s="192">
        <f ca="1">IFERROR(__xludf.DUMMYFUNCTION("IMPORTRANGE(""https://docs.google.com/spreadsheets/d/11923uPwbBZFjjGgGUA6NLw09EwE0CqkOc4q9oUmW1yo/edit?usp=sharing"",""ลำพูน!J292"")"),0)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IFERROR(__xludf.DUMMYFUNCTION("IMPORTRANGE(""https://docs.google.com/spreadsheets/d/11923uPwbBZFjjGgGUA6NLw09EwE0CqkOc4q9oUmW1yo/edit?usp=sharing"",""ลำพูน!I293"")"),100)</f>
        <v>100</v>
      </c>
      <c r="J398" s="192">
        <f ca="1">IFERROR(__xludf.DUMMYFUNCTION("IMPORTRANGE(""https://docs.google.com/spreadsheets/d/11923uPwbBZFjjGgGUA6NLw09EwE0CqkOc4q9oUmW1yo/edit?usp=sharing"",""ลำพูน!J293"")"),0)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IFERROR(__xludf.DUMMYFUNCTION("IMPORTRANGE(""https://docs.google.com/spreadsheets/d/11923uPwbBZFjjGgGUA6NLw09EwE0CqkOc4q9oUmW1yo/edit?usp=sharing"",""ลำพูน!J294"")"),0)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IFERROR(__xludf.DUMMYFUNCTION("IMPORTRANGE(""https://docs.google.com/spreadsheets/d/11923uPwbBZFjjGgGUA6NLw09EwE0CqkOc4q9oUmW1yo/edit?usp=sharing"",""ลำพูน!I296"")"),165)</f>
        <v>165</v>
      </c>
      <c r="J401" s="360">
        <f ca="1">IFERROR(__xludf.DUMMYFUNCTION("IMPORTRANGE(""https://docs.google.com/spreadsheets/d/11923uPwbBZFjjGgGUA6NLw09EwE0CqkOc4q9oUmW1yo/edit?usp=sharing"",""ลำพูน!J296"")"),0)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IFERROR(__xludf.DUMMYFUNCTION("IMPORTRANGE(""https://docs.google.com/spreadsheets/d/11923uPwbBZFjjGgGUA6NLw09EwE0CqkOc4q9oUmW1yo/edit?usp=sharing"",""ลำพูน!L296"")"),188190)</f>
        <v>188190</v>
      </c>
      <c r="M401" s="362"/>
      <c r="N401" s="362">
        <f ca="1">IFERROR(__xludf.DUMMYFUNCTION("IMPORTRANGE(""https://docs.google.com/spreadsheets/d/11923uPwbBZFjjGgGUA6NLw09EwE0CqkOc4q9oUmW1yo/edit?usp=sharing"",""ลำพูน!M296"")"),0)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IFERROR(__xludf.DUMMYFUNCTION("IMPORTRANGE(""https://docs.google.com/spreadsheets/d/11923uPwbBZFjjGgGUA6NLw09EwE0CqkOc4q9oUmW1yo/edit?usp=sharing"",""ลำพูน!I297"")"),55)</f>
        <v>55</v>
      </c>
      <c r="J402" s="360">
        <f ca="1">IFERROR(__xludf.DUMMYFUNCTION("IMPORTRANGE(""https://docs.google.com/spreadsheets/d/11923uPwbBZFjjGgGUA6NLw09EwE0CqkOc4q9oUmW1yo/edit?usp=sharing"",""ลำพูน!J297"")"),0)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IFERROR(__xludf.DUMMYFUNCTION("IMPORTRANGE(""https://docs.google.com/spreadsheets/d/11923uPwbBZFjjGgGUA6NLw09EwE0CqkOc4q9oUmW1yo/edit?usp=sharing"",""ลำพูน!L298"")"),0)</f>
        <v>0</v>
      </c>
      <c r="M403" s="169"/>
      <c r="N403" s="171">
        <f ca="1">IFERROR(__xludf.DUMMYFUNCTION("IMPORTRANGE(""https://docs.google.com/spreadsheets/d/11923uPwbBZFjjGgGUA6NLw09EwE0CqkOc4q9oUmW1yo/edit?usp=sharing"",""ลำพูน!M298"")"),0)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IFERROR(__xludf.DUMMYFUNCTION("IMPORTRANGE(""https://docs.google.com/spreadsheets/d/11923uPwbBZFjjGgGUA6NLw09EwE0CqkOc4q9oUmW1yo/edit?usp=sharing"",""ลำพูน!L299"")"),188190)</f>
        <v>188190</v>
      </c>
      <c r="M404" s="169"/>
      <c r="N404" s="171">
        <f ca="1">IFERROR(__xludf.DUMMYFUNCTION("IMPORTRANGE(""https://docs.google.com/spreadsheets/d/11923uPwbBZFjjGgGUA6NLw09EwE0CqkOc4q9oUmW1yo/edit?usp=sharing"",""ลำพูน!M299"")"),0)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IFERROR(__xludf.DUMMYFUNCTION("IMPORTRANGE(""https://docs.google.com/spreadsheets/d/11923uPwbBZFjjGgGUA6NLw09EwE0CqkOc4q9oUmW1yo/edit?usp=sharing"",""ลำพูน!L300"")"),0)</f>
        <v>0</v>
      </c>
      <c r="M405" s="171"/>
      <c r="N405" s="171">
        <f ca="1">IFERROR(__xludf.DUMMYFUNCTION("IMPORTRANGE(""https://docs.google.com/spreadsheets/d/11923uPwbBZFjjGgGUA6NLw09EwE0CqkOc4q9oUmW1yo/edit?usp=sharing"",""ลำพูน!M300"")"),0)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IFERROR(__xludf.DUMMYFUNCTION("IMPORTRANGE(""https://docs.google.com/spreadsheets/d/11923uPwbBZFjjGgGUA6NLw09EwE0CqkOc4q9oUmW1yo/edit?usp=sharing"",""ลำพูน!L301"")"),188190)</f>
        <v>188190</v>
      </c>
      <c r="M406" s="171"/>
      <c r="N406" s="171">
        <f ca="1">IFERROR(__xludf.DUMMYFUNCTION("IMPORTRANGE(""https://docs.google.com/spreadsheets/d/11923uPwbBZFjjGgGUA6NLw09EwE0CqkOc4q9oUmW1yo/edit?usp=sharing"",""ลำพูน!M301"")"),0)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IFERROR(__xludf.DUMMYFUNCTION("IMPORTRANGE(""https://docs.google.com/spreadsheets/d/11923uPwbBZFjjGgGUA6NLw09EwE0CqkOc4q9oUmW1yo/edit?usp=sharing"",""ลำพูน!M302"")"),0)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IFERROR(__xludf.DUMMYFUNCTION("IMPORTRANGE(""https://docs.google.com/spreadsheets/d/11923uPwbBZFjjGgGUA6NLw09EwE0CqkOc4q9oUmW1yo/edit?usp=sharing"",""ลำพูน!M303"")"),0)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IFERROR(__xludf.DUMMYFUNCTION("IMPORTRANGE(""https://docs.google.com/spreadsheets/d/11923uPwbBZFjjGgGUA6NLw09EwE0CqkOc4q9oUmW1yo/edit?usp=sharing"",""ลำพูน!M304"")"),0)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IFERROR(__xludf.DUMMYFUNCTION("IMPORTRANGE(""https://docs.google.com/spreadsheets/d/11923uPwbBZFjjGgGUA6NLw09EwE0CqkOc4q9oUmW1yo/edit?usp=sharing"",""ลำพูน!M305"")"),0)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IFERROR(__xludf.DUMMYFUNCTION("IMPORTRANGE(""https://docs.google.com/spreadsheets/d/11923uPwbBZFjjGgGUA6NLw09EwE0CqkOc4q9oUmW1yo/edit?usp=sharing"",""ลำพูน!J307"")"),0)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IFERROR(__xludf.DUMMYFUNCTION("IMPORTRANGE(""https://docs.google.com/spreadsheets/d/11923uPwbBZFjjGgGUA6NLw09EwE0CqkOc4q9oUmW1yo/edit?usp=sharing"",""ลำพูน!J308"")"),1)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IFERROR(__xludf.DUMMYFUNCTION("IMPORTRANGE(""https://docs.google.com/spreadsheets/d/11923uPwbBZFjjGgGUA6NLw09EwE0CqkOc4q9oUmW1yo/edit?usp=sharing"",""ลำพูน!J309"")"),1)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IFERROR(__xludf.DUMMYFUNCTION("IMPORTRANGE(""https://docs.google.com/spreadsheets/d/11923uPwbBZFjjGgGUA6NLw09EwE0CqkOc4q9oUmW1yo/edit?usp=sharing"",""ลำพูน!J310"")"),1)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IFERROR(__xludf.DUMMYFUNCTION("IMPORTRANGE(""https://docs.google.com/spreadsheets/d/11923uPwbBZFjjGgGUA6NLw09EwE0CqkOc4q9oUmW1yo/edit?usp=sharing"",""ลำพูน!I311"")"),55)</f>
        <v>55</v>
      </c>
      <c r="J416" s="203">
        <f ca="1">IFERROR(__xludf.DUMMYFUNCTION("IMPORTRANGE(""https://docs.google.com/spreadsheets/d/11923uPwbBZFjjGgGUA6NLw09EwE0CqkOc4q9oUmW1yo/edit?usp=sharing"",""ลำพูน!J311"")"),0)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IFERROR(__xludf.DUMMYFUNCTION("IMPORTRANGE(""https://docs.google.com/spreadsheets/d/11923uPwbBZFjjGgGUA6NLw09EwE0CqkOc4q9oUmW1yo/edit?usp=sharing"",""ลำพูน!I312"")"),10)</f>
        <v>10</v>
      </c>
      <c r="J417" s="379">
        <f ca="1">IFERROR(__xludf.DUMMYFUNCTION("IMPORTRANGE(""https://docs.google.com/spreadsheets/d/11923uPwbBZFjjGgGUA6NLw09EwE0CqkOc4q9oUmW1yo/edit?usp=sharing"",""ลำพูน!J312"")"),0)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IFERROR(__xludf.DUMMYFUNCTION("IMPORTRANGE(""https://docs.google.com/spreadsheets/d/11923uPwbBZFjjGgGUA6NLw09EwE0CqkOc4q9oUmW1yo/edit?usp=sharing"",""ลำพูน!I313"")"),30)</f>
        <v>30</v>
      </c>
      <c r="J418" s="380">
        <f ca="1">IFERROR(__xludf.DUMMYFUNCTION("IMPORTRANGE(""https://docs.google.com/spreadsheets/d/11923uPwbBZFjjGgGUA6NLw09EwE0CqkOc4q9oUmW1yo/edit?usp=sharing"",""ลำพูน!J313"")"),0)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IFERROR(__xludf.DUMMYFUNCTION("IMPORTRANGE(""https://docs.google.com/spreadsheets/d/11923uPwbBZFjjGgGUA6NLw09EwE0CqkOc4q9oUmW1yo/edit?usp=sharing"",""ลำพูน!I314"")"),10)</f>
        <v>10</v>
      </c>
      <c r="J419" s="275">
        <f ca="1">IFERROR(__xludf.DUMMYFUNCTION("IMPORTRANGE(""https://docs.google.com/spreadsheets/d/11923uPwbBZFjjGgGUA6NLw09EwE0CqkOc4q9oUmW1yo/edit?usp=sharing"",""ลำพูน!J314"")"),0)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IFERROR(__xludf.DUMMYFUNCTION("IMPORTRANGE(""https://docs.google.com/spreadsheets/d/11923uPwbBZFjjGgGUA6NLw09EwE0CqkOc4q9oUmW1yo/edit?usp=sharing"",""ลำพูน!I315"")"),10)</f>
        <v>10</v>
      </c>
      <c r="J420" s="275">
        <f ca="1">IFERROR(__xludf.DUMMYFUNCTION("IMPORTRANGE(""https://docs.google.com/spreadsheets/d/11923uPwbBZFjjGgGUA6NLw09EwE0CqkOc4q9oUmW1yo/edit?usp=sharing"",""ลำพูน!J315"")"),0)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IFERROR(__xludf.DUMMYFUNCTION("IMPORTRANGE(""https://docs.google.com/spreadsheets/d/11923uPwbBZFjjGgGUA6NLw09EwE0CqkOc4q9oUmW1yo/edit?usp=sharing"",""ลำพูน!I316"")"),35)</f>
        <v>35</v>
      </c>
      <c r="J421" s="379">
        <f ca="1">IFERROR(__xludf.DUMMYFUNCTION("IMPORTRANGE(""https://docs.google.com/spreadsheets/d/11923uPwbBZFjjGgGUA6NLw09EwE0CqkOc4q9oUmW1yo/edit?usp=sharing"",""ลำพูน!J316"")"),0)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IFERROR(__xludf.DUMMYFUNCTION("IMPORTRANGE(""https://docs.google.com/spreadsheets/d/11923uPwbBZFjjGgGUA6NLw09EwE0CqkOc4q9oUmW1yo/edit?usp=sharing"",""ลำพูน!I317"")"),105)</f>
        <v>105</v>
      </c>
      <c r="J422" s="380">
        <f ca="1">IFERROR(__xludf.DUMMYFUNCTION("IMPORTRANGE(""https://docs.google.com/spreadsheets/d/11923uPwbBZFjjGgGUA6NLw09EwE0CqkOc4q9oUmW1yo/edit?usp=sharing"",""ลำพูน!J317"")"),0)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IFERROR(__xludf.DUMMYFUNCTION("IMPORTRANGE(""https://docs.google.com/spreadsheets/d/11923uPwbBZFjjGgGUA6NLw09EwE0CqkOc4q9oUmW1yo/edit?usp=sharing"",""ลำพูน!I318"")"),35)</f>
        <v>35</v>
      </c>
      <c r="J423" s="275">
        <f ca="1">IFERROR(__xludf.DUMMYFUNCTION("IMPORTRANGE(""https://docs.google.com/spreadsheets/d/11923uPwbBZFjjGgGUA6NLw09EwE0CqkOc4q9oUmW1yo/edit?usp=sharing"",""ลำพูน!J318"")"),0)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IFERROR(__xludf.DUMMYFUNCTION("IMPORTRANGE(""https://docs.google.com/spreadsheets/d/11923uPwbBZFjjGgGUA6NLw09EwE0CqkOc4q9oUmW1yo/edit?usp=sharing"",""ลำพูน!I319"")"),35)</f>
        <v>35</v>
      </c>
      <c r="J424" s="275">
        <f ca="1">IFERROR(__xludf.DUMMYFUNCTION("IMPORTRANGE(""https://docs.google.com/spreadsheets/d/11923uPwbBZFjjGgGUA6NLw09EwE0CqkOc4q9oUmW1yo/edit?usp=sharing"",""ลำพูน!J319"")"),0)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IFERROR(__xludf.DUMMYFUNCTION("IMPORTRANGE(""https://docs.google.com/spreadsheets/d/11923uPwbBZFjjGgGUA6NLw09EwE0CqkOc4q9oUmW1yo/edit?usp=sharing"",""ลำพูน!I320"")"),35)</f>
        <v>35</v>
      </c>
      <c r="J425" s="275">
        <f ca="1">IFERROR(__xludf.DUMMYFUNCTION("IMPORTRANGE(""https://docs.google.com/spreadsheets/d/11923uPwbBZFjjGgGUA6NLw09EwE0CqkOc4q9oUmW1yo/edit?usp=sharing"",""ลำพูน!J320"")"),0)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IFERROR(__xludf.DUMMYFUNCTION("IMPORTRANGE(""https://docs.google.com/spreadsheets/d/11923uPwbBZFjjGgGUA6NLw09EwE0CqkOc4q9oUmW1yo/edit?usp=sharing"",""ลำพูน!I321"")"),10)</f>
        <v>10</v>
      </c>
      <c r="J426" s="379">
        <f ca="1">IFERROR(__xludf.DUMMYFUNCTION("IMPORTRANGE(""https://docs.google.com/spreadsheets/d/11923uPwbBZFjjGgGUA6NLw09EwE0CqkOc4q9oUmW1yo/edit?usp=sharing"",""ลำพูน!J321"")"),0)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IFERROR(__xludf.DUMMYFUNCTION("IMPORTRANGE(""https://docs.google.com/spreadsheets/d/11923uPwbBZFjjGgGUA6NLw09EwE0CqkOc4q9oUmW1yo/edit?usp=sharing"",""ลำพูน!I322"")"),30)</f>
        <v>30</v>
      </c>
      <c r="J427" s="380">
        <f ca="1">IFERROR(__xludf.DUMMYFUNCTION("IMPORTRANGE(""https://docs.google.com/spreadsheets/d/11923uPwbBZFjjGgGUA6NLw09EwE0CqkOc4q9oUmW1yo/edit?usp=sharing"",""ลำพูน!J322"")"),0)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IFERROR(__xludf.DUMMYFUNCTION("IMPORTRANGE(""https://docs.google.com/spreadsheets/d/11923uPwbBZFjjGgGUA6NLw09EwE0CqkOc4q9oUmW1yo/edit?usp=sharing"",""ลำพูน!I323"")"),10)</f>
        <v>10</v>
      </c>
      <c r="J428" s="275">
        <f ca="1">IFERROR(__xludf.DUMMYFUNCTION("IMPORTRANGE(""https://docs.google.com/spreadsheets/d/11923uPwbBZFjjGgGUA6NLw09EwE0CqkOc4q9oUmW1yo/edit?usp=sharing"",""ลำพูน!J323"")"),0)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IFERROR(__xludf.DUMMYFUNCTION("IMPORTRANGE(""https://docs.google.com/spreadsheets/d/11923uPwbBZFjjGgGUA6NLw09EwE0CqkOc4q9oUmW1yo/edit?usp=sharing"",""ลำพูน!I324"")"),10)</f>
        <v>10</v>
      </c>
      <c r="J429" s="275">
        <f ca="1">IFERROR(__xludf.DUMMYFUNCTION("IMPORTRANGE(""https://docs.google.com/spreadsheets/d/11923uPwbBZFjjGgGUA6NLw09EwE0CqkOc4q9oUmW1yo/edit?usp=sharing"",""ลำพูน!J324"")"),0)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IFERROR(__xludf.DUMMYFUNCTION("IMPORTRANGE(""https://docs.google.com/spreadsheets/d/11923uPwbBZFjjGgGUA6NLw09EwE0CqkOc4q9oUmW1yo/edit?usp=sharing"",""ลำพูน!I325"")"),45)</f>
        <v>45</v>
      </c>
      <c r="J430" s="379">
        <f ca="1">IFERROR(__xludf.DUMMYFUNCTION("IMPORTRANGE(""https://docs.google.com/spreadsheets/d/11923uPwbBZFjjGgGUA6NLw09EwE0CqkOc4q9oUmW1yo/edit?usp=sharing"",""ลำพูน!J325"")"),0)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IFERROR(__xludf.DUMMYFUNCTION("IMPORTRANGE(""https://docs.google.com/spreadsheets/d/11923uPwbBZFjjGgGUA6NLw09EwE0CqkOc4q9oUmW1yo/edit?usp=sharing"",""ลำพูน!I326"")"),10)</f>
        <v>10</v>
      </c>
      <c r="J431" s="275">
        <f ca="1">IFERROR(__xludf.DUMMYFUNCTION("IMPORTRANGE(""https://docs.google.com/spreadsheets/d/11923uPwbBZFjjGgGUA6NLw09EwE0CqkOc4q9oUmW1yo/edit?usp=sharing"",""ลำพูน!J326"")"),0)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IFERROR(__xludf.DUMMYFUNCTION("IMPORTRANGE(""https://docs.google.com/spreadsheets/d/11923uPwbBZFjjGgGUA6NLw09EwE0CqkOc4q9oUmW1yo/edit?usp=sharing"",""ลำพูน!I327"")"),35)</f>
        <v>35</v>
      </c>
      <c r="J432" s="275">
        <f ca="1">IFERROR(__xludf.DUMMYFUNCTION("IMPORTRANGE(""https://docs.google.com/spreadsheets/d/11923uPwbBZFjjGgGUA6NLw09EwE0CqkOc4q9oUmW1yo/edit?usp=sharing"",""ลำพูน!J327"")"),0)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IFERROR(__xludf.DUMMYFUNCTION("IMPORTRANGE(""https://docs.google.com/spreadsheets/d/11923uPwbBZFjjGgGUA6NLw09EwE0CqkOc4q9oUmW1yo/edit?usp=sharing"",""ลำพูน!J328"")"),0)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IFERROR(__xludf.DUMMYFUNCTION("IMPORTRANGE(""https://docs.google.com/spreadsheets/d/11923uPwbBZFjjGgGUA6NLw09EwE0CqkOc4q9oUmW1yo/edit?usp=sharing"",""ลำพูน!I330"")"),20)</f>
        <v>20</v>
      </c>
      <c r="J435" s="393">
        <f ca="1">IFERROR(__xludf.DUMMYFUNCTION("IMPORTRANGE(""https://docs.google.com/spreadsheets/d/11923uPwbBZFjjGgGUA6NLw09EwE0CqkOc4q9oUmW1yo/edit?usp=sharing"",""ลำพูน!J330"")"),0)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IFERROR(__xludf.DUMMYFUNCTION("IMPORTRANGE(""https://docs.google.com/spreadsheets/d/11923uPwbBZFjjGgGUA6NLw09EwE0CqkOc4q9oUmW1yo/edit?usp=sharing"",""ลำพูน!L330"")"),95000)</f>
        <v>95000</v>
      </c>
      <c r="M435" s="395"/>
      <c r="N435" s="395">
        <f ca="1">IFERROR(__xludf.DUMMYFUNCTION("IMPORTRANGE(""https://docs.google.com/spreadsheets/d/11923uPwbBZFjjGgGUA6NLw09EwE0CqkOc4q9oUmW1yo/edit?usp=sharing"",""ลำพูน!M330"")"),0)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IFERROR(__xludf.DUMMYFUNCTION("IMPORTRANGE(""https://docs.google.com/spreadsheets/d/11923uPwbBZFjjGgGUA6NLw09EwE0CqkOc4q9oUmW1yo/edit?usp=sharing"",""ลำพูน!L331"")"),0)</f>
        <v>0</v>
      </c>
      <c r="M436" s="169"/>
      <c r="N436" s="171">
        <f ca="1">IFERROR(__xludf.DUMMYFUNCTION("IMPORTRANGE(""https://docs.google.com/spreadsheets/d/11923uPwbBZFjjGgGUA6NLw09EwE0CqkOc4q9oUmW1yo/edit?usp=sharing"",""ลำพูน!M331"")"),0)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IFERROR(__xludf.DUMMYFUNCTION("IMPORTRANGE(""https://docs.google.com/spreadsheets/d/11923uPwbBZFjjGgGUA6NLw09EwE0CqkOc4q9oUmW1yo/edit?usp=sharing"",""ลำพูน!L332"")"),95000)</f>
        <v>95000</v>
      </c>
      <c r="M437" s="169"/>
      <c r="N437" s="171">
        <f ca="1">IFERROR(__xludf.DUMMYFUNCTION("IMPORTRANGE(""https://docs.google.com/spreadsheets/d/11923uPwbBZFjjGgGUA6NLw09EwE0CqkOc4q9oUmW1yo/edit?usp=sharing"",""ลำพูน!M332"")"),0)</f>
        <v>0</v>
      </c>
      <c r="O437" s="171">
        <f t="shared" ca="1" si="114"/>
        <v>0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IFERROR(__xludf.DUMMYFUNCTION("IMPORTRANGE(""https://docs.google.com/spreadsheets/d/11923uPwbBZFjjGgGUA6NLw09EwE0CqkOc4q9oUmW1yo/edit?usp=sharing"",""ลำพูน!L333"")"),0)</f>
        <v>0</v>
      </c>
      <c r="M438" s="171"/>
      <c r="N438" s="171">
        <f ca="1">IFERROR(__xludf.DUMMYFUNCTION("IMPORTRANGE(""https://docs.google.com/spreadsheets/d/11923uPwbBZFjjGgGUA6NLw09EwE0CqkOc4q9oUmW1yo/edit?usp=sharing"",""ลำพูน!M333"")"),0)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IFERROR(__xludf.DUMMYFUNCTION("IMPORTRANGE(""https://docs.google.com/spreadsheets/d/11923uPwbBZFjjGgGUA6NLw09EwE0CqkOc4q9oUmW1yo/edit?usp=sharing"",""ลำพูน!L334"")"),95000)</f>
        <v>95000</v>
      </c>
      <c r="M439" s="171"/>
      <c r="N439" s="171">
        <f ca="1">IFERROR(__xludf.DUMMYFUNCTION("IMPORTRANGE(""https://docs.google.com/spreadsheets/d/11923uPwbBZFjjGgGUA6NLw09EwE0CqkOc4q9oUmW1yo/edit?usp=sharing"",""ลำพูน!M334"")"),0)</f>
        <v>0</v>
      </c>
      <c r="O439" s="171">
        <f t="shared" ca="1" si="114"/>
        <v>0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IFERROR(__xludf.DUMMYFUNCTION("IMPORTRANGE(""https://docs.google.com/spreadsheets/d/11923uPwbBZFjjGgGUA6NLw09EwE0CqkOc4q9oUmW1yo/edit?usp=sharing"",""ลำพูน!M335"")"),0)</f>
        <v>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IFERROR(__xludf.DUMMYFUNCTION("IMPORTRANGE(""https://docs.google.com/spreadsheets/d/11923uPwbBZFjjGgGUA6NLw09EwE0CqkOc4q9oUmW1yo/edit?usp=sharing"",""ลำพูน!M336"")"),0)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IFERROR(__xludf.DUMMYFUNCTION("IMPORTRANGE(""https://docs.google.com/spreadsheets/d/11923uPwbBZFjjGgGUA6NLw09EwE0CqkOc4q9oUmW1yo/edit?usp=sharing"",""ลำพูน!M337"")"),0)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IFERROR(__xludf.DUMMYFUNCTION("IMPORTRANGE(""https://docs.google.com/spreadsheets/d/11923uPwbBZFjjGgGUA6NLw09EwE0CqkOc4q9oUmW1yo/edit?usp=sharing"",""ลำพูน!M338"")"),0)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IFERROR(__xludf.DUMMYFUNCTION("IMPORTRANGE(""https://docs.google.com/spreadsheets/d/11923uPwbBZFjjGgGUA6NLw09EwE0CqkOc4q9oUmW1yo/edit?usp=sharing"",""ลำพูน!J341"")"),1)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IFERROR(__xludf.DUMMYFUNCTION("IMPORTRANGE(""https://docs.google.com/spreadsheets/d/11923uPwbBZFjjGgGUA6NLw09EwE0CqkOc4q9oUmW1yo/edit?usp=sharing"",""ลำพูน!J342"")"),0)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IFERROR(__xludf.DUMMYFUNCTION("IMPORTRANGE(""https://docs.google.com/spreadsheets/d/11923uPwbBZFjjGgGUA6NLw09EwE0CqkOc4q9oUmW1yo/edit?usp=sharing"",""ลำพูน!J343"")"),0)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IFERROR(__xludf.DUMMYFUNCTION("IMPORTRANGE(""https://docs.google.com/spreadsheets/d/11923uPwbBZFjjGgGUA6NLw09EwE0CqkOc4q9oUmW1yo/edit?usp=sharing"",""ลำพูน!I344"")"),20)</f>
        <v>20</v>
      </c>
      <c r="J449" s="203">
        <f ca="1">IFERROR(__xludf.DUMMYFUNCTION("IMPORTRANGE(""https://docs.google.com/spreadsheets/d/11923uPwbBZFjjGgGUA6NLw09EwE0CqkOc4q9oUmW1yo/edit?usp=sharing"",""ลำพูน!J344"")"),0)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IFERROR(__xludf.DUMMYFUNCTION("IMPORTRANGE(""https://docs.google.com/spreadsheets/d/11923uPwbBZFjjGgGUA6NLw09EwE0CqkOc4q9oUmW1yo/edit?usp=sharing"",""ลำพูน!I345"")"),20)</f>
        <v>20</v>
      </c>
      <c r="J450" s="192">
        <f ca="1">IFERROR(__xludf.DUMMYFUNCTION("IMPORTRANGE(""https://docs.google.com/spreadsheets/d/11923uPwbBZFjjGgGUA6NLw09EwE0CqkOc4q9oUmW1yo/edit?usp=sharing"",""ลำพูน!J345"")"),0)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IFERROR(__xludf.DUMMYFUNCTION("IMPORTRANGE(""https://docs.google.com/spreadsheets/d/11923uPwbBZFjjGgGUA6NLw09EwE0CqkOc4q9oUmW1yo/edit?usp=sharing"",""ลำพูน!I346"")"),0)</f>
        <v>0</v>
      </c>
      <c r="J451" s="191">
        <f ca="1">IFERROR(__xludf.DUMMYFUNCTION("IMPORTRANGE(""https://docs.google.com/spreadsheets/d/11923uPwbBZFjjGgGUA6NLw09EwE0CqkOc4q9oUmW1yo/edit?usp=sharing"",""ลำพูน!J346"")"),0)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IFERROR(__xludf.DUMMYFUNCTION("IMPORTRANGE(""https://docs.google.com/spreadsheets/d/11923uPwbBZFjjGgGUA6NLw09EwE0CqkOc4q9oUmW1yo/edit?usp=sharing"",""ลำพูน!I347"")"),0)</f>
        <v>0</v>
      </c>
      <c r="J452" s="191">
        <f ca="1">IFERROR(__xludf.DUMMYFUNCTION("IMPORTRANGE(""https://docs.google.com/spreadsheets/d/11923uPwbBZFjjGgGUA6NLw09EwE0CqkOc4q9oUmW1yo/edit?usp=sharing"",""ลำพูน!J347"")"),0)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IFERROR(__xludf.DUMMYFUNCTION("IMPORTRANGE(""https://docs.google.com/spreadsheets/d/11923uPwbBZFjjGgGUA6NLw09EwE0CqkOc4q9oUmW1yo/edit?usp=sharing"",""ลำพูน!J348"")"),0)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IFERROR(__xludf.DUMMYFUNCTION("IMPORTRANGE(""https://docs.google.com/spreadsheets/d/11923uPwbBZFjjGgGUA6NLw09EwE0CqkOc4q9oUmW1yo/edit?usp=sharing"",""ลำพูน!J349"")"),0)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IFERROR(__xludf.DUMMYFUNCTION("IMPORTRANGE(""https://docs.google.com/spreadsheets/d/11923uPwbBZFjjGgGUA6NLw09EwE0CqkOc4q9oUmW1yo/edit?usp=sharing"",""ลำพูน!I350"")"),38193)</f>
        <v>38193</v>
      </c>
      <c r="J455" s="360">
        <f ca="1">IFERROR(__xludf.DUMMYFUNCTION("IMPORTRANGE(""https://docs.google.com/spreadsheets/d/11923uPwbBZFjjGgGUA6NLw09EwE0CqkOc4q9oUmW1yo/edit?usp=sharing"",""ลำพูน!J350"")"),0)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IFERROR(__xludf.DUMMYFUNCTION("IMPORTRANGE(""https://docs.google.com/spreadsheets/d/11923uPwbBZFjjGgGUA6NLw09EwE0CqkOc4q9oUmW1yo/edit?usp=sharing"",""ลำพูน!L350"")"),447250)</f>
        <v>447250</v>
      </c>
      <c r="M455" s="362"/>
      <c r="N455" s="362">
        <f ca="1">IFERROR(__xludf.DUMMYFUNCTION("IMPORTRANGE(""https://docs.google.com/spreadsheets/d/11923uPwbBZFjjGgGUA6NLw09EwE0CqkOc4q9oUmW1yo/edit?usp=sharing"",""ลำพูน!M350"")"),0)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IFERROR(__xludf.DUMMYFUNCTION("IMPORTRANGE(""https://docs.google.com/spreadsheets/d/11923uPwbBZFjjGgGUA6NLw09EwE0CqkOc4q9oUmW1yo/edit?usp=sharing"",""ลำพูน!L351"")"),0)</f>
        <v>0</v>
      </c>
      <c r="M456" s="169"/>
      <c r="N456" s="171">
        <f ca="1">IFERROR(__xludf.DUMMYFUNCTION("IMPORTRANGE(""https://docs.google.com/spreadsheets/d/11923uPwbBZFjjGgGUA6NLw09EwE0CqkOc4q9oUmW1yo/edit?usp=sharing"",""ลำพูน!M351"")"),0)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IFERROR(__xludf.DUMMYFUNCTION("IMPORTRANGE(""https://docs.google.com/spreadsheets/d/11923uPwbBZFjjGgGUA6NLw09EwE0CqkOc4q9oUmW1yo/edit?usp=sharing"",""ลำพูน!L352"")"),447250)</f>
        <v>447250</v>
      </c>
      <c r="M457" s="169"/>
      <c r="N457" s="171">
        <f ca="1">IFERROR(__xludf.DUMMYFUNCTION("IMPORTRANGE(""https://docs.google.com/spreadsheets/d/11923uPwbBZFjjGgGUA6NLw09EwE0CqkOc4q9oUmW1yo/edit?usp=sharing"",""ลำพูน!M352"")"),0)</f>
        <v>0</v>
      </c>
      <c r="O457" s="171">
        <f t="shared" ca="1" si="116"/>
        <v>0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IFERROR(__xludf.DUMMYFUNCTION("IMPORTRANGE(""https://docs.google.com/spreadsheets/d/11923uPwbBZFjjGgGUA6NLw09EwE0CqkOc4q9oUmW1yo/edit?usp=sharing"",""ลำพูน!L353"")"),0)</f>
        <v>0</v>
      </c>
      <c r="M458" s="171"/>
      <c r="N458" s="171">
        <f ca="1">IFERROR(__xludf.DUMMYFUNCTION("IMPORTRANGE(""https://docs.google.com/spreadsheets/d/11923uPwbBZFjjGgGUA6NLw09EwE0CqkOc4q9oUmW1yo/edit?usp=sharing"",""ลำพูน!M353"")"),0)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IFERROR(__xludf.DUMMYFUNCTION("IMPORTRANGE(""https://docs.google.com/spreadsheets/d/11923uPwbBZFjjGgGUA6NLw09EwE0CqkOc4q9oUmW1yo/edit?usp=sharing"",""ลำพูน!L354"")"),447250)</f>
        <v>447250</v>
      </c>
      <c r="M459" s="171"/>
      <c r="N459" s="171">
        <f ca="1">IFERROR(__xludf.DUMMYFUNCTION("IMPORTRANGE(""https://docs.google.com/spreadsheets/d/11923uPwbBZFjjGgGUA6NLw09EwE0CqkOc4q9oUmW1yo/edit?usp=sharing"",""ลำพูน!M354"")"),0)</f>
        <v>0</v>
      </c>
      <c r="O459" s="171">
        <f t="shared" ca="1" si="116"/>
        <v>0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IFERROR(__xludf.DUMMYFUNCTION("IMPORTRANGE(""https://docs.google.com/spreadsheets/d/11923uPwbBZFjjGgGUA6NLw09EwE0CqkOc4q9oUmW1yo/edit?usp=sharing"",""ลำพูน!M355"")"),0)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IFERROR(__xludf.DUMMYFUNCTION("IMPORTRANGE(""https://docs.google.com/spreadsheets/d/11923uPwbBZFjjGgGUA6NLw09EwE0CqkOc4q9oUmW1yo/edit?usp=sharing"",""ลำพูน!M356"")"),0)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IFERROR(__xludf.DUMMYFUNCTION("IMPORTRANGE(""https://docs.google.com/spreadsheets/d/11923uPwbBZFjjGgGUA6NLw09EwE0CqkOc4q9oUmW1yo/edit?usp=sharing"",""ลำพูน!M357"")"),0)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IFERROR(__xludf.DUMMYFUNCTION("IMPORTRANGE(""https://docs.google.com/spreadsheets/d/11923uPwbBZFjjGgGUA6NLw09EwE0CqkOc4q9oUmW1yo/edit?usp=sharing"",""ลำพูน!M358"")"),0)</f>
        <v>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IFERROR(__xludf.DUMMYFUNCTION("IMPORTRANGE(""https://docs.google.com/spreadsheets/d/11923uPwbBZFjjGgGUA6NLw09EwE0CqkOc4q9oUmW1yo/edit?usp=sharing"",""ลำพูน!I359"")"),38193)</f>
        <v>38193</v>
      </c>
      <c r="J464" s="264">
        <f ca="1">IFERROR(__xludf.DUMMYFUNCTION("IMPORTRANGE(""https://docs.google.com/spreadsheets/d/11923uPwbBZFjjGgGUA6NLw09EwE0CqkOc4q9oUmW1yo/edit?usp=sharing"",""ลำพูน!J359"")"),0)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IFERROR(__xludf.DUMMYFUNCTION("IMPORTRANGE(""https://docs.google.com/spreadsheets/d/11923uPwbBZFjjGgGUA6NLw09EwE0CqkOc4q9oUmW1yo/edit?usp=sharing"",""ลำพูน!I360"")"),38193)</f>
        <v>38193</v>
      </c>
      <c r="J465" s="401">
        <f ca="1">IFERROR(__xludf.DUMMYFUNCTION("IMPORTRANGE(""https://docs.google.com/spreadsheets/d/11923uPwbBZFjjGgGUA6NLw09EwE0CqkOc4q9oUmW1yo/edit?usp=sharing"",""ลำพูน!J360"")"),0)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IFERROR(__xludf.DUMMYFUNCTION("IMPORTRANGE(""https://docs.google.com/spreadsheets/d/11923uPwbBZFjjGgGUA6NLw09EwE0CqkOc4q9oUmW1yo/edit?usp=sharing"",""ลำพูน!I361"")"),6424)</f>
        <v>6424</v>
      </c>
      <c r="J466" s="401">
        <f ca="1">IFERROR(__xludf.DUMMYFUNCTION("IMPORTRANGE(""https://docs.google.com/spreadsheets/d/11923uPwbBZFjjGgGUA6NLw09EwE0CqkOc4q9oUmW1yo/edit?usp=sharing"",""ลำพูน!J361"")"),0)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IFERROR(__xludf.DUMMYFUNCTION("IMPORTRANGE(""https://docs.google.com/spreadsheets/d/11923uPwbBZFjjGgGUA6NLw09EwE0CqkOc4q9oUmW1yo/edit?usp=sharing"",""ลำพูน!I362"")"),0)</f>
        <v>0</v>
      </c>
      <c r="J467" s="192">
        <f ca="1">IFERROR(__xludf.DUMMYFUNCTION("IMPORTRANGE(""https://docs.google.com/spreadsheets/d/11923uPwbBZFjjGgGUA6NLw09EwE0CqkOc4q9oUmW1yo/edit?usp=sharing"",""ลำพูน!J362"")"),0)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IFERROR(__xludf.DUMMYFUNCTION("IMPORTRANGE(""https://docs.google.com/spreadsheets/d/11923uPwbBZFjjGgGUA6NLw09EwE0CqkOc4q9oUmW1yo/edit?usp=sharing"",""ลำพูน!I363"")"),0)</f>
        <v>0</v>
      </c>
      <c r="J468" s="192">
        <f ca="1">IFERROR(__xludf.DUMMYFUNCTION("IMPORTRANGE(""https://docs.google.com/spreadsheets/d/11923uPwbBZFjjGgGUA6NLw09EwE0CqkOc4q9oUmW1yo/edit?usp=sharing"",""ลำพูน!J363"")"),0)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IFERROR(__xludf.DUMMYFUNCTION("IMPORTRANGE(""https://docs.google.com/spreadsheets/d/11923uPwbBZFjjGgGUA6NLw09EwE0CqkOc4q9oUmW1yo/edit?usp=sharing"",""ลำพูน!I364"")"),0)</f>
        <v>0</v>
      </c>
      <c r="J469" s="192">
        <f ca="1">IFERROR(__xludf.DUMMYFUNCTION("IMPORTRANGE(""https://docs.google.com/spreadsheets/d/11923uPwbBZFjjGgGUA6NLw09EwE0CqkOc4q9oUmW1yo/edit?usp=sharing"",""ลำพูน!J364"")"),0)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IFERROR(__xludf.DUMMYFUNCTION("IMPORTRANGE(""https://docs.google.com/spreadsheets/d/11923uPwbBZFjjGgGUA6NLw09EwE0CqkOc4q9oUmW1yo/edit?usp=sharing"",""ลำพูน!I365"")"),0)</f>
        <v>0</v>
      </c>
      <c r="J470" s="192">
        <f ca="1">IFERROR(__xludf.DUMMYFUNCTION("IMPORTRANGE(""https://docs.google.com/spreadsheets/d/11923uPwbBZFjjGgGUA6NLw09EwE0CqkOc4q9oUmW1yo/edit?usp=sharing"",""ลำพูน!J365"")"),0)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IFERROR(__xludf.DUMMYFUNCTION("IMPORTRANGE(""https://docs.google.com/spreadsheets/d/11923uPwbBZFjjGgGUA6NLw09EwE0CqkOc4q9oUmW1yo/edit?usp=sharing"",""ลำพูน!I366"")"),0)</f>
        <v>0</v>
      </c>
      <c r="J471" s="192">
        <f ca="1">IFERROR(__xludf.DUMMYFUNCTION("IMPORTRANGE(""https://docs.google.com/spreadsheets/d/11923uPwbBZFjjGgGUA6NLw09EwE0CqkOc4q9oUmW1yo/edit?usp=sharing"",""ลำพูน!J366"")"),0)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IFERROR(__xludf.DUMMYFUNCTION("IMPORTRANGE(""https://docs.google.com/spreadsheets/d/11923uPwbBZFjjGgGUA6NLw09EwE0CqkOc4q9oUmW1yo/edit?usp=sharing"",""ลำพูน!I367"")"),0)</f>
        <v>0</v>
      </c>
      <c r="J472" s="192">
        <f ca="1">IFERROR(__xludf.DUMMYFUNCTION("IMPORTRANGE(""https://docs.google.com/spreadsheets/d/11923uPwbBZFjjGgGUA6NLw09EwE0CqkOc4q9oUmW1yo/edit?usp=sharing"",""ลำพูน!J367"")"),0)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IFERROR(__xludf.DUMMYFUNCTION("IMPORTRANGE(""https://docs.google.com/spreadsheets/d/11923uPwbBZFjjGgGUA6NLw09EwE0CqkOc4q9oUmW1yo/edit?usp=sharing"",""ลำพูน!I368"")"),38193)</f>
        <v>38193</v>
      </c>
      <c r="J473" s="401">
        <f ca="1">IFERROR(__xludf.DUMMYFUNCTION("IMPORTRANGE(""https://docs.google.com/spreadsheets/d/11923uPwbBZFjjGgGUA6NLw09EwE0CqkOc4q9oUmW1yo/edit?usp=sharing"",""ลำพูน!J368"")"),0)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IFERROR(__xludf.DUMMYFUNCTION("IMPORTRANGE(""https://docs.google.com/spreadsheets/d/11923uPwbBZFjjGgGUA6NLw09EwE0CqkOc4q9oUmW1yo/edit?usp=sharing"",""ลำพูน!I369"")"),6424)</f>
        <v>6424</v>
      </c>
      <c r="J474" s="401">
        <f ca="1">IFERROR(__xludf.DUMMYFUNCTION("IMPORTRANGE(""https://docs.google.com/spreadsheets/d/11923uPwbBZFjjGgGUA6NLw09EwE0CqkOc4q9oUmW1yo/edit?usp=sharing"",""ลำพูน!J369"")"),0)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IFERROR(__xludf.DUMMYFUNCTION("IMPORTRANGE(""https://docs.google.com/spreadsheets/d/11923uPwbBZFjjGgGUA6NLw09EwE0CqkOc4q9oUmW1yo/edit?usp=sharing"",""ลำพูน!I370"")"),0)</f>
        <v>0</v>
      </c>
      <c r="J475" s="192">
        <f ca="1">IFERROR(__xludf.DUMMYFUNCTION("IMPORTRANGE(""https://docs.google.com/spreadsheets/d/11923uPwbBZFjjGgGUA6NLw09EwE0CqkOc4q9oUmW1yo/edit?usp=sharing"",""ลำพูน!J370"")"),0)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IFERROR(__xludf.DUMMYFUNCTION("IMPORTRANGE(""https://docs.google.com/spreadsheets/d/11923uPwbBZFjjGgGUA6NLw09EwE0CqkOc4q9oUmW1yo/edit?usp=sharing"",""ลำพูน!I371"")"),0)</f>
        <v>0</v>
      </c>
      <c r="J476" s="192">
        <f ca="1">IFERROR(__xludf.DUMMYFUNCTION("IMPORTRANGE(""https://docs.google.com/spreadsheets/d/11923uPwbBZFjjGgGUA6NLw09EwE0CqkOc4q9oUmW1yo/edit?usp=sharing"",""ลำพูน!J371"")"),0)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IFERROR(__xludf.DUMMYFUNCTION("IMPORTRANGE(""https://docs.google.com/spreadsheets/d/11923uPwbBZFjjGgGUA6NLw09EwE0CqkOc4q9oUmW1yo/edit?usp=sharing"",""ลำพูน!I372"")"),0)</f>
        <v>0</v>
      </c>
      <c r="J477" s="192">
        <f ca="1">IFERROR(__xludf.DUMMYFUNCTION("IMPORTRANGE(""https://docs.google.com/spreadsheets/d/11923uPwbBZFjjGgGUA6NLw09EwE0CqkOc4q9oUmW1yo/edit?usp=sharing"",""ลำพูน!J372"")"),0)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IFERROR(__xludf.DUMMYFUNCTION("IMPORTRANGE(""https://docs.google.com/spreadsheets/d/11923uPwbBZFjjGgGUA6NLw09EwE0CqkOc4q9oUmW1yo/edit?usp=sharing"",""ลำพูน!I373"")"),0)</f>
        <v>0</v>
      </c>
      <c r="J478" s="192">
        <f ca="1">IFERROR(__xludf.DUMMYFUNCTION("IMPORTRANGE(""https://docs.google.com/spreadsheets/d/11923uPwbBZFjjGgGUA6NLw09EwE0CqkOc4q9oUmW1yo/edit?usp=sharing"",""ลำพูน!J373"")"),0)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IFERROR(__xludf.DUMMYFUNCTION("IMPORTRANGE(""https://docs.google.com/spreadsheets/d/11923uPwbBZFjjGgGUA6NLw09EwE0CqkOc4q9oUmW1yo/edit?usp=sharing"",""ลำพูน!I374"")"),0)</f>
        <v>0</v>
      </c>
      <c r="J479" s="192">
        <f ca="1">IFERROR(__xludf.DUMMYFUNCTION("IMPORTRANGE(""https://docs.google.com/spreadsheets/d/11923uPwbBZFjjGgGUA6NLw09EwE0CqkOc4q9oUmW1yo/edit?usp=sharing"",""ลำพูน!J374"")"),0)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IFERROR(__xludf.DUMMYFUNCTION("IMPORTRANGE(""https://docs.google.com/spreadsheets/d/11923uPwbBZFjjGgGUA6NLw09EwE0CqkOc4q9oUmW1yo/edit?usp=sharing"",""ลำพูน!I375"")"),0)</f>
        <v>0</v>
      </c>
      <c r="J480" s="192">
        <f ca="1">IFERROR(__xludf.DUMMYFUNCTION("IMPORTRANGE(""https://docs.google.com/spreadsheets/d/11923uPwbBZFjjGgGUA6NLw09EwE0CqkOc4q9oUmW1yo/edit?usp=sharing"",""ลำพูน!J375"")"),0)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IFERROR(__xludf.DUMMYFUNCTION("IMPORTRANGE(""https://docs.google.com/spreadsheets/d/11923uPwbBZFjjGgGUA6NLw09EwE0CqkOc4q9oUmW1yo/edit?usp=sharing"",""ลำพูน!I376"")"),38193)</f>
        <v>38193</v>
      </c>
      <c r="J481" s="401">
        <f ca="1">IFERROR(__xludf.DUMMYFUNCTION("IMPORTRANGE(""https://docs.google.com/spreadsheets/d/11923uPwbBZFjjGgGUA6NLw09EwE0CqkOc4q9oUmW1yo/edit?usp=sharing"",""ลำพูน!J376"")"),0)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IFERROR(__xludf.DUMMYFUNCTION("IMPORTRANGE(""https://docs.google.com/spreadsheets/d/11923uPwbBZFjjGgGUA6NLw09EwE0CqkOc4q9oUmW1yo/edit?usp=sharing"",""ลำพูน!I377"")"),6424)</f>
        <v>6424</v>
      </c>
      <c r="J482" s="401">
        <f ca="1">IFERROR(__xludf.DUMMYFUNCTION("IMPORTRANGE(""https://docs.google.com/spreadsheets/d/11923uPwbBZFjjGgGUA6NLw09EwE0CqkOc4q9oUmW1yo/edit?usp=sharing"",""ลำพูน!J377"")"),0)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IFERROR(__xludf.DUMMYFUNCTION("IMPORTRANGE(""https://docs.google.com/spreadsheets/d/11923uPwbBZFjjGgGUA6NLw09EwE0CqkOc4q9oUmW1yo/edit?usp=sharing"",""ลำพูน!I378"")"),0)</f>
        <v>0</v>
      </c>
      <c r="J483" s="192">
        <f ca="1">IFERROR(__xludf.DUMMYFUNCTION("IMPORTRANGE(""https://docs.google.com/spreadsheets/d/11923uPwbBZFjjGgGUA6NLw09EwE0CqkOc4q9oUmW1yo/edit?usp=sharing"",""ลำพูน!J378"")"),0)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IFERROR(__xludf.DUMMYFUNCTION("IMPORTRANGE(""https://docs.google.com/spreadsheets/d/11923uPwbBZFjjGgGUA6NLw09EwE0CqkOc4q9oUmW1yo/edit?usp=sharing"",""ลำพูน!I379"")"),0)</f>
        <v>0</v>
      </c>
      <c r="J484" s="192">
        <f ca="1">IFERROR(__xludf.DUMMYFUNCTION("IMPORTRANGE(""https://docs.google.com/spreadsheets/d/11923uPwbBZFjjGgGUA6NLw09EwE0CqkOc4q9oUmW1yo/edit?usp=sharing"",""ลำพูน!J379"")"),0)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IFERROR(__xludf.DUMMYFUNCTION("IMPORTRANGE(""https://docs.google.com/spreadsheets/d/11923uPwbBZFjjGgGUA6NLw09EwE0CqkOc4q9oUmW1yo/edit?usp=sharing"",""ลำพูน!I380"")"),0)</f>
        <v>0</v>
      </c>
      <c r="J485" s="192">
        <f ca="1">IFERROR(__xludf.DUMMYFUNCTION("IMPORTRANGE(""https://docs.google.com/spreadsheets/d/11923uPwbBZFjjGgGUA6NLw09EwE0CqkOc4q9oUmW1yo/edit?usp=sharing"",""ลำพูน!J380"")"),0)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IFERROR(__xludf.DUMMYFUNCTION("IMPORTRANGE(""https://docs.google.com/spreadsheets/d/11923uPwbBZFjjGgGUA6NLw09EwE0CqkOc4q9oUmW1yo/edit?usp=sharing"",""ลำพูน!I381"")"),0)</f>
        <v>0</v>
      </c>
      <c r="J486" s="192">
        <f ca="1">IFERROR(__xludf.DUMMYFUNCTION("IMPORTRANGE(""https://docs.google.com/spreadsheets/d/11923uPwbBZFjjGgGUA6NLw09EwE0CqkOc4q9oUmW1yo/edit?usp=sharing"",""ลำพูน!J381"")"),0)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IFERROR(__xludf.DUMMYFUNCTION("IMPORTRANGE(""https://docs.google.com/spreadsheets/d/11923uPwbBZFjjGgGUA6NLw09EwE0CqkOc4q9oUmW1yo/edit?usp=sharing"",""ลำพูน!I382"")"),0)</f>
        <v>0</v>
      </c>
      <c r="J487" s="401">
        <f ca="1">IFERROR(__xludf.DUMMYFUNCTION("IMPORTRANGE(""https://docs.google.com/spreadsheets/d/11923uPwbBZFjjGgGUA6NLw09EwE0CqkOc4q9oUmW1yo/edit?usp=sharing"",""ลำพูน!J382"")"),0)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IFERROR(__xludf.DUMMYFUNCTION("IMPORTRANGE(""https://docs.google.com/spreadsheets/d/11923uPwbBZFjjGgGUA6NLw09EwE0CqkOc4q9oUmW1yo/edit?usp=sharing"",""ลำพูน!I383"")"),0)</f>
        <v>0</v>
      </c>
      <c r="J488" s="401">
        <f ca="1">IFERROR(__xludf.DUMMYFUNCTION("IMPORTRANGE(""https://docs.google.com/spreadsheets/d/11923uPwbBZFjjGgGUA6NLw09EwE0CqkOc4q9oUmW1yo/edit?usp=sharing"",""ลำพูน!J383"")"),0)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IFERROR(__xludf.DUMMYFUNCTION("IMPORTRANGE(""https://docs.google.com/spreadsheets/d/11923uPwbBZFjjGgGUA6NLw09EwE0CqkOc4q9oUmW1yo/edit?usp=sharing"",""ลำพูน!I384"")"),0)</f>
        <v>0</v>
      </c>
      <c r="J489" s="192">
        <f ca="1">IFERROR(__xludf.DUMMYFUNCTION("IMPORTRANGE(""https://docs.google.com/spreadsheets/d/11923uPwbBZFjjGgGUA6NLw09EwE0CqkOc4q9oUmW1yo/edit?usp=sharing"",""ลำพูน!J384"")"),0)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IFERROR(__xludf.DUMMYFUNCTION("IMPORTRANGE(""https://docs.google.com/spreadsheets/d/11923uPwbBZFjjGgGUA6NLw09EwE0CqkOc4q9oUmW1yo/edit?usp=sharing"",""ลำพูน!I385"")"),0)</f>
        <v>0</v>
      </c>
      <c r="J490" s="192">
        <f ca="1">IFERROR(__xludf.DUMMYFUNCTION("IMPORTRANGE(""https://docs.google.com/spreadsheets/d/11923uPwbBZFjjGgGUA6NLw09EwE0CqkOc4q9oUmW1yo/edit?usp=sharing"",""ลำพูน!J385"")"),0)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IFERROR(__xludf.DUMMYFUNCTION("IMPORTRANGE(""https://docs.google.com/spreadsheets/d/11923uPwbBZFjjGgGUA6NLw09EwE0CqkOc4q9oUmW1yo/edit?usp=sharing"",""ลำพูน!I386"")"),0)</f>
        <v>0</v>
      </c>
      <c r="J491" s="192">
        <f ca="1">IFERROR(__xludf.DUMMYFUNCTION("IMPORTRANGE(""https://docs.google.com/spreadsheets/d/11923uPwbBZFjjGgGUA6NLw09EwE0CqkOc4q9oUmW1yo/edit?usp=sharing"",""ลำพูน!J386"")"),0)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IFERROR(__xludf.DUMMYFUNCTION("IMPORTRANGE(""https://docs.google.com/spreadsheets/d/11923uPwbBZFjjGgGUA6NLw09EwE0CqkOc4q9oUmW1yo/edit?usp=sharing"",""ลำพูน!I387"")"),0)</f>
        <v>0</v>
      </c>
      <c r="J492" s="192">
        <f ca="1">IFERROR(__xludf.DUMMYFUNCTION("IMPORTRANGE(""https://docs.google.com/spreadsheets/d/11923uPwbBZFjjGgGUA6NLw09EwE0CqkOc4q9oUmW1yo/edit?usp=sharing"",""ลำพูน!J387"")"),0)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IFERROR(__xludf.DUMMYFUNCTION("IMPORTRANGE(""https://docs.google.com/spreadsheets/d/11923uPwbBZFjjGgGUA6NLw09EwE0CqkOc4q9oUmW1yo/edit?usp=sharing"",""ลำพูน!I388"")"),0)</f>
        <v>0</v>
      </c>
      <c r="J493" s="192">
        <f ca="1">IFERROR(__xludf.DUMMYFUNCTION("IMPORTRANGE(""https://docs.google.com/spreadsheets/d/11923uPwbBZFjjGgGUA6NLw09EwE0CqkOc4q9oUmW1yo/edit?usp=sharing"",""ลำพูน!J388"")"),0)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IFERROR(__xludf.DUMMYFUNCTION("IMPORTRANGE(""https://docs.google.com/spreadsheets/d/11923uPwbBZFjjGgGUA6NLw09EwE0CqkOc4q9oUmW1yo/edit?usp=sharing"",""ลำพูน!I389"")"),0)</f>
        <v>0</v>
      </c>
      <c r="J494" s="417">
        <f ca="1">IFERROR(__xludf.DUMMYFUNCTION("IMPORTRANGE(""https://docs.google.com/spreadsheets/d/11923uPwbBZFjjGgGUA6NLw09EwE0CqkOc4q9oUmW1yo/edit?usp=sharing"",""ลำพูน!J389"")"),0)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IFERROR(__xludf.DUMMYFUNCTION("IMPORTRANGE(""https://docs.google.com/spreadsheets/d/11923uPwbBZFjjGgGUA6NLw09EwE0CqkOc4q9oUmW1yo/edit?usp=sharing"",""ลำพูน!I390"")"),0)</f>
        <v>0</v>
      </c>
      <c r="J495" s="417">
        <f ca="1">IFERROR(__xludf.DUMMYFUNCTION("IMPORTRANGE(""https://docs.google.com/spreadsheets/d/11923uPwbBZFjjGgGUA6NLw09EwE0CqkOc4q9oUmW1yo/edit?usp=sharing"",""ลำพูน!J390"")"),0)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IFERROR(__xludf.DUMMYFUNCTION("IMPORTRANGE(""https://docs.google.com/spreadsheets/d/11923uPwbBZFjjGgGUA6NLw09EwE0CqkOc4q9oUmW1yo/edit?usp=sharing"",""ลำพูน!I391"")"),0)</f>
        <v>0</v>
      </c>
      <c r="J496" s="417">
        <f ca="1">IFERROR(__xludf.DUMMYFUNCTION("IMPORTRANGE(""https://docs.google.com/spreadsheets/d/11923uPwbBZFjjGgGUA6NLw09EwE0CqkOc4q9oUmW1yo/edit?usp=sharing"",""ลำพูน!J391"")"),0)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IFERROR(__xludf.DUMMYFUNCTION("IMPORTRANGE(""https://docs.google.com/spreadsheets/d/11923uPwbBZFjjGgGUA6NLw09EwE0CqkOc4q9oUmW1yo/edit?usp=sharing"",""ลำพูน!I392"")"),143)</f>
        <v>143</v>
      </c>
      <c r="J497" s="424">
        <f ca="1">IFERROR(__xludf.DUMMYFUNCTION("IMPORTRANGE(""https://docs.google.com/spreadsheets/d/11923uPwbBZFjjGgGUA6NLw09EwE0CqkOc4q9oUmW1yo/edit?usp=sharing"",""ลำพูน!J392"")"),0)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IFERROR(__xludf.DUMMYFUNCTION("IMPORTRANGE(""https://docs.google.com/spreadsheets/d/11923uPwbBZFjjGgGUA6NLw09EwE0CqkOc4q9oUmW1yo/edit?usp=sharing"",""ลำพูน!I393"")"),143)</f>
        <v>143</v>
      </c>
      <c r="J498" s="401">
        <f ca="1">IFERROR(__xludf.DUMMYFUNCTION("IMPORTRANGE(""https://docs.google.com/spreadsheets/d/11923uPwbBZFjjGgGUA6NLw09EwE0CqkOc4q9oUmW1yo/edit?usp=sharing"",""ลำพูน!J393"")"),0)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IFERROR(__xludf.DUMMYFUNCTION("IMPORTRANGE(""https://docs.google.com/spreadsheets/d/11923uPwbBZFjjGgGUA6NLw09EwE0CqkOc4q9oUmW1yo/edit?usp=sharing"",""ลำพูน!I394"")"),18)</f>
        <v>18</v>
      </c>
      <c r="J499" s="401">
        <f ca="1">IFERROR(__xludf.DUMMYFUNCTION("IMPORTRANGE(""https://docs.google.com/spreadsheets/d/11923uPwbBZFjjGgGUA6NLw09EwE0CqkOc4q9oUmW1yo/edit?usp=sharing"",""ลำพูน!J394"")"),0)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IFERROR(__xludf.DUMMYFUNCTION("IMPORTRANGE(""https://docs.google.com/spreadsheets/d/11923uPwbBZFjjGgGUA6NLw09EwE0CqkOc4q9oUmW1yo/edit?usp=sharing"",""ลำพูน!I395"")"),0)</f>
        <v>0</v>
      </c>
      <c r="J500" s="167">
        <f ca="1">IFERROR(__xludf.DUMMYFUNCTION("IMPORTRANGE(""https://docs.google.com/spreadsheets/d/11923uPwbBZFjjGgGUA6NLw09EwE0CqkOc4q9oUmW1yo/edit?usp=sharing"",""ลำพูน!J395"")"),0)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IFERROR(__xludf.DUMMYFUNCTION("IMPORTRANGE(""https://docs.google.com/spreadsheets/d/11923uPwbBZFjjGgGUA6NLw09EwE0CqkOc4q9oUmW1yo/edit?usp=sharing"",""ลำพูน!I396"")"),0)</f>
        <v>0</v>
      </c>
      <c r="J501" s="167">
        <f ca="1">IFERROR(__xludf.DUMMYFUNCTION("IMPORTRANGE(""https://docs.google.com/spreadsheets/d/11923uPwbBZFjjGgGUA6NLw09EwE0CqkOc4q9oUmW1yo/edit?usp=sharing"",""ลำพูน!J396"")"),0)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IFERROR(__xludf.DUMMYFUNCTION("IMPORTRANGE(""https://docs.google.com/spreadsheets/d/11923uPwbBZFjjGgGUA6NLw09EwE0CqkOc4q9oUmW1yo/edit?usp=sharing"",""ลำพูน!I397"")"),0)</f>
        <v>0</v>
      </c>
      <c r="J502" s="192">
        <f ca="1">IFERROR(__xludf.DUMMYFUNCTION("IMPORTRANGE(""https://docs.google.com/spreadsheets/d/11923uPwbBZFjjGgGUA6NLw09EwE0CqkOc4q9oUmW1yo/edit?usp=sharing"",""ลำพูน!J397"")"),0)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IFERROR(__xludf.DUMMYFUNCTION("IMPORTRANGE(""https://docs.google.com/spreadsheets/d/11923uPwbBZFjjGgGUA6NLw09EwE0CqkOc4q9oUmW1yo/edit?usp=sharing"",""ลำพูน!I398"")"),0)</f>
        <v>0</v>
      </c>
      <c r="J503" s="192">
        <f ca="1">IFERROR(__xludf.DUMMYFUNCTION("IMPORTRANGE(""https://docs.google.com/spreadsheets/d/11923uPwbBZFjjGgGUA6NLw09EwE0CqkOc4q9oUmW1yo/edit?usp=sharing"",""ลำพูน!J398"")"),0)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IFERROR(__xludf.DUMMYFUNCTION("IMPORTRANGE(""https://docs.google.com/spreadsheets/d/11923uPwbBZFjjGgGUA6NLw09EwE0CqkOc4q9oUmW1yo/edit?usp=sharing"",""ลำพูน!I399"")"),0)</f>
        <v>0</v>
      </c>
      <c r="J504" s="192">
        <f ca="1">IFERROR(__xludf.DUMMYFUNCTION("IMPORTRANGE(""https://docs.google.com/spreadsheets/d/11923uPwbBZFjjGgGUA6NLw09EwE0CqkOc4q9oUmW1yo/edit?usp=sharing"",""ลำพูน!J399"")"),0)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IFERROR(__xludf.DUMMYFUNCTION("IMPORTRANGE(""https://docs.google.com/spreadsheets/d/11923uPwbBZFjjGgGUA6NLw09EwE0CqkOc4q9oUmW1yo/edit?usp=sharing"",""ลำพูน!I400"")"),0)</f>
        <v>0</v>
      </c>
      <c r="J505" s="192">
        <f ca="1">IFERROR(__xludf.DUMMYFUNCTION("IMPORTRANGE(""https://docs.google.com/spreadsheets/d/11923uPwbBZFjjGgGUA6NLw09EwE0CqkOc4q9oUmW1yo/edit?usp=sharing"",""ลำพูน!J400"")"),0)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IFERROR(__xludf.DUMMYFUNCTION("IMPORTRANGE(""https://docs.google.com/spreadsheets/d/11923uPwbBZFjjGgGUA6NLw09EwE0CqkOc4q9oUmW1yo/edit?usp=sharing"",""ลำพูน!I401"")"),0)</f>
        <v>0</v>
      </c>
      <c r="J506" s="192">
        <f ca="1">IFERROR(__xludf.DUMMYFUNCTION("IMPORTRANGE(""https://docs.google.com/spreadsheets/d/11923uPwbBZFjjGgGUA6NLw09EwE0CqkOc4q9oUmW1yo/edit?usp=sharing"",""ลำพูน!J401"")"),0)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IFERROR(__xludf.DUMMYFUNCTION("IMPORTRANGE(""https://docs.google.com/spreadsheets/d/11923uPwbBZFjjGgGUA6NLw09EwE0CqkOc4q9oUmW1yo/edit?usp=sharing"",""ลำพูน!I402"")"),0)</f>
        <v>0</v>
      </c>
      <c r="J507" s="192">
        <f ca="1">IFERROR(__xludf.DUMMYFUNCTION("IMPORTRANGE(""https://docs.google.com/spreadsheets/d/11923uPwbBZFjjGgGUA6NLw09EwE0CqkOc4q9oUmW1yo/edit?usp=sharing"",""ลำพูน!J402"")"),0)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IFERROR(__xludf.DUMMYFUNCTION("IMPORTRANGE(""https://docs.google.com/spreadsheets/d/11923uPwbBZFjjGgGUA6NLw09EwE0CqkOc4q9oUmW1yo/edit?usp=sharing"",""ลำพูน!I403"")"),0)</f>
        <v>0</v>
      </c>
      <c r="J508" s="167">
        <f ca="1">IFERROR(__xludf.DUMMYFUNCTION("IMPORTRANGE(""https://docs.google.com/spreadsheets/d/11923uPwbBZFjjGgGUA6NLw09EwE0CqkOc4q9oUmW1yo/edit?usp=sharing"",""ลำพูน!J403"")"),0)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IFERROR(__xludf.DUMMYFUNCTION("IMPORTRANGE(""https://docs.google.com/spreadsheets/d/11923uPwbBZFjjGgGUA6NLw09EwE0CqkOc4q9oUmW1yo/edit?usp=sharing"",""ลำพูน!I404"")"),0)</f>
        <v>0</v>
      </c>
      <c r="J509" s="167">
        <f ca="1">IFERROR(__xludf.DUMMYFUNCTION("IMPORTRANGE(""https://docs.google.com/spreadsheets/d/11923uPwbBZFjjGgGUA6NLw09EwE0CqkOc4q9oUmW1yo/edit?usp=sharing"",""ลำพูน!J404"")"),0)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IFERROR(__xludf.DUMMYFUNCTION("IMPORTRANGE(""https://docs.google.com/spreadsheets/d/11923uPwbBZFjjGgGUA6NLw09EwE0CqkOc4q9oUmW1yo/edit?usp=sharing"",""ลำพูน!I405"")"),0)</f>
        <v>0</v>
      </c>
      <c r="J510" s="192">
        <f ca="1">IFERROR(__xludf.DUMMYFUNCTION("IMPORTRANGE(""https://docs.google.com/spreadsheets/d/11923uPwbBZFjjGgGUA6NLw09EwE0CqkOc4q9oUmW1yo/edit?usp=sharing"",""ลำพูน!J405"")"),0)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IFERROR(__xludf.DUMMYFUNCTION("IMPORTRANGE(""https://docs.google.com/spreadsheets/d/11923uPwbBZFjjGgGUA6NLw09EwE0CqkOc4q9oUmW1yo/edit?usp=sharing"",""ลำพูน!I406"")"),0)</f>
        <v>0</v>
      </c>
      <c r="J511" s="192">
        <f ca="1">IFERROR(__xludf.DUMMYFUNCTION("IMPORTRANGE(""https://docs.google.com/spreadsheets/d/11923uPwbBZFjjGgGUA6NLw09EwE0CqkOc4q9oUmW1yo/edit?usp=sharing"",""ลำพูน!J406"")"),0)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IFERROR(__xludf.DUMMYFUNCTION("IMPORTRANGE(""https://docs.google.com/spreadsheets/d/11923uPwbBZFjjGgGUA6NLw09EwE0CqkOc4q9oUmW1yo/edit?usp=sharing"",""ลำพูน!I407"")"),0)</f>
        <v>0</v>
      </c>
      <c r="J512" s="192">
        <f ca="1">IFERROR(__xludf.DUMMYFUNCTION("IMPORTRANGE(""https://docs.google.com/spreadsheets/d/11923uPwbBZFjjGgGUA6NLw09EwE0CqkOc4q9oUmW1yo/edit?usp=sharing"",""ลำพูน!J407"")"),0)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IFERROR(__xludf.DUMMYFUNCTION("IMPORTRANGE(""https://docs.google.com/spreadsheets/d/11923uPwbBZFjjGgGUA6NLw09EwE0CqkOc4q9oUmW1yo/edit?usp=sharing"",""ลำพูน!I408"")"),0)</f>
        <v>0</v>
      </c>
      <c r="J513" s="192">
        <f ca="1">IFERROR(__xludf.DUMMYFUNCTION("IMPORTRANGE(""https://docs.google.com/spreadsheets/d/11923uPwbBZFjjGgGUA6NLw09EwE0CqkOc4q9oUmW1yo/edit?usp=sharing"",""ลำพูน!J408"")"),0)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IFERROR(__xludf.DUMMYFUNCTION("IMPORTRANGE(""https://docs.google.com/spreadsheets/d/11923uPwbBZFjjGgGUA6NLw09EwE0CqkOc4q9oUmW1yo/edit?usp=sharing"",""ลำพูน!I409"")"),0)</f>
        <v>0</v>
      </c>
      <c r="J514" s="192">
        <f ca="1">IFERROR(__xludf.DUMMYFUNCTION("IMPORTRANGE(""https://docs.google.com/spreadsheets/d/11923uPwbBZFjjGgGUA6NLw09EwE0CqkOc4q9oUmW1yo/edit?usp=sharing"",""ลำพูน!J409"")"),0)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IFERROR(__xludf.DUMMYFUNCTION("IMPORTRANGE(""https://docs.google.com/spreadsheets/d/11923uPwbBZFjjGgGUA6NLw09EwE0CqkOc4q9oUmW1yo/edit?usp=sharing"",""ลำพูน!I410"")"),0)</f>
        <v>0</v>
      </c>
      <c r="J515" s="192">
        <f ca="1">IFERROR(__xludf.DUMMYFUNCTION("IMPORTRANGE(""https://docs.google.com/spreadsheets/d/11923uPwbBZFjjGgGUA6NLw09EwE0CqkOc4q9oUmW1yo/edit?usp=sharing"",""ลำพูน!J410"")"),0)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IFERROR(__xludf.DUMMYFUNCTION("IMPORTRANGE(""https://docs.google.com/spreadsheets/d/11923uPwbBZFjjGgGUA6NLw09EwE0CqkOc4q9oUmW1yo/edit?usp=sharing"",""ลำพูน!I411"")"),0)</f>
        <v>0</v>
      </c>
      <c r="J516" s="264">
        <f ca="1">IFERROR(__xludf.DUMMYFUNCTION("IMPORTRANGE(""https://docs.google.com/spreadsheets/d/11923uPwbBZFjjGgGUA6NLw09EwE0CqkOc4q9oUmW1yo/edit?usp=sharing"",""ลำพูน!J411"")"),0)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IFERROR(__xludf.DUMMYFUNCTION("IMPORTRANGE(""https://docs.google.com/spreadsheets/d/11923uPwbBZFjjGgGUA6NLw09EwE0CqkOc4q9oUmW1yo/edit?usp=sharing"",""ลำพูน!I412"")"),0)</f>
        <v>0</v>
      </c>
      <c r="J517" s="277">
        <f ca="1">IFERROR(__xludf.DUMMYFUNCTION("IMPORTRANGE(""https://docs.google.com/spreadsheets/d/11923uPwbBZFjjGgGUA6NLw09EwE0CqkOc4q9oUmW1yo/edit?usp=sharing"",""ลำพูน!J412"")"),0)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IFERROR(__xludf.DUMMYFUNCTION("IMPORTRANGE(""https://docs.google.com/spreadsheets/d/11923uPwbBZFjjGgGUA6NLw09EwE0CqkOc4q9oUmW1yo/edit?usp=sharing"",""ลำพูน!I413"")"),0)</f>
        <v>0</v>
      </c>
      <c r="J518" s="277">
        <f ca="1">IFERROR(__xludf.DUMMYFUNCTION("IMPORTRANGE(""https://docs.google.com/spreadsheets/d/11923uPwbBZFjjGgGUA6NLw09EwE0CqkOc4q9oUmW1yo/edit?usp=sharing"",""ลำพูน!J413"")"),0)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IFERROR(__xludf.DUMMYFUNCTION("IMPORTRANGE(""https://docs.google.com/spreadsheets/d/11923uPwbBZFjjGgGUA6NLw09EwE0CqkOc4q9oUmW1yo/edit?usp=sharing"",""ลำพูน!I414"")"),0)</f>
        <v>0</v>
      </c>
      <c r="J519" s="191">
        <f ca="1">IFERROR(__xludf.DUMMYFUNCTION("IMPORTRANGE(""https://docs.google.com/spreadsheets/d/11923uPwbBZFjjGgGUA6NLw09EwE0CqkOc4q9oUmW1yo/edit?usp=sharing"",""ลำพูน!J414"")"),0)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IFERROR(__xludf.DUMMYFUNCTION("IMPORTRANGE(""https://docs.google.com/spreadsheets/d/11923uPwbBZFjjGgGUA6NLw09EwE0CqkOc4q9oUmW1yo/edit?usp=sharing"",""ลำพูน!I415"")"),0)</f>
        <v>0</v>
      </c>
      <c r="J520" s="191">
        <f ca="1">IFERROR(__xludf.DUMMYFUNCTION("IMPORTRANGE(""https://docs.google.com/spreadsheets/d/11923uPwbBZFjjGgGUA6NLw09EwE0CqkOc4q9oUmW1yo/edit?usp=sharing"",""ลำพูน!J415"")"),0)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IFERROR(__xludf.DUMMYFUNCTION("IMPORTRANGE(""https://docs.google.com/spreadsheets/d/11923uPwbBZFjjGgGUA6NLw09EwE0CqkOc4q9oUmW1yo/edit?usp=sharing"",""ลำพูน!I416"")"),0)</f>
        <v>0</v>
      </c>
      <c r="J521" s="191">
        <f ca="1">IFERROR(__xludf.DUMMYFUNCTION("IMPORTRANGE(""https://docs.google.com/spreadsheets/d/11923uPwbBZFjjGgGUA6NLw09EwE0CqkOc4q9oUmW1yo/edit?usp=sharing"",""ลำพูน!J416"")"),0)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IFERROR(__xludf.DUMMYFUNCTION("IMPORTRANGE(""https://docs.google.com/spreadsheets/d/11923uPwbBZFjjGgGUA6NLw09EwE0CqkOc4q9oUmW1yo/edit?usp=sharing"",""ลำพูน!I417"")"),0)</f>
        <v>0</v>
      </c>
      <c r="J522" s="191">
        <f ca="1">IFERROR(__xludf.DUMMYFUNCTION("IMPORTRANGE(""https://docs.google.com/spreadsheets/d/11923uPwbBZFjjGgGUA6NLw09EwE0CqkOc4q9oUmW1yo/edit?usp=sharing"",""ลำพูน!J417"")"),0)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IFERROR(__xludf.DUMMYFUNCTION("IMPORTRANGE(""https://docs.google.com/spreadsheets/d/11923uPwbBZFjjGgGUA6NLw09EwE0CqkOc4q9oUmW1yo/edit?usp=sharing"",""ลำพูน!I418"")"),0)</f>
        <v>0</v>
      </c>
      <c r="J523" s="191">
        <f ca="1">IFERROR(__xludf.DUMMYFUNCTION("IMPORTRANGE(""https://docs.google.com/spreadsheets/d/11923uPwbBZFjjGgGUA6NLw09EwE0CqkOc4q9oUmW1yo/edit?usp=sharing"",""ลำพูน!J418"")"),0)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IFERROR(__xludf.DUMMYFUNCTION("IMPORTRANGE(""https://docs.google.com/spreadsheets/d/11923uPwbBZFjjGgGUA6NLw09EwE0CqkOc4q9oUmW1yo/edit?usp=sharing"",""ลำพูน!I419"")"),0)</f>
        <v>0</v>
      </c>
      <c r="J524" s="191">
        <f ca="1">IFERROR(__xludf.DUMMYFUNCTION("IMPORTRANGE(""https://docs.google.com/spreadsheets/d/11923uPwbBZFjjGgGUA6NLw09EwE0CqkOc4q9oUmW1yo/edit?usp=sharing"",""ลำพูน!J419"")"),0)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IFERROR(__xludf.DUMMYFUNCTION("IMPORTRANGE(""https://docs.google.com/spreadsheets/d/11923uPwbBZFjjGgGUA6NLw09EwE0CqkOc4q9oUmW1yo/edit?usp=sharing"",""ลำพูน!I420"")"),0)</f>
        <v>0</v>
      </c>
      <c r="J525" s="277">
        <f ca="1">IFERROR(__xludf.DUMMYFUNCTION("IMPORTRANGE(""https://docs.google.com/spreadsheets/d/11923uPwbBZFjjGgGUA6NLw09EwE0CqkOc4q9oUmW1yo/edit?usp=sharing"",""ลำพูน!J420"")"),0)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IFERROR(__xludf.DUMMYFUNCTION("IMPORTRANGE(""https://docs.google.com/spreadsheets/d/11923uPwbBZFjjGgGUA6NLw09EwE0CqkOc4q9oUmW1yo/edit?usp=sharing"",""ลำพูน!I421"")"),0)</f>
        <v>0</v>
      </c>
      <c r="J526" s="277">
        <f ca="1">IFERROR(__xludf.DUMMYFUNCTION("IMPORTRANGE(""https://docs.google.com/spreadsheets/d/11923uPwbBZFjjGgGUA6NLw09EwE0CqkOc4q9oUmW1yo/edit?usp=sharing"",""ลำพูน!J421"")"),0)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IFERROR(__xludf.DUMMYFUNCTION("IMPORTRANGE(""https://docs.google.com/spreadsheets/d/11923uPwbBZFjjGgGUA6NLw09EwE0CqkOc4q9oUmW1yo/edit?usp=sharing"",""ลำพูน!I422"")"),0)</f>
        <v>0</v>
      </c>
      <c r="J527" s="192">
        <f ca="1">IFERROR(__xludf.DUMMYFUNCTION("IMPORTRANGE(""https://docs.google.com/spreadsheets/d/11923uPwbBZFjjGgGUA6NLw09EwE0CqkOc4q9oUmW1yo/edit?usp=sharing"",""ลำพูน!J422"")"),0)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IFERROR(__xludf.DUMMYFUNCTION("IMPORTRANGE(""https://docs.google.com/spreadsheets/d/11923uPwbBZFjjGgGUA6NLw09EwE0CqkOc4q9oUmW1yo/edit?usp=sharing"",""ลำพูน!I423"")"),0)</f>
        <v>0</v>
      </c>
      <c r="J528" s="192">
        <f ca="1">IFERROR(__xludf.DUMMYFUNCTION("IMPORTRANGE(""https://docs.google.com/spreadsheets/d/11923uPwbBZFjjGgGUA6NLw09EwE0CqkOc4q9oUmW1yo/edit?usp=sharing"",""ลำพูน!J423"")"),0)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IFERROR(__xludf.DUMMYFUNCTION("IMPORTRANGE(""https://docs.google.com/spreadsheets/d/11923uPwbBZFjjGgGUA6NLw09EwE0CqkOc4q9oUmW1yo/edit?usp=sharing"",""ลำพูน!I424"")"),0)</f>
        <v>0</v>
      </c>
      <c r="J529" s="192">
        <f ca="1">IFERROR(__xludf.DUMMYFUNCTION("IMPORTRANGE(""https://docs.google.com/spreadsheets/d/11923uPwbBZFjjGgGUA6NLw09EwE0CqkOc4q9oUmW1yo/edit?usp=sharing"",""ลำพูน!J424"")"),0)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IFERROR(__xludf.DUMMYFUNCTION("IMPORTRANGE(""https://docs.google.com/spreadsheets/d/11923uPwbBZFjjGgGUA6NLw09EwE0CqkOc4q9oUmW1yo/edit?usp=sharing"",""ลำพูน!I425"")"),0)</f>
        <v>0</v>
      </c>
      <c r="J530" s="192">
        <f ca="1">IFERROR(__xludf.DUMMYFUNCTION("IMPORTRANGE(""https://docs.google.com/spreadsheets/d/11923uPwbBZFjjGgGUA6NLw09EwE0CqkOc4q9oUmW1yo/edit?usp=sharing"",""ลำพูน!J425"")"),0)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IFERROR(__xludf.DUMMYFUNCTION("IMPORTRANGE(""https://docs.google.com/spreadsheets/d/11923uPwbBZFjjGgGUA6NLw09EwE0CqkOc4q9oUmW1yo/edit?usp=sharing"",""ลำพูน!I426"")"),0)</f>
        <v>0</v>
      </c>
      <c r="J531" s="192">
        <f ca="1">IFERROR(__xludf.DUMMYFUNCTION("IMPORTRANGE(""https://docs.google.com/spreadsheets/d/11923uPwbBZFjjGgGUA6NLw09EwE0CqkOc4q9oUmW1yo/edit?usp=sharing"",""ลำพูน!J426"")"),0)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IFERROR(__xludf.DUMMYFUNCTION("IMPORTRANGE(""https://docs.google.com/spreadsheets/d/11923uPwbBZFjjGgGUA6NLw09EwE0CqkOc4q9oUmW1yo/edit?usp=sharing"",""ลำพูน!I427"")"),0)</f>
        <v>0</v>
      </c>
      <c r="J532" s="445">
        <f ca="1">IFERROR(__xludf.DUMMYFUNCTION("IMPORTRANGE(""https://docs.google.com/spreadsheets/d/11923uPwbBZFjjGgGUA6NLw09EwE0CqkOc4q9oUmW1yo/edit?usp=sharing"",""ลำพูน!J427"")"),0)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IFERROR(__xludf.DUMMYFUNCTION("IMPORTRANGE(""https://docs.google.com/spreadsheets/d/11923uPwbBZFjjGgGUA6NLw09EwE0CqkOc4q9oUmW1yo/edit?usp=sharing"",""ลำพูน!I428"")"),22)</f>
        <v>22</v>
      </c>
      <c r="J533" s="393">
        <f ca="1">IFERROR(__xludf.DUMMYFUNCTION("IMPORTRANGE(""https://docs.google.com/spreadsheets/d/11923uPwbBZFjjGgGUA6NLw09EwE0CqkOc4q9oUmW1yo/edit?usp=sharing"",""ลำพูน!J428"")"),22)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IFERROR(__xludf.DUMMYFUNCTION("IMPORTRANGE(""https://docs.google.com/spreadsheets/d/11923uPwbBZFjjGgGUA6NLw09EwE0CqkOc4q9oUmW1yo/edit?usp=sharing"",""ลำพูน!L428"")"),34340)</f>
        <v>34340</v>
      </c>
      <c r="M533" s="395"/>
      <c r="N533" s="395">
        <f ca="1">IFERROR(__xludf.DUMMYFUNCTION("IMPORTRANGE(""https://docs.google.com/spreadsheets/d/11923uPwbBZFjjGgGUA6NLw09EwE0CqkOc4q9oUmW1yo/edit?usp=sharing"",""ลำพูน!M428"")"),17969)</f>
        <v>17969</v>
      </c>
      <c r="O533" s="395">
        <f t="shared" ref="O533:O537" ca="1" si="118">+IF(L533&gt;0,N533*100/L533,0)</f>
        <v>52.32673267326733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IFERROR(__xludf.DUMMYFUNCTION("IMPORTRANGE(""https://docs.google.com/spreadsheets/d/11923uPwbBZFjjGgGUA6NLw09EwE0CqkOc4q9oUmW1yo/edit?usp=sharing"",""ลำพูน!L429"")"),0)</f>
        <v>0</v>
      </c>
      <c r="M534" s="169"/>
      <c r="N534" s="171">
        <f ca="1">IFERROR(__xludf.DUMMYFUNCTION("IMPORTRANGE(""https://docs.google.com/spreadsheets/d/11923uPwbBZFjjGgGUA6NLw09EwE0CqkOc4q9oUmW1yo/edit?usp=sharing"",""ลำพูน!M429"")"),0)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IFERROR(__xludf.DUMMYFUNCTION("IMPORTRANGE(""https://docs.google.com/spreadsheets/d/11923uPwbBZFjjGgGUA6NLw09EwE0CqkOc4q9oUmW1yo/edit?usp=sharing"",""ลำพูน!L430"")"),34340)</f>
        <v>34340</v>
      </c>
      <c r="M535" s="169"/>
      <c r="N535" s="171">
        <f ca="1">IFERROR(__xludf.DUMMYFUNCTION("IMPORTRANGE(""https://docs.google.com/spreadsheets/d/11923uPwbBZFjjGgGUA6NLw09EwE0CqkOc4q9oUmW1yo/edit?usp=sharing"",""ลำพูน!M430"")"),17969)</f>
        <v>17969</v>
      </c>
      <c r="O535" s="171">
        <f t="shared" ca="1" si="118"/>
        <v>52.32673267326733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IFERROR(__xludf.DUMMYFUNCTION("IMPORTRANGE(""https://docs.google.com/spreadsheets/d/11923uPwbBZFjjGgGUA6NLw09EwE0CqkOc4q9oUmW1yo/edit?usp=sharing"",""ลำพูน!L431"")"),0)</f>
        <v>0</v>
      </c>
      <c r="M536" s="171"/>
      <c r="N536" s="171">
        <f ca="1">IFERROR(__xludf.DUMMYFUNCTION("IMPORTRANGE(""https://docs.google.com/spreadsheets/d/11923uPwbBZFjjGgGUA6NLw09EwE0CqkOc4q9oUmW1yo/edit?usp=sharing"",""ลำพูน!M431"")"),0)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IFERROR(__xludf.DUMMYFUNCTION("IMPORTRANGE(""https://docs.google.com/spreadsheets/d/11923uPwbBZFjjGgGUA6NLw09EwE0CqkOc4q9oUmW1yo/edit?usp=sharing"",""ลำพูน!L432"")"),34340)</f>
        <v>34340</v>
      </c>
      <c r="M537" s="171"/>
      <c r="N537" s="171">
        <f ca="1">IFERROR(__xludf.DUMMYFUNCTION("IMPORTRANGE(""https://docs.google.com/spreadsheets/d/11923uPwbBZFjjGgGUA6NLw09EwE0CqkOc4q9oUmW1yo/edit?usp=sharing"",""ลำพูน!M432"")"),17969)</f>
        <v>17969</v>
      </c>
      <c r="O537" s="171">
        <f t="shared" ca="1" si="118"/>
        <v>52.32673267326733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IFERROR(__xludf.DUMMYFUNCTION("IMPORTRANGE(""https://docs.google.com/spreadsheets/d/11923uPwbBZFjjGgGUA6NLw09EwE0CqkOc4q9oUmW1yo/edit?usp=sharing"",""ลำพูน!M433"")"),17969)</f>
        <v>17969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IFERROR(__xludf.DUMMYFUNCTION("IMPORTRANGE(""https://docs.google.com/spreadsheets/d/11923uPwbBZFjjGgGUA6NLw09EwE0CqkOc4q9oUmW1yo/edit?usp=sharing"",""ลำพูน!M434"")"),0)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IFERROR(__xludf.DUMMYFUNCTION("IMPORTRANGE(""https://docs.google.com/spreadsheets/d/11923uPwbBZFjjGgGUA6NLw09EwE0CqkOc4q9oUmW1yo/edit?usp=sharing"",""ลำพูน!M435"")"),0)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IFERROR(__xludf.DUMMYFUNCTION("IMPORTRANGE(""https://docs.google.com/spreadsheets/d/11923uPwbBZFjjGgGUA6NLw09EwE0CqkOc4q9oUmW1yo/edit?usp=sharing"",""ลำพูน!M436"")"),0)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IFERROR(__xludf.DUMMYFUNCTION("IMPORTRANGE(""https://docs.google.com/spreadsheets/d/11923uPwbBZFjjGgGUA6NLw09EwE0CqkOc4q9oUmW1yo/edit?usp=sharing"",""ลำพูน!J438"")"),0)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IFERROR(__xludf.DUMMYFUNCTION("IMPORTRANGE(""https://docs.google.com/spreadsheets/d/11923uPwbBZFjjGgGUA6NLw09EwE0CqkOc4q9oUmW1yo/edit?usp=sharing"",""ลำพูน!J439"")"),1)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IFERROR(__xludf.DUMMYFUNCTION("IMPORTRANGE(""https://docs.google.com/spreadsheets/d/11923uPwbBZFjjGgGUA6NLw09EwE0CqkOc4q9oUmW1yo/edit?usp=sharing"",""ลำพูน!J440"")"),1)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IFERROR(__xludf.DUMMYFUNCTION("IMPORTRANGE(""https://docs.google.com/spreadsheets/d/11923uPwbBZFjjGgGUA6NLw09EwE0CqkOc4q9oUmW1yo/edit?usp=sharing"",""ลำพูน!J441"")"),1)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IFERROR(__xludf.DUMMYFUNCTION("IMPORTRANGE(""https://docs.google.com/spreadsheets/d/11923uPwbBZFjjGgGUA6NLw09EwE0CqkOc4q9oUmW1yo/edit?usp=sharing"",""ลำพูน!I442"")"),22)</f>
        <v>22</v>
      </c>
      <c r="J547" s="192">
        <f ca="1">IFERROR(__xludf.DUMMYFUNCTION("IMPORTRANGE(""https://docs.google.com/spreadsheets/d/11923uPwbBZFjjGgGUA6NLw09EwE0CqkOc4q9oUmW1yo/edit?usp=sharing"",""ลำพูน!J442"")"),22)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IFERROR(__xludf.DUMMYFUNCTION("IMPORTRANGE(""https://docs.google.com/spreadsheets/d/11923uPwbBZFjjGgGUA6NLw09EwE0CqkOc4q9oUmW1yo/edit?usp=sharing"",""ลำพูน!J166"")"),0)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IFERROR(__xludf.DUMMYFUNCTION("IMPORTRANGE(""https://docs.google.com/spreadsheets/d/11923uPwbBZFjjGgGUA6NLw09EwE0CqkOc4q9oUmW1yo/edit?usp=sharing"",""ลำพูน!J444"")"),1)</f>
        <v>1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IFERROR(__xludf.DUMMYFUNCTION("IMPORTRANGE(""https://docs.google.com/spreadsheets/d/11923uPwbBZFjjGgGUA6NLw09EwE0CqkOc4q9oUmW1yo/edit?usp=sharing"",""ลำพูน!J445"")"),0)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IFERROR(__xludf.DUMMYFUNCTION("IMPORTRANGE(""https://docs.google.com/spreadsheets/d/11923uPwbBZFjjGgGUA6NLw09EwE0CqkOc4q9oUmW1yo/edit?usp=sharing"",""ลำพูน!I446"")"),0)</f>
        <v>0</v>
      </c>
      <c r="J551" s="393">
        <f ca="1">IFERROR(__xludf.DUMMYFUNCTION("IMPORTRANGE(""https://docs.google.com/spreadsheets/d/11923uPwbBZFjjGgGUA6NLw09EwE0CqkOc4q9oUmW1yo/edit?usp=sharing"",""ลำพูน!J446"")"),0)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IFERROR(__xludf.DUMMYFUNCTION("IMPORTRANGE(""https://docs.google.com/spreadsheets/d/11923uPwbBZFjjGgGUA6NLw09EwE0CqkOc4q9oUmW1yo/edit?usp=sharing"",""ลำพูน!L446"")"),0)</f>
        <v>0</v>
      </c>
      <c r="M551" s="395"/>
      <c r="N551" s="395">
        <f ca="1">IFERROR(__xludf.DUMMYFUNCTION("IMPORTRANGE(""https://docs.google.com/spreadsheets/d/11923uPwbBZFjjGgGUA6NLw09EwE0CqkOc4q9oUmW1yo/edit?usp=sharing"",""ลำพูน!M446"")"),0)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IFERROR(__xludf.DUMMYFUNCTION("IMPORTRANGE(""https://docs.google.com/spreadsheets/d/11923uPwbBZFjjGgGUA6NLw09EwE0CqkOc4q9oUmW1yo/edit?usp=sharing"",""ลำพูน!L447"")"),0)</f>
        <v>0</v>
      </c>
      <c r="M552" s="169"/>
      <c r="N552" s="171">
        <f ca="1">IFERROR(__xludf.DUMMYFUNCTION("IMPORTRANGE(""https://docs.google.com/spreadsheets/d/11923uPwbBZFjjGgGUA6NLw09EwE0CqkOc4q9oUmW1yo/edit?usp=sharing"",""ลำพูน!M447"")"),0)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IFERROR(__xludf.DUMMYFUNCTION("IMPORTRANGE(""https://docs.google.com/spreadsheets/d/11923uPwbBZFjjGgGUA6NLw09EwE0CqkOc4q9oUmW1yo/edit?usp=sharing"",""ลำพูน!L448"")"),0)</f>
        <v>0</v>
      </c>
      <c r="M553" s="169"/>
      <c r="N553" s="171">
        <f ca="1">IFERROR(__xludf.DUMMYFUNCTION("IMPORTRANGE(""https://docs.google.com/spreadsheets/d/11923uPwbBZFjjGgGUA6NLw09EwE0CqkOc4q9oUmW1yo/edit?usp=sharing"",""ลำพูน!M448"")"),0)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IFERROR(__xludf.DUMMYFUNCTION("IMPORTRANGE(""https://docs.google.com/spreadsheets/d/11923uPwbBZFjjGgGUA6NLw09EwE0CqkOc4q9oUmW1yo/edit?usp=sharing"",""ลำพูน!L449"")"),0)</f>
        <v>0</v>
      </c>
      <c r="M554" s="171"/>
      <c r="N554" s="171">
        <f ca="1">IFERROR(__xludf.DUMMYFUNCTION("IMPORTRANGE(""https://docs.google.com/spreadsheets/d/11923uPwbBZFjjGgGUA6NLw09EwE0CqkOc4q9oUmW1yo/edit?usp=sharing"",""ลำพูน!M449"")"),0)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IFERROR(__xludf.DUMMYFUNCTION("IMPORTRANGE(""https://docs.google.com/spreadsheets/d/11923uPwbBZFjjGgGUA6NLw09EwE0CqkOc4q9oUmW1yo/edit?usp=sharing"",""ลำพูน!L450"")"),0)</f>
        <v>0</v>
      </c>
      <c r="M555" s="171"/>
      <c r="N555" s="171">
        <f ca="1">IFERROR(__xludf.DUMMYFUNCTION("IMPORTRANGE(""https://docs.google.com/spreadsheets/d/11923uPwbBZFjjGgGUA6NLw09EwE0CqkOc4q9oUmW1yo/edit?usp=sharing"",""ลำพูน!M450"")"),0)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IFERROR(__xludf.DUMMYFUNCTION("IMPORTRANGE(""https://docs.google.com/spreadsheets/d/11923uPwbBZFjjGgGUA6NLw09EwE0CqkOc4q9oUmW1yo/edit?usp=sharing"",""ลำพูน!M451"")"),0)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IFERROR(__xludf.DUMMYFUNCTION("IMPORTRANGE(""https://docs.google.com/spreadsheets/d/11923uPwbBZFjjGgGUA6NLw09EwE0CqkOc4q9oUmW1yo/edit?usp=sharing"",""ลำพูน!M452"")"),0)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IFERROR(__xludf.DUMMYFUNCTION("IMPORTRANGE(""https://docs.google.com/spreadsheets/d/11923uPwbBZFjjGgGUA6NLw09EwE0CqkOc4q9oUmW1yo/edit?usp=sharing"",""ลำพูน!M453"")"),0)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IFERROR(__xludf.DUMMYFUNCTION("IMPORTRANGE(""https://docs.google.com/spreadsheets/d/11923uPwbBZFjjGgGUA6NLw09EwE0CqkOc4q9oUmW1yo/edit?usp=sharing"",""ลำพูน!M454"")"),0)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IFERROR(__xludf.DUMMYFUNCTION("IMPORTRANGE(""https://docs.google.com/spreadsheets/d/11923uPwbBZFjjGgGUA6NLw09EwE0CqkOc4q9oUmW1yo/edit?usp=sharing"",""ลำพูน!I455"")"),0)</f>
        <v>0</v>
      </c>
      <c r="J560" s="167">
        <f ca="1">IFERROR(__xludf.DUMMYFUNCTION("IMPORTRANGE(""https://docs.google.com/spreadsheets/d/11923uPwbBZFjjGgGUA6NLw09EwE0CqkOc4q9oUmW1yo/edit?usp=sharing"",""ลำพูน!J455"")"),0)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IFERROR(__xludf.DUMMYFUNCTION("IMPORTRANGE(""https://docs.google.com/spreadsheets/d/11923uPwbBZFjjGgGUA6NLw09EwE0CqkOc4q9oUmW1yo/edit?usp=sharing"",""ลำพูน!I456"")"),0)</f>
        <v>0</v>
      </c>
      <c r="J561" s="191">
        <f ca="1">IFERROR(__xludf.DUMMYFUNCTION("IMPORTRANGE(""https://docs.google.com/spreadsheets/d/11923uPwbBZFjjGgGUA6NLw09EwE0CqkOc4q9oUmW1yo/edit?usp=sharing"",""ลำพูน!J456"")"),0)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IFERROR(__xludf.DUMMYFUNCTION("IMPORTRANGE(""https://docs.google.com/spreadsheets/d/11923uPwbBZFjjGgGUA6NLw09EwE0CqkOc4q9oUmW1yo/edit?usp=sharing"",""ลำพูน!I457"")"),"")</f>
        <v/>
      </c>
      <c r="J562" s="191" t="str">
        <f ca="1">IFERROR(__xludf.DUMMYFUNCTION("IMPORTRANGE(""https://docs.google.com/spreadsheets/d/11923uPwbBZFjjGgGUA6NLw09EwE0CqkOc4q9oUmW1yo/edit?usp=sharing"",""ลำพูน!J457"")"),"")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IFERROR(__xludf.DUMMYFUNCTION("IMPORTRANGE(""https://docs.google.com/spreadsheets/d/11923uPwbBZFjjGgGUA6NLw09EwE0CqkOc4q9oUmW1yo/edit?usp=sharing"",""ลำพูน!I458"")"),"")</f>
        <v/>
      </c>
      <c r="J563" s="191" t="str">
        <f ca="1">IFERROR(__xludf.DUMMYFUNCTION("IMPORTRANGE(""https://docs.google.com/spreadsheets/d/11923uPwbBZFjjGgGUA6NLw09EwE0CqkOc4q9oUmW1yo/edit?usp=sharing"",""ลำพูน!J458"")"),"")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IFERROR(__xludf.DUMMYFUNCTION("IMPORTRANGE(""https://docs.google.com/spreadsheets/d/11923uPwbBZFjjGgGUA6NLw09EwE0CqkOc4q9oUmW1yo/edit?usp=sharing"",""ลำพูน!I459"")"),650)</f>
        <v>650</v>
      </c>
      <c r="J564" s="360">
        <f ca="1">IFERROR(__xludf.DUMMYFUNCTION("IMPORTRANGE(""https://docs.google.com/spreadsheets/d/11923uPwbBZFjjGgGUA6NLw09EwE0CqkOc4q9oUmW1yo/edit?usp=sharing"",""ลำพูน!J459"")"),189)</f>
        <v>189</v>
      </c>
      <c r="K564" s="361">
        <f t="shared" ca="1" si="121"/>
        <v>29.076923076923077</v>
      </c>
      <c r="L564" s="362">
        <f ca="1">IFERROR(__xludf.DUMMYFUNCTION("IMPORTRANGE(""https://docs.google.com/spreadsheets/d/11923uPwbBZFjjGgGUA6NLw09EwE0CqkOc4q9oUmW1yo/edit?usp=sharing"",""ลำพูน!L459"")"),126880)</f>
        <v>126880</v>
      </c>
      <c r="M564" s="362"/>
      <c r="N564" s="362">
        <f ca="1">IFERROR(__xludf.DUMMYFUNCTION("IMPORTRANGE(""https://docs.google.com/spreadsheets/d/11923uPwbBZFjjGgGUA6NLw09EwE0CqkOc4q9oUmW1yo/edit?usp=sharing"",""ลำพูน!M459"")"),31935)</f>
        <v>31935</v>
      </c>
      <c r="O564" s="362">
        <f t="shared" ref="O564:O568" ca="1" si="122">+IF(L564&gt;0,N564*100/L564,0)</f>
        <v>25.169451450189154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IFERROR(__xludf.DUMMYFUNCTION("IMPORTRANGE(""https://docs.google.com/spreadsheets/d/11923uPwbBZFjjGgGUA6NLw09EwE0CqkOc4q9oUmW1yo/edit?usp=sharing"",""ลำพูน!L460"")"),0)</f>
        <v>0</v>
      </c>
      <c r="M565" s="169"/>
      <c r="N565" s="171">
        <f ca="1">IFERROR(__xludf.DUMMYFUNCTION("IMPORTRANGE(""https://docs.google.com/spreadsheets/d/11923uPwbBZFjjGgGUA6NLw09EwE0CqkOc4q9oUmW1yo/edit?usp=sharing"",""ลำพูน!M460"")"),0)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IFERROR(__xludf.DUMMYFUNCTION("IMPORTRANGE(""https://docs.google.com/spreadsheets/d/11923uPwbBZFjjGgGUA6NLw09EwE0CqkOc4q9oUmW1yo/edit?usp=sharing"",""ลำพูน!L461"")"),126880)</f>
        <v>126880</v>
      </c>
      <c r="M566" s="169"/>
      <c r="N566" s="171">
        <f ca="1">IFERROR(__xludf.DUMMYFUNCTION("IMPORTRANGE(""https://docs.google.com/spreadsheets/d/11923uPwbBZFjjGgGUA6NLw09EwE0CqkOc4q9oUmW1yo/edit?usp=sharing"",""ลำพูน!M461"")"),31935)</f>
        <v>31935</v>
      </c>
      <c r="O566" s="171">
        <f t="shared" ca="1" si="122"/>
        <v>25.169451450189154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IFERROR(__xludf.DUMMYFUNCTION("IMPORTRANGE(""https://docs.google.com/spreadsheets/d/11923uPwbBZFjjGgGUA6NLw09EwE0CqkOc4q9oUmW1yo/edit?usp=sharing"",""ลำพูน!L462"")"),0)</f>
        <v>0</v>
      </c>
      <c r="M567" s="171"/>
      <c r="N567" s="171">
        <f ca="1">IFERROR(__xludf.DUMMYFUNCTION("IMPORTRANGE(""https://docs.google.com/spreadsheets/d/11923uPwbBZFjjGgGUA6NLw09EwE0CqkOc4q9oUmW1yo/edit?usp=sharing"",""ลำพูน!M462"")"),0)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IFERROR(__xludf.DUMMYFUNCTION("IMPORTRANGE(""https://docs.google.com/spreadsheets/d/11923uPwbBZFjjGgGUA6NLw09EwE0CqkOc4q9oUmW1yo/edit?usp=sharing"",""ลำพูน!L463"")"),126880)</f>
        <v>126880</v>
      </c>
      <c r="M568" s="171"/>
      <c r="N568" s="171">
        <f ca="1">IFERROR(__xludf.DUMMYFUNCTION("IMPORTRANGE(""https://docs.google.com/spreadsheets/d/11923uPwbBZFjjGgGUA6NLw09EwE0CqkOc4q9oUmW1yo/edit?usp=sharing"",""ลำพูน!M463"")"),31935)</f>
        <v>31935</v>
      </c>
      <c r="O568" s="171">
        <f t="shared" ca="1" si="122"/>
        <v>25.169451450189154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IFERROR(__xludf.DUMMYFUNCTION("IMPORTRANGE(""https://docs.google.com/spreadsheets/d/11923uPwbBZFjjGgGUA6NLw09EwE0CqkOc4q9oUmW1yo/edit?usp=sharing"",""ลำพูน!M464"")"),0)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IFERROR(__xludf.DUMMYFUNCTION("IMPORTRANGE(""https://docs.google.com/spreadsheets/d/11923uPwbBZFjjGgGUA6NLw09EwE0CqkOc4q9oUmW1yo/edit?usp=sharing"",""ลำพูน!M465"")"),0)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IFERROR(__xludf.DUMMYFUNCTION("IMPORTRANGE(""https://docs.google.com/spreadsheets/d/11923uPwbBZFjjGgGUA6NLw09EwE0CqkOc4q9oUmW1yo/edit?usp=sharing"",""ลำพูน!M466"")"),31935)</f>
        <v>31935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IFERROR(__xludf.DUMMYFUNCTION("IMPORTRANGE(""https://docs.google.com/spreadsheets/d/11923uPwbBZFjjGgGUA6NLw09EwE0CqkOc4q9oUmW1yo/edit?usp=sharing"",""ลำพูน!M467"")"),0)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IFERROR(__xludf.DUMMYFUNCTION("IMPORTRANGE(""https://docs.google.com/spreadsheets/d/11923uPwbBZFjjGgGUA6NLw09EwE0CqkOc4q9oUmW1yo/edit?usp=sharing"",""ลำพูน!I468"")"),650)</f>
        <v>650</v>
      </c>
      <c r="J573" s="401">
        <f ca="1">IFERROR(__xludf.DUMMYFUNCTION("IMPORTRANGE(""https://docs.google.com/spreadsheets/d/11923uPwbBZFjjGgGUA6NLw09EwE0CqkOc4q9oUmW1yo/edit?usp=sharing"",""ลำพูน!J468"")"),189)</f>
        <v>189</v>
      </c>
      <c r="K573" s="204">
        <f ca="1">IF(I573&gt;0,J573*100/I573,0)</f>
        <v>29.076923076923077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IFERROR(__xludf.DUMMYFUNCTION("IMPORTRANGE(""https://docs.google.com/spreadsheets/d/11923uPwbBZFjjGgGUA6NLw09EwE0CqkOc4q9oUmW1yo/edit?usp=sharing"",""ลำพูน!I470"")"),0)</f>
        <v>0</v>
      </c>
      <c r="J575" s="192">
        <f ca="1">IFERROR(__xludf.DUMMYFUNCTION("IMPORTRANGE(""https://docs.google.com/spreadsheets/d/11923uPwbBZFjjGgGUA6NLw09EwE0CqkOc4q9oUmW1yo/edit?usp=sharing"",""ลำพูน!J470"")"),0)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IFERROR(__xludf.DUMMYFUNCTION("IMPORTRANGE(""https://docs.google.com/spreadsheets/d/11923uPwbBZFjjGgGUA6NLw09EwE0CqkOc4q9oUmW1yo/edit?usp=sharing"",""ลำพูน!I471"")"),0)</f>
        <v>0</v>
      </c>
      <c r="J576" s="192">
        <f ca="1">IFERROR(__xludf.DUMMYFUNCTION("IMPORTRANGE(""https://docs.google.com/spreadsheets/d/11923uPwbBZFjjGgGUA6NLw09EwE0CqkOc4q9oUmW1yo/edit?usp=sharing"",""ลำพูน!J471"")"),0)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IFERROR(__xludf.DUMMYFUNCTION("IMPORTRANGE(""https://docs.google.com/spreadsheets/d/11923uPwbBZFjjGgGUA6NLw09EwE0CqkOc4q9oUmW1yo/edit?usp=sharing"",""ลำพูน!I472"")"),0)</f>
        <v>0</v>
      </c>
      <c r="J577" s="192">
        <f ca="1">IFERROR(__xludf.DUMMYFUNCTION("IMPORTRANGE(""https://docs.google.com/spreadsheets/d/11923uPwbBZFjjGgGUA6NLw09EwE0CqkOc4q9oUmW1yo/edit?usp=sharing"",""ลำพูน!J472"")"),189)</f>
        <v>189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IFERROR(__xludf.DUMMYFUNCTION("IMPORTRANGE(""https://docs.google.com/spreadsheets/d/11923uPwbBZFjjGgGUA6NLw09EwE0CqkOc4q9oUmW1yo/edit?usp=sharing"",""ลำพูน!I473"")"),0)</f>
        <v>0</v>
      </c>
      <c r="J578" s="192">
        <f ca="1">IFERROR(__xludf.DUMMYFUNCTION("IMPORTRANGE(""https://docs.google.com/spreadsheets/d/11923uPwbBZFjjGgGUA6NLw09EwE0CqkOc4q9oUmW1yo/edit?usp=sharing"",""ลำพูน!J473"")"),0)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IFERROR(__xludf.DUMMYFUNCTION("IMPORTRANGE(""https://docs.google.com/spreadsheets/d/11923uPwbBZFjjGgGUA6NLw09EwE0CqkOc4q9oUmW1yo/edit?usp=sharing"",""ลำพูน!I474"")"),0)</f>
        <v>0</v>
      </c>
      <c r="J579" s="192">
        <f ca="1">IFERROR(__xludf.DUMMYFUNCTION("IMPORTRANGE(""https://docs.google.com/spreadsheets/d/11923uPwbBZFjjGgGUA6NLw09EwE0CqkOc4q9oUmW1yo/edit?usp=sharing"",""ลำพูน!J474"")"),0)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IFERROR(__xludf.DUMMYFUNCTION("IMPORTRANGE(""https://docs.google.com/spreadsheets/d/11923uPwbBZFjjGgGUA6NLw09EwE0CqkOc4q9oUmW1yo/edit?usp=sharing"",""ลำพูน!I475"")"),0)</f>
        <v>0</v>
      </c>
      <c r="J580" s="360">
        <f ca="1">IFERROR(__xludf.DUMMYFUNCTION("IMPORTRANGE(""https://docs.google.com/spreadsheets/d/11923uPwbBZFjjGgGUA6NLw09EwE0CqkOc4q9oUmW1yo/edit?usp=sharing"",""ลำพูน!J475"")"),0)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IFERROR(__xludf.DUMMYFUNCTION("IMPORTRANGE(""https://docs.google.com/spreadsheets/d/11923uPwbBZFjjGgGUA6NLw09EwE0CqkOc4q9oUmW1yo/edit?usp=sharing"",""ลำพูน!L475"")"),0)</f>
        <v>0</v>
      </c>
      <c r="M580" s="362"/>
      <c r="N580" s="362">
        <f ca="1">IFERROR(__xludf.DUMMYFUNCTION("IMPORTRANGE(""https://docs.google.com/spreadsheets/d/11923uPwbBZFjjGgGUA6NLw09EwE0CqkOc4q9oUmW1yo/edit?usp=sharing"",""ลำพูน!M475"")"),0)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IFERROR(__xludf.DUMMYFUNCTION("IMPORTRANGE(""https://docs.google.com/spreadsheets/d/11923uPwbBZFjjGgGUA6NLw09EwE0CqkOc4q9oUmW1yo/edit?usp=sharing"",""ลำพูน!L476"")"),0)</f>
        <v>0</v>
      </c>
      <c r="M581" s="169"/>
      <c r="N581" s="171">
        <f ca="1">IFERROR(__xludf.DUMMYFUNCTION("IMPORTRANGE(""https://docs.google.com/spreadsheets/d/11923uPwbBZFjjGgGUA6NLw09EwE0CqkOc4q9oUmW1yo/edit?usp=sharing"",""ลำพูน!M476"")"),0)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IFERROR(__xludf.DUMMYFUNCTION("IMPORTRANGE(""https://docs.google.com/spreadsheets/d/11923uPwbBZFjjGgGUA6NLw09EwE0CqkOc4q9oUmW1yo/edit?usp=sharing"",""ลำพูน!L477"")"),0)</f>
        <v>0</v>
      </c>
      <c r="M582" s="169"/>
      <c r="N582" s="171">
        <f ca="1">IFERROR(__xludf.DUMMYFUNCTION("IMPORTRANGE(""https://docs.google.com/spreadsheets/d/11923uPwbBZFjjGgGUA6NLw09EwE0CqkOc4q9oUmW1yo/edit?usp=sharing"",""ลำพูน!M477"")"),0)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IFERROR(__xludf.DUMMYFUNCTION("IMPORTRANGE(""https://docs.google.com/spreadsheets/d/11923uPwbBZFjjGgGUA6NLw09EwE0CqkOc4q9oUmW1yo/edit?usp=sharing"",""ลำพูน!L478"")"),0)</f>
        <v>0</v>
      </c>
      <c r="M583" s="171"/>
      <c r="N583" s="171">
        <f ca="1">IFERROR(__xludf.DUMMYFUNCTION("IMPORTRANGE(""https://docs.google.com/spreadsheets/d/11923uPwbBZFjjGgGUA6NLw09EwE0CqkOc4q9oUmW1yo/edit?usp=sharing"",""ลำพูน!M478"")"),0)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IFERROR(__xludf.DUMMYFUNCTION("IMPORTRANGE(""https://docs.google.com/spreadsheets/d/11923uPwbBZFjjGgGUA6NLw09EwE0CqkOc4q9oUmW1yo/edit?usp=sharing"",""ลำพูน!L479"")"),0)</f>
        <v>0</v>
      </c>
      <c r="M584" s="171"/>
      <c r="N584" s="171">
        <f ca="1">IFERROR(__xludf.DUMMYFUNCTION("IMPORTRANGE(""https://docs.google.com/spreadsheets/d/11923uPwbBZFjjGgGUA6NLw09EwE0CqkOc4q9oUmW1yo/edit?usp=sharing"",""ลำพูน!M479"")"),0)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IFERROR(__xludf.DUMMYFUNCTION("IMPORTRANGE(""https://docs.google.com/spreadsheets/d/11923uPwbBZFjjGgGUA6NLw09EwE0CqkOc4q9oUmW1yo/edit?usp=sharing"",""ลำพูน!M480"")"),0)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IFERROR(__xludf.DUMMYFUNCTION("IMPORTRANGE(""https://docs.google.com/spreadsheets/d/11923uPwbBZFjjGgGUA6NLw09EwE0CqkOc4q9oUmW1yo/edit?usp=sharing"",""ลำพูน!M481"")"),0)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IFERROR(__xludf.DUMMYFUNCTION("IMPORTRANGE(""https://docs.google.com/spreadsheets/d/11923uPwbBZFjjGgGUA6NLw09EwE0CqkOc4q9oUmW1yo/edit?usp=sharing"",""ลำพูน!M482"")"),0)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IFERROR(__xludf.DUMMYFUNCTION("IMPORTRANGE(""https://docs.google.com/spreadsheets/d/11923uPwbBZFjjGgGUA6NLw09EwE0CqkOc4q9oUmW1yo/edit?usp=sharing"",""ลำพูน!M483"")"),0)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IFERROR(__xludf.DUMMYFUNCTION("IMPORTRANGE(""https://docs.google.com/spreadsheets/d/11923uPwbBZFjjGgGUA6NLw09EwE0CqkOc4q9oUmW1yo/edit?usp=sharing"",""ลำพูน!I484"")"),0)</f>
        <v>0</v>
      </c>
      <c r="J589" s="191">
        <f ca="1">IFERROR(__xludf.DUMMYFUNCTION("IMPORTRANGE(""https://docs.google.com/spreadsheets/d/11923uPwbBZFjjGgGUA6NLw09EwE0CqkOc4q9oUmW1yo/edit?usp=sharing"",""ลำพูน!J484"")"),0)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IFERROR(__xludf.DUMMYFUNCTION("IMPORTRANGE(""https://docs.google.com/spreadsheets/d/11923uPwbBZFjjGgGUA6NLw09EwE0CqkOc4q9oUmW1yo/edit?usp=sharing"",""ลำพูน!I485"")"),0)</f>
        <v>0</v>
      </c>
      <c r="J590" s="191">
        <f ca="1">IFERROR(__xludf.DUMMYFUNCTION("IMPORTRANGE(""https://docs.google.com/spreadsheets/d/11923uPwbBZFjjGgGUA6NLw09EwE0CqkOc4q9oUmW1yo/edit?usp=sharing"",""ลำพูน!J485"")"),0)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IFERROR(__xludf.DUMMYFUNCTION("IMPORTRANGE(""https://docs.google.com/spreadsheets/d/11923uPwbBZFjjGgGUA6NLw09EwE0CqkOc4q9oUmW1yo/edit?usp=sharing"",""ลำพูน!I486"")"),0)</f>
        <v>0</v>
      </c>
      <c r="J591" s="191">
        <f ca="1">IFERROR(__xludf.DUMMYFUNCTION("IMPORTRANGE(""https://docs.google.com/spreadsheets/d/11923uPwbBZFjjGgGUA6NLw09EwE0CqkOc4q9oUmW1yo/edit?usp=sharing"",""ลำพูน!J486"")"),0)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IFERROR(__xludf.DUMMYFUNCTION("IMPORTRANGE(""https://docs.google.com/spreadsheets/d/11923uPwbBZFjjGgGUA6NLw09EwE0CqkOc4q9oUmW1yo/edit?usp=sharing"",""ลำพูน!I487"")"),0)</f>
        <v>0</v>
      </c>
      <c r="J592" s="191">
        <f ca="1">IFERROR(__xludf.DUMMYFUNCTION("IMPORTRANGE(""https://docs.google.com/spreadsheets/d/11923uPwbBZFjjGgGUA6NLw09EwE0CqkOc4q9oUmW1yo/edit?usp=sharing"",""ลำพูน!J487"")"),0)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IFERROR(__xludf.DUMMYFUNCTION("IMPORTRANGE(""https://docs.google.com/spreadsheets/d/11923uPwbBZFjjGgGUA6NLw09EwE0CqkOc4q9oUmW1yo/edit?usp=sharing"",""ลำพูน!I488"")"),0)</f>
        <v>0</v>
      </c>
      <c r="J593" s="191">
        <f ca="1">IFERROR(__xludf.DUMMYFUNCTION("IMPORTRANGE(""https://docs.google.com/spreadsheets/d/11923uPwbBZFjjGgGUA6NLw09EwE0CqkOc4q9oUmW1yo/edit?usp=sharing"",""ลำพูน!J488"")"),0)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IFERROR(__xludf.DUMMYFUNCTION("IMPORTRANGE(""https://docs.google.com/spreadsheets/d/11923uPwbBZFjjGgGUA6NLw09EwE0CqkOc4q9oUmW1yo/edit?usp=sharing"",""ลำพูน!I489"")"),0)</f>
        <v>0</v>
      </c>
      <c r="J594" s="191">
        <f ca="1">IFERROR(__xludf.DUMMYFUNCTION("IMPORTRANGE(""https://docs.google.com/spreadsheets/d/11923uPwbBZFjjGgGUA6NLw09EwE0CqkOc4q9oUmW1yo/edit?usp=sharing"",""ลำพูน!J489"")"),0)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IFERROR(__xludf.DUMMYFUNCTION("IMPORTRANGE(""https://docs.google.com/spreadsheets/d/11923uPwbBZFjjGgGUA6NLw09EwE0CqkOc4q9oUmW1yo/edit?usp=sharing"",""ลำพูน!I490"")"),0)</f>
        <v>0</v>
      </c>
      <c r="J595" s="191">
        <f ca="1">IFERROR(__xludf.DUMMYFUNCTION("IMPORTRANGE(""https://docs.google.com/spreadsheets/d/11923uPwbBZFjjGgGUA6NLw09EwE0CqkOc4q9oUmW1yo/edit?usp=sharing"",""ลำพูน!J490"")"),0)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IFERROR(__xludf.DUMMYFUNCTION("IMPORTRANGE(""https://docs.google.com/spreadsheets/d/11923uPwbBZFjjGgGUA6NLw09EwE0CqkOc4q9oUmW1yo/edit?usp=sharing"",""ลำพูน!I491"")"),0)</f>
        <v>0</v>
      </c>
      <c r="J596" s="238">
        <f ca="1">IFERROR(__xludf.DUMMYFUNCTION("IMPORTRANGE(""https://docs.google.com/spreadsheets/d/11923uPwbBZFjjGgGUA6NLw09EwE0CqkOc4q9oUmW1yo/edit?usp=sharing"",""ลำพูน!J491"")"),0)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IFERROR(__xludf.DUMMYFUNCTION("IMPORTRANGE(""https://docs.google.com/spreadsheets/d/11923uPwbBZFjjGgGUA6NLw09EwE0CqkOc4q9oUmW1yo/edit?usp=sharing"",""ลำพูน!I492"")"),50)</f>
        <v>50</v>
      </c>
      <c r="J597" s="464">
        <f ca="1">IFERROR(__xludf.DUMMYFUNCTION("IMPORTRANGE(""https://docs.google.com/spreadsheets/d/11923uPwbBZFjjGgGUA6NLw09EwE0CqkOc4q9oUmW1yo/edit?usp=sharing"",""ลำพูน!J492"")"),0)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IFERROR(__xludf.DUMMYFUNCTION("IMPORTRANGE(""https://docs.google.com/spreadsheets/d/11923uPwbBZFjjGgGUA6NLw09EwE0CqkOc4q9oUmW1yo/edit?usp=sharing"",""ลำพูน!L492"")"),4550)</f>
        <v>4550</v>
      </c>
      <c r="M597" s="395"/>
      <c r="N597" s="395">
        <f ca="1">IFERROR(__xludf.DUMMYFUNCTION("IMPORTRANGE(""https://docs.google.com/spreadsheets/d/11923uPwbBZFjjGgGUA6NLw09EwE0CqkOc4q9oUmW1yo/edit?usp=sharing"",""ลำพูน!M492"")"),850)</f>
        <v>850</v>
      </c>
      <c r="O597" s="395">
        <f t="shared" ref="O597:O601" ca="1" si="126">+IF(L597&gt;0,N597*100/L597,0)</f>
        <v>18.681318681318682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IFERROR(__xludf.DUMMYFUNCTION("IMPORTRANGE(""https://docs.google.com/spreadsheets/d/11923uPwbBZFjjGgGUA6NLw09EwE0CqkOc4q9oUmW1yo/edit?usp=sharing"",""ลำพูน!L493"")"),0)</f>
        <v>0</v>
      </c>
      <c r="M598" s="169"/>
      <c r="N598" s="171">
        <f ca="1">IFERROR(__xludf.DUMMYFUNCTION("IMPORTRANGE(""https://docs.google.com/spreadsheets/d/11923uPwbBZFjjGgGUA6NLw09EwE0CqkOc4q9oUmW1yo/edit?usp=sharing"",""ลำพูน!M493"")"),0)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IFERROR(__xludf.DUMMYFUNCTION("IMPORTRANGE(""https://docs.google.com/spreadsheets/d/11923uPwbBZFjjGgGUA6NLw09EwE0CqkOc4q9oUmW1yo/edit?usp=sharing"",""ลำพูน!L494"")"),4550)</f>
        <v>4550</v>
      </c>
      <c r="M599" s="169"/>
      <c r="N599" s="171">
        <f ca="1">IFERROR(__xludf.DUMMYFUNCTION("IMPORTRANGE(""https://docs.google.com/spreadsheets/d/11923uPwbBZFjjGgGUA6NLw09EwE0CqkOc4q9oUmW1yo/edit?usp=sharing"",""ลำพูน!M494"")"),850)</f>
        <v>850</v>
      </c>
      <c r="O599" s="171">
        <f t="shared" ca="1" si="126"/>
        <v>18.681318681318682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IFERROR(__xludf.DUMMYFUNCTION("IMPORTRANGE(""https://docs.google.com/spreadsheets/d/11923uPwbBZFjjGgGUA6NLw09EwE0CqkOc4q9oUmW1yo/edit?usp=sharing"",""ลำพูน!L495"")"),0)</f>
        <v>0</v>
      </c>
      <c r="M600" s="171"/>
      <c r="N600" s="171">
        <f ca="1">IFERROR(__xludf.DUMMYFUNCTION("IMPORTRANGE(""https://docs.google.com/spreadsheets/d/11923uPwbBZFjjGgGUA6NLw09EwE0CqkOc4q9oUmW1yo/edit?usp=sharing"",""ลำพูน!M495"")"),0)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IFERROR(__xludf.DUMMYFUNCTION("IMPORTRANGE(""https://docs.google.com/spreadsheets/d/11923uPwbBZFjjGgGUA6NLw09EwE0CqkOc4q9oUmW1yo/edit?usp=sharing"",""ลำพูน!L496"")"),4550)</f>
        <v>4550</v>
      </c>
      <c r="M601" s="171"/>
      <c r="N601" s="171">
        <f ca="1">IFERROR(__xludf.DUMMYFUNCTION("IMPORTRANGE(""https://docs.google.com/spreadsheets/d/11923uPwbBZFjjGgGUA6NLw09EwE0CqkOc4q9oUmW1yo/edit?usp=sharing"",""ลำพูน!M496"")"),850)</f>
        <v>850</v>
      </c>
      <c r="O601" s="171">
        <f t="shared" ca="1" si="126"/>
        <v>18.681318681318682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IFERROR(__xludf.DUMMYFUNCTION("IMPORTRANGE(""https://docs.google.com/spreadsheets/d/11923uPwbBZFjjGgGUA6NLw09EwE0CqkOc4q9oUmW1yo/edit?usp=sharing"",""ลำพูน!M497"")"),0)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IFERROR(__xludf.DUMMYFUNCTION("IMPORTRANGE(""https://docs.google.com/spreadsheets/d/11923uPwbBZFjjGgGUA6NLw09EwE0CqkOc4q9oUmW1yo/edit?usp=sharing"",""ลำพูน!M498"")"),0)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IFERROR(__xludf.DUMMYFUNCTION("IMPORTRANGE(""https://docs.google.com/spreadsheets/d/11923uPwbBZFjjGgGUA6NLw09EwE0CqkOc4q9oUmW1yo/edit?usp=sharing"",""ลำพูน!M499"")"),0)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IFERROR(__xludf.DUMMYFUNCTION("IMPORTRANGE(""https://docs.google.com/spreadsheets/d/11923uPwbBZFjjGgGUA6NLw09EwE0CqkOc4q9oUmW1yo/edit?usp=sharing"",""ลำพูน!M500"")"),850)</f>
        <v>850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IFERROR(__xludf.DUMMYFUNCTION("IMPORTRANGE(""https://docs.google.com/spreadsheets/d/11923uPwbBZFjjGgGUA6NLw09EwE0CqkOc4q9oUmW1yo/edit?usp=sharing"",""ลำพูน!J503"")"),1)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IFERROR(__xludf.DUMMYFUNCTION("IMPORTRANGE(""https://docs.google.com/spreadsheets/d/11923uPwbBZFjjGgGUA6NLw09EwE0CqkOc4q9oUmW1yo/edit?usp=sharing"",""ลำพูน!J166"")"),0)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IFERROR(__xludf.DUMMYFUNCTION("IMPORTRANGE(""https://docs.google.com/spreadsheets/d/11923uPwbBZFjjGgGUA6NLw09EwE0CqkOc4q9oUmW1yo/edit?usp=sharing"",""ลำพูน!J166"")"),0)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IFERROR(__xludf.DUMMYFUNCTION("IMPORTRANGE(""https://docs.google.com/spreadsheets/d/11923uPwbBZFjjGgGUA6NLw09EwE0CqkOc4q9oUmW1yo/edit?usp=sharing"",""ลำพูน!I506"")"),50)</f>
        <v>50</v>
      </c>
      <c r="J611" s="167">
        <f ca="1">IFERROR(__xludf.DUMMYFUNCTION("IMPORTRANGE(""https://docs.google.com/spreadsheets/d/11923uPwbBZFjjGgGUA6NLw09EwE0CqkOc4q9oUmW1yo/edit?usp=sharing"",""ลำพูน!J506"")"),0)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IFERROR(__xludf.DUMMYFUNCTION("IMPORTRANGE(""https://docs.google.com/spreadsheets/d/11923uPwbBZFjjGgGUA6NLw09EwE0CqkOc4q9oUmW1yo/edit?usp=sharing"",""ลำพูน!I507"")"),0)</f>
        <v>0</v>
      </c>
      <c r="J612" s="192">
        <f ca="1">IFERROR(__xludf.DUMMYFUNCTION("IMPORTRANGE(""https://docs.google.com/spreadsheets/d/11923uPwbBZFjjGgGUA6NLw09EwE0CqkOc4q9oUmW1yo/edit?usp=sharing"",""ลำพูน!J507"")"),50)</f>
        <v>50</v>
      </c>
      <c r="K612" s="168">
        <f t="shared" ca="1" si="127"/>
        <v>100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IFERROR(__xludf.DUMMYFUNCTION("IMPORTRANGE(""https://docs.google.com/spreadsheets/d/11923uPwbBZFjjGgGUA6NLw09EwE0CqkOc4q9oUmW1yo/edit?usp=sharing"",""ลำพูน!I508"")"),0)</f>
        <v>0</v>
      </c>
      <c r="J613" s="192">
        <f ca="1">IFERROR(__xludf.DUMMYFUNCTION("IMPORTRANGE(""https://docs.google.com/spreadsheets/d/11923uPwbBZFjjGgGUA6NLw09EwE0CqkOc4q9oUmW1yo/edit?usp=sharing"",""ลำพูน!J508"")"),50)</f>
        <v>50</v>
      </c>
      <c r="K613" s="168">
        <f t="shared" ca="1" si="127"/>
        <v>100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IFERROR(__xludf.DUMMYFUNCTION("IMPORTRANGE(""https://docs.google.com/spreadsheets/d/11923uPwbBZFjjGgGUA6NLw09EwE0CqkOc4q9oUmW1yo/edit?usp=sharing"",""ลำพูน!I509"")"),0)</f>
        <v>0</v>
      </c>
      <c r="J614" s="192">
        <f ca="1">IFERROR(__xludf.DUMMYFUNCTION("IMPORTRANGE(""https://docs.google.com/spreadsheets/d/11923uPwbBZFjjGgGUA6NLw09EwE0CqkOc4q9oUmW1yo/edit?usp=sharing"",""ลำพูน!J509"")"),50)</f>
        <v>50</v>
      </c>
      <c r="K614" s="168">
        <f t="shared" ca="1" si="127"/>
        <v>100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IFERROR(__xludf.DUMMYFUNCTION("IMPORTRANGE(""https://docs.google.com/spreadsheets/d/11923uPwbBZFjjGgGUA6NLw09EwE0CqkOc4q9oUmW1yo/edit?usp=sharing"",""ลำพูน!I510"")"),0)</f>
        <v>0</v>
      </c>
      <c r="J615" s="192">
        <f ca="1">IFERROR(__xludf.DUMMYFUNCTION("IMPORTRANGE(""https://docs.google.com/spreadsheets/d/11923uPwbBZFjjGgGUA6NLw09EwE0CqkOc4q9oUmW1yo/edit?usp=sharing"",""ลำพูน!J510"")"),50)</f>
        <v>50</v>
      </c>
      <c r="K615" s="168">
        <f t="shared" ca="1" si="127"/>
        <v>100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IFERROR(__xludf.DUMMYFUNCTION("IMPORTRANGE(""https://docs.google.com/spreadsheets/d/11923uPwbBZFjjGgGUA6NLw09EwE0CqkOc4q9oUmW1yo/edit?usp=sharing"",""ลำพูน!I511"")"),0)</f>
        <v>0</v>
      </c>
      <c r="J616" s="192">
        <f ca="1">IFERROR(__xludf.DUMMYFUNCTION("IMPORTRANGE(""https://docs.google.com/spreadsheets/d/11923uPwbBZFjjGgGUA6NLw09EwE0CqkOc4q9oUmW1yo/edit?usp=sharing"",""ลำพูน!J511"")"),50)</f>
        <v>50</v>
      </c>
      <c r="K616" s="168">
        <f t="shared" ca="1" si="127"/>
        <v>100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IFERROR(__xludf.DUMMYFUNCTION("IMPORTRANGE(""https://docs.google.com/spreadsheets/d/11923uPwbBZFjjGgGUA6NLw09EwE0CqkOc4q9oUmW1yo/edit?usp=sharing"",""ลำพูน!I512"")"),0)</f>
        <v>0</v>
      </c>
      <c r="J617" s="191">
        <f ca="1">IFERROR(__xludf.DUMMYFUNCTION("IMPORTRANGE(""https://docs.google.com/spreadsheets/d/11923uPwbBZFjjGgGUA6NLw09EwE0CqkOc4q9oUmW1yo/edit?usp=sharing"",""ลำพูน!J512"")"),0)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IFERROR(__xludf.DUMMYFUNCTION("IMPORTRANGE(""https://docs.google.com/spreadsheets/d/11923uPwbBZFjjGgGUA6NLw09EwE0CqkOc4q9oUmW1yo/edit?usp=sharing"",""ลำพูน!I513"")"),0)</f>
        <v>0</v>
      </c>
      <c r="J618" s="192">
        <f ca="1">IFERROR(__xludf.DUMMYFUNCTION("IMPORTRANGE(""https://docs.google.com/spreadsheets/d/11923uPwbBZFjjGgGUA6NLw09EwE0CqkOc4q9oUmW1yo/edit?usp=sharing"",""ลำพูน!J513"")"),0)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IFERROR(__xludf.DUMMYFUNCTION("IMPORTRANGE(""https://docs.google.com/spreadsheets/d/11923uPwbBZFjjGgGUA6NLw09EwE0CqkOc4q9oUmW1yo/edit?usp=sharing"",""ลำพูน!I514"")"),0)</f>
        <v>0</v>
      </c>
      <c r="J619" s="192">
        <f ca="1">IFERROR(__xludf.DUMMYFUNCTION("IMPORTRANGE(""https://docs.google.com/spreadsheets/d/11923uPwbBZFjjGgGUA6NLw09EwE0CqkOc4q9oUmW1yo/edit?usp=sharing"",""ลำพูน!J514"")"),0)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IFERROR(__xludf.DUMMYFUNCTION("IMPORTRANGE(""https://docs.google.com/spreadsheets/d/11923uPwbBZFjjGgGUA6NLw09EwE0CqkOc4q9oUmW1yo/edit?usp=sharing"",""ลำพูน!I515"")"),0)</f>
        <v>0</v>
      </c>
      <c r="J620" s="167">
        <f ca="1">IFERROR(__xludf.DUMMYFUNCTION("IMPORTRANGE(""https://docs.google.com/spreadsheets/d/11923uPwbBZFjjGgGUA6NLw09EwE0CqkOc4q9oUmW1yo/edit?usp=sharing"",""ลำพูน!J515"")"),0)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IFERROR(__xludf.DUMMYFUNCTION("IMPORTRANGE(""https://docs.google.com/spreadsheets/d/11923uPwbBZFjjGgGUA6NLw09EwE0CqkOc4q9oUmW1yo/edit?usp=sharing"",""ลำพูน!I516"")"),0)</f>
        <v>0</v>
      </c>
      <c r="J621" s="167">
        <f ca="1">IFERROR(__xludf.DUMMYFUNCTION("IMPORTRANGE(""https://docs.google.com/spreadsheets/d/11923uPwbBZFjjGgGUA6NLw09EwE0CqkOc4q9oUmW1yo/edit?usp=sharing"",""ลำพูน!J516"")"),0)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IFERROR(__xludf.DUMMYFUNCTION("IMPORTRANGE(""https://docs.google.com/spreadsheets/d/11923uPwbBZFjjGgGUA6NLw09EwE0CqkOc4q9oUmW1yo/edit?usp=sharing"",""ลำพูน!I517"")"),0)</f>
        <v>0</v>
      </c>
      <c r="J622" s="192">
        <f ca="1">IFERROR(__xludf.DUMMYFUNCTION("IMPORTRANGE(""https://docs.google.com/spreadsheets/d/11923uPwbBZFjjGgGUA6NLw09EwE0CqkOc4q9oUmW1yo/edit?usp=sharing"",""ลำพูน!J517"")"),0)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IFERROR(__xludf.DUMMYFUNCTION("IMPORTRANGE(""https://docs.google.com/spreadsheets/d/11923uPwbBZFjjGgGUA6NLw09EwE0CqkOc4q9oUmW1yo/edit?usp=sharing"",""ลำพูน!I518"")"),0)</f>
        <v>0</v>
      </c>
      <c r="J623" s="192">
        <f ca="1">IFERROR(__xludf.DUMMYFUNCTION("IMPORTRANGE(""https://docs.google.com/spreadsheets/d/11923uPwbBZFjjGgGUA6NLw09EwE0CqkOc4q9oUmW1yo/edit?usp=sharing"",""ลำพูน!J518"")"),0)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IFERROR(__xludf.DUMMYFUNCTION("IMPORTRANGE(""https://docs.google.com/spreadsheets/d/11923uPwbBZFjjGgGUA6NLw09EwE0CqkOc4q9oUmW1yo/edit?usp=sharing"",""ลำพูน!I519"")"),0)</f>
        <v>0</v>
      </c>
      <c r="J624" s="191">
        <f ca="1">IFERROR(__xludf.DUMMYFUNCTION("IMPORTRANGE(""https://docs.google.com/spreadsheets/d/11923uPwbBZFjjGgGUA6NLw09EwE0CqkOc4q9oUmW1yo/edit?usp=sharing"",""ลำพูน!J519"")"),0)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IFERROR(__xludf.DUMMYFUNCTION("IMPORTRANGE(""https://docs.google.com/spreadsheets/d/11923uPwbBZFjjGgGUA6NLw09EwE0CqkOc4q9oUmW1yo/edit?usp=sharing"",""ลำพูน!I520"")"),0)</f>
        <v>0</v>
      </c>
      <c r="J625" s="192">
        <f ca="1">IFERROR(__xludf.DUMMYFUNCTION("IMPORTRANGE(""https://docs.google.com/spreadsheets/d/11923uPwbBZFjjGgGUA6NLw09EwE0CqkOc4q9oUmW1yo/edit?usp=sharing"",""ลำพูน!J520"")"),0)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IFERROR(__xludf.DUMMYFUNCTION("IMPORTRANGE(""https://docs.google.com/spreadsheets/d/11923uPwbBZFjjGgGUA6NLw09EwE0CqkOc4q9oUmW1yo/edit?usp=sharing"",""ลำพูน!I521"")"),0)</f>
        <v>0</v>
      </c>
      <c r="J626" s="192">
        <f ca="1">IFERROR(__xludf.DUMMYFUNCTION("IMPORTRANGE(""https://docs.google.com/spreadsheets/d/11923uPwbBZFjjGgGUA6NLw09EwE0CqkOc4q9oUmW1yo/edit?usp=sharing"",""ลำพูน!J521"")"),0)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IFERROR(__xludf.DUMMYFUNCTION("IMPORTRANGE(""https://docs.google.com/spreadsheets/d/11923uPwbBZFjjGgGUA6NLw09EwE0CqkOc4q9oUmW1yo/edit?usp=sharing"",""ลำพูน!I523"")"),6577500)</f>
        <v>6577500</v>
      </c>
      <c r="J628" s="332">
        <f ca="1">IFERROR(__xludf.DUMMYFUNCTION("IMPORTRANGE(""https://docs.google.com/spreadsheets/d/11923uPwbBZFjjGgGUA6NLw09EwE0CqkOc4q9oUmW1yo/edit?usp=sharing"",""ลำพูน!J523"")"),1217047)</f>
        <v>1217047</v>
      </c>
      <c r="K628" s="333">
        <f t="shared" ref="K628:K635" ca="1" si="129">IF(I628&gt;0,J628*100/I628,0)</f>
        <v>18.50318510072216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IFERROR(__xludf.DUMMYFUNCTION("IMPORTRANGE(""https://docs.google.com/spreadsheets/d/11923uPwbBZFjjGgGUA6NLw09EwE0CqkOc4q9oUmW1yo/edit?usp=sharing"",""ลำพูน!I524"")"),219)</f>
        <v>219</v>
      </c>
      <c r="J629" s="332">
        <f ca="1">IFERROR(__xludf.DUMMYFUNCTION("IMPORTRANGE(""https://docs.google.com/spreadsheets/d/11923uPwbBZFjjGgGUA6NLw09EwE0CqkOc4q9oUmW1yo/edit?usp=sharing"",""ลำพูน!J524"")"),49)</f>
        <v>49</v>
      </c>
      <c r="K629" s="333">
        <f t="shared" ca="1" si="129"/>
        <v>22.374429223744293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32">
        <f ca="1">IFERROR(__xludf.DUMMYFUNCTION("IMPORTRANGE(""https://docs.google.com/spreadsheets/d/11923uPwbBZFjjGgGUA6NLw09EwE0CqkOc4q9oUmW1yo/edit?usp=sharing"",""ลำพูน!J525"")"),65666.48)</f>
        <v>65666.48</v>
      </c>
      <c r="K630" s="333">
        <f t="shared" ca="1" si="129"/>
        <v>1.2024485288506128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IFERROR(__xludf.DUMMYFUNCTION("IMPORTRANGE(""https://docs.google.com/spreadsheets/d/11923uPwbBZFjjGgGUA6NLw09EwE0CqkOc4q9oUmW1yo/edit?usp=sharing"",""ลำพูน!I526"")"),213)</f>
        <v>213</v>
      </c>
      <c r="J631" s="332">
        <f ca="1">IFERROR(__xludf.DUMMYFUNCTION("IMPORTRANGE(""https://docs.google.com/spreadsheets/d/11923uPwbBZFjjGgGUA6NLw09EwE0CqkOc4q9oUmW1yo/edit?usp=sharing"",""ลำพูน!J526"")"),18)</f>
        <v>18</v>
      </c>
      <c r="K631" s="333">
        <f t="shared" ca="1" si="129"/>
        <v>8.4507042253521121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IFERROR(__xludf.DUMMYFUNCTION("IMPORTRANGE(""https://docs.google.com/spreadsheets/d/11923uPwbBZFjjGgGUA6NLw09EwE0CqkOc4q9oUmW1yo/edit?usp=sharing"",""ลำพูน!I527"")"),3456036.79)</f>
        <v>3456036.79</v>
      </c>
      <c r="J632" s="332">
        <f ca="1">IFERROR(__xludf.DUMMYFUNCTION("IMPORTRANGE(""https://docs.google.com/spreadsheets/d/11923uPwbBZFjjGgGUA6NLw09EwE0CqkOc4q9oUmW1yo/edit?usp=sharing"",""ลำพูน!J527"")"),60147.42)</f>
        <v>60147.42</v>
      </c>
      <c r="K632" s="333">
        <f t="shared" ca="1" si="129"/>
        <v>1.7403582095548236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IFERROR(__xludf.DUMMYFUNCTION("IMPORTRANGE(""https://docs.google.com/spreadsheets/d/11923uPwbBZFjjGgGUA6NLw09EwE0CqkOc4q9oUmW1yo/edit?usp=sharing"",""ลำพูน!I528"")"),468)</f>
        <v>468</v>
      </c>
      <c r="J633" s="332">
        <f ca="1">IFERROR(__xludf.DUMMYFUNCTION("IMPORTRANGE(""https://docs.google.com/spreadsheets/d/11923uPwbBZFjjGgGUA6NLw09EwE0CqkOc4q9oUmW1yo/edit?usp=sharing"",""ลำพูน!J528"")"),8)</f>
        <v>8</v>
      </c>
      <c r="K633" s="333">
        <f t="shared" ca="1" si="129"/>
        <v>1.7094017094017093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IFERROR(__xludf.DUMMYFUNCTION("IMPORTRANGE(""https://docs.google.com/spreadsheets/d/11923uPwbBZFjjGgGUA6NLw09EwE0CqkOc4q9oUmW1yo/edit?usp=sharing"",""ลำพูน!I529"")"),7000000)</f>
        <v>7000000</v>
      </c>
      <c r="J634" s="332">
        <f ca="1">IFERROR(__xludf.DUMMYFUNCTION("IMPORTRANGE(""https://docs.google.com/spreadsheets/d/11923uPwbBZFjjGgGUA6NLw09EwE0CqkOc4q9oUmW1yo/edit?usp=sharing"",""ลำพูน!J529"")"),870000)</f>
        <v>870000</v>
      </c>
      <c r="K634" s="333">
        <f t="shared" ca="1" si="129"/>
        <v>12.428571428571429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IFERROR(__xludf.DUMMYFUNCTION("IMPORTRANGE(""https://docs.google.com/spreadsheets/d/11923uPwbBZFjjGgGUA6NLw09EwE0CqkOc4q9oUmW1yo/edit?usp=sharing"",""ลำพูน!I530"")"),230)</f>
        <v>230</v>
      </c>
      <c r="J635" s="462">
        <f ca="1">IFERROR(__xludf.DUMMYFUNCTION("IMPORTRANGE(""https://docs.google.com/spreadsheets/d/11923uPwbBZFjjGgGUA6NLw09EwE0CqkOc4q9oUmW1yo/edit?usp=sharing"",""ลำพูน!J530"")"),29)</f>
        <v>29</v>
      </c>
      <c r="K635" s="463">
        <f t="shared" ca="1" si="129"/>
        <v>12.608695652173912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zoomScale="80" zoomScaleNormal="8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251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5440348</v>
      </c>
      <c r="M8" s="25">
        <f t="shared" ca="1" si="0"/>
        <v>1855411</v>
      </c>
      <c r="N8" s="25">
        <f t="shared" ca="1" si="0"/>
        <v>1434267</v>
      </c>
      <c r="O8" s="24">
        <f t="shared" ref="O8:O16" ca="1" si="1">IF(L8&gt;0,N8*100/L8,0)</f>
        <v>26.363515716274033</v>
      </c>
      <c r="P8" s="24">
        <f t="shared" ref="P8:P16" ca="1" si="2">IF(M8&gt;0,N8*100/M8,0)</f>
        <v>77.301848485322125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5440348</v>
      </c>
      <c r="M10" s="32">
        <f t="shared" ca="1" si="4"/>
        <v>1855411</v>
      </c>
      <c r="N10" s="32">
        <f t="shared" ca="1" si="4"/>
        <v>1434267</v>
      </c>
      <c r="O10" s="31">
        <f t="shared" ca="1" si="1"/>
        <v>26.363515716274033</v>
      </c>
      <c r="P10" s="31">
        <f t="shared" ca="1" si="2"/>
        <v>77.301848485322125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5254348</v>
      </c>
      <c r="M12" s="40">
        <f t="shared" ca="1" si="6"/>
        <v>1855411</v>
      </c>
      <c r="N12" s="40">
        <f t="shared" ca="1" si="6"/>
        <v>1258267</v>
      </c>
      <c r="O12" s="40">
        <f t="shared" ca="1" si="1"/>
        <v>23.947157668277775</v>
      </c>
      <c r="P12" s="40">
        <f t="shared" ca="1" si="2"/>
        <v>67.816079564042681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2053100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3201248</v>
      </c>
      <c r="M14" s="40">
        <f t="shared" si="8"/>
        <v>0</v>
      </c>
      <c r="N14" s="40">
        <f t="shared" ca="1" si="8"/>
        <v>313270</v>
      </c>
      <c r="O14" s="43">
        <f t="shared" ca="1" si="1"/>
        <v>9.7858710103059803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186000</v>
      </c>
      <c r="M16" s="40">
        <f t="shared" si="10"/>
        <v>0</v>
      </c>
      <c r="N16" s="40">
        <f t="shared" ca="1" si="10"/>
        <v>176000</v>
      </c>
      <c r="O16" s="52">
        <f t="shared" ca="1" si="1"/>
        <v>94.623655913978496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3484365</v>
      </c>
      <c r="M18" s="25">
        <f t="shared" ca="1" si="11"/>
        <v>1855411</v>
      </c>
      <c r="N18" s="25">
        <f t="shared" ca="1" si="11"/>
        <v>1120997</v>
      </c>
      <c r="O18" s="24">
        <f t="shared" ref="O18:O20" ca="1" si="12">IF(L18&gt;0,N18*100/L18,0)</f>
        <v>32.172203543543802</v>
      </c>
      <c r="P18" s="24">
        <f t="shared" ref="P18:P26" ca="1" si="13">IF(M18&gt;0,N18*100/M18,0)</f>
        <v>60.417718769587978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3484365</v>
      </c>
      <c r="M20" s="32">
        <f t="shared" ca="1" si="15"/>
        <v>1855411</v>
      </c>
      <c r="N20" s="32">
        <f t="shared" ca="1" si="15"/>
        <v>1120997</v>
      </c>
      <c r="O20" s="31">
        <f t="shared" ca="1" si="12"/>
        <v>32.172203543543802</v>
      </c>
      <c r="P20" s="31">
        <f t="shared" ca="1" si="13"/>
        <v>60.417718769587978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3298365</v>
      </c>
      <c r="M22" s="44">
        <f t="shared" ca="1" si="18"/>
        <v>1855411</v>
      </c>
      <c r="N22" s="43">
        <f t="shared" ca="1" si="18"/>
        <v>944997</v>
      </c>
      <c r="O22" s="43">
        <f t="shared" ca="1" si="17"/>
        <v>28.650467731739816</v>
      </c>
      <c r="P22" s="43">
        <f t="shared" ca="1" si="13"/>
        <v>50.931949848308541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2053100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1245265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186000</v>
      </c>
      <c r="M26" s="52">
        <f t="shared" si="22"/>
        <v>0</v>
      </c>
      <c r="N26" s="52">
        <f t="shared" ca="1" si="22"/>
        <v>176000</v>
      </c>
      <c r="O26" s="52">
        <f t="shared" ca="1" si="17"/>
        <v>94.623655913978496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1955983</v>
      </c>
      <c r="M28" s="25">
        <f t="shared" si="23"/>
        <v>0</v>
      </c>
      <c r="N28" s="25">
        <f t="shared" ca="1" si="23"/>
        <v>313270</v>
      </c>
      <c r="O28" s="24">
        <f t="shared" ref="O28:O30" ca="1" si="24">IF(L28&gt;0,N28*100/L28,0)</f>
        <v>16.01598786901522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1955983</v>
      </c>
      <c r="M30" s="32">
        <f t="shared" si="27"/>
        <v>0</v>
      </c>
      <c r="N30" s="32">
        <f t="shared" ca="1" si="27"/>
        <v>313270</v>
      </c>
      <c r="O30" s="31">
        <f t="shared" ca="1" si="24"/>
        <v>16.01598786901522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1955983</v>
      </c>
      <c r="M32" s="43">
        <f t="shared" si="30"/>
        <v>0</v>
      </c>
      <c r="N32" s="43">
        <f t="shared" ca="1" si="30"/>
        <v>313270</v>
      </c>
      <c r="O32" s="43">
        <f t="shared" ca="1" si="29"/>
        <v>16.01598786901522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1955983</v>
      </c>
      <c r="M34" s="43">
        <f t="shared" si="32"/>
        <v>0</v>
      </c>
      <c r="N34" s="43">
        <f t="shared" ca="1" si="32"/>
        <v>313270</v>
      </c>
      <c r="O34" s="43">
        <f t="shared" ca="1" si="29"/>
        <v>16.01598786901522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3484365</v>
      </c>
      <c r="M37" s="55">
        <f t="shared" ca="1" si="33"/>
        <v>1855411</v>
      </c>
      <c r="N37" s="55">
        <f t="shared" ca="1" si="33"/>
        <v>1120997</v>
      </c>
      <c r="O37" s="56">
        <f t="shared" ca="1" si="29"/>
        <v>32.172203543543802</v>
      </c>
      <c r="P37" s="56">
        <f t="shared" ca="1" si="25"/>
        <v>60.417718769587978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787100</v>
      </c>
      <c r="M41" s="79">
        <f t="shared" ca="1" si="34"/>
        <v>421520</v>
      </c>
      <c r="N41" s="79">
        <f t="shared" ca="1" si="34"/>
        <v>241979</v>
      </c>
      <c r="O41" s="78">
        <f t="shared" ref="O41:O43" ca="1" si="35">IF(L41&gt;0,N41*100/L41,0)</f>
        <v>30.743107610214711</v>
      </c>
      <c r="P41" s="78">
        <f t="shared" ref="P41:P43" ca="1" si="36">IF(M41&gt;0,N41*100/M41,0)</f>
        <v>57.406291516416779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787100</v>
      </c>
      <c r="M43" s="79">
        <f t="shared" ca="1" si="38"/>
        <v>421520</v>
      </c>
      <c r="N43" s="79">
        <f t="shared" ca="1" si="38"/>
        <v>241979</v>
      </c>
      <c r="O43" s="78">
        <f t="shared" ca="1" si="35"/>
        <v>30.743107610214711</v>
      </c>
      <c r="P43" s="78">
        <f t="shared" ca="1" si="36"/>
        <v>57.406291516416779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751100</v>
      </c>
      <c r="M45" s="91">
        <f ca="1">IFERROR(__xludf.DUMMYFUNCTION("IMPORTRANGE(""https://docs.google.com/spreadsheets/d/1Yj_ptqi66GCucihVvJfMjLAmec39IyEx_6qawtMGysU/edit?usp=sharing"",""สบก!Q34"")"),421520)</f>
        <v>421520</v>
      </c>
      <c r="N45" s="91">
        <f ca="1">IFERROR(__xludf.DUMMYFUNCTION("IMPORTRANGE(""https://docs.google.com/spreadsheets/d/1Yj_ptqi66GCucihVvJfMjLAmec39IyEx_6qawtMGysU/edit?usp=sharing"",""สบก!R34"")"),215979)</f>
        <v>215979</v>
      </c>
      <c r="O45" s="92">
        <f ca="1">IF(L45&gt;0,N45*100/L45,0)</f>
        <v>28.755025961922513</v>
      </c>
      <c r="P45" s="92">
        <f ca="1">IF(M45&gt;0,N45*100/M45,0)</f>
        <v>51.238138166635032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IFERROR(__xludf.DUMMYFUNCTION("IMPORTRANGE(""https://docs.google.com/spreadsheets/d/1Yj_ptqi66GCucihVvJfMjLAmec39IyEx_6qawtMGysU/edit?usp=sharing"",""สบก!M34"")"),751100)</f>
        <v>751100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IFERROR(__xludf.DUMMYFUNCTION("IMPORTRANGE(""https://docs.google.com/spreadsheets/d/1Yj_ptqi66GCucihVvJfMjLAmec39IyEx_6qawtMGysU/edit?usp=sharing"",""สบก!O34"")"),36000)</f>
        <v>36000</v>
      </c>
      <c r="M49" s="101"/>
      <c r="N49" s="91">
        <f ca="1">IFERROR(__xludf.DUMMYFUNCTION("IMPORTRANGE(""https://docs.google.com/spreadsheets/d/1Yj_ptqi66GCucihVvJfMjLAmec39IyEx_6qawtMGysU/edit?usp=sharing"",""สบก!S34"")"),26000)</f>
        <v>26000</v>
      </c>
      <c r="O49" s="101">
        <f ca="1">IF(L49&gt;0,N49*100/L49,0)</f>
        <v>72.222222222222229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450000</v>
      </c>
      <c r="M53" s="125">
        <f t="shared" ca="1" si="39"/>
        <v>242806</v>
      </c>
      <c r="N53" s="125">
        <f t="shared" ca="1" si="39"/>
        <v>185447</v>
      </c>
      <c r="O53" s="124">
        <f t="shared" ref="O53:O55" ca="1" si="40">IF(L53&gt;0,N53*100/L53,0)</f>
        <v>41.210444444444441</v>
      </c>
      <c r="P53" s="124">
        <f t="shared" ref="P53:P55" ca="1" si="41">IF(M53&gt;0,N53*100/M53,0)</f>
        <v>76.376613428004248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450000</v>
      </c>
      <c r="M55" s="125">
        <f t="shared" ca="1" si="43"/>
        <v>242806</v>
      </c>
      <c r="N55" s="125">
        <f t="shared" ca="1" si="43"/>
        <v>185447</v>
      </c>
      <c r="O55" s="124">
        <f t="shared" ca="1" si="40"/>
        <v>41.210444444444441</v>
      </c>
      <c r="P55" s="124">
        <f t="shared" ca="1" si="41"/>
        <v>76.376613428004248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450000</v>
      </c>
      <c r="M57" s="91">
        <f ca="1">IFERROR(__xludf.DUMMYFUNCTION("IMPORTRANGE(""https://docs.google.com/spreadsheets/d/1Yj_ptqi66GCucihVvJfMjLAmec39IyEx_6qawtMGysU/edit?usp=sharing"",""สบก!Z34"")"),242806)</f>
        <v>242806</v>
      </c>
      <c r="N57" s="91">
        <f ca="1">IFERROR(__xludf.DUMMYFUNCTION("IMPORTRANGE(""https://docs.google.com/spreadsheets/d/1Yj_ptqi66GCucihVvJfMjLAmec39IyEx_6qawtMGysU/edit?usp=sharing"",""สบก!AA34"")"),185447)</f>
        <v>185447</v>
      </c>
      <c r="O57" s="92">
        <f ca="1">IF(L57&gt;0,N57*100/L57,0)</f>
        <v>41.210444444444441</v>
      </c>
      <c r="P57" s="92">
        <f ca="1">IF(M57&gt;0,N57*100/M57,0)</f>
        <v>76.376613428004248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IFERROR(__xludf.DUMMYFUNCTION("IMPORTRANGE(""https://docs.google.com/spreadsheets/d/1Yj_ptqi66GCucihVvJfMjLAmec39IyEx_6qawtMGysU/edit?usp=sharing"",""สบก!V34"")"),450000)</f>
        <v>450000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IFERROR(__xludf.DUMMYFUNCTION("IMPORTRANGE(""https://docs.google.com/spreadsheets/d/1Yj_ptqi66GCucihVvJfMjLAmec39IyEx_6qawtMGysU/edit?usp=sharing"",""สบก!X34"")"),0)</f>
        <v>0</v>
      </c>
      <c r="M61" s="101"/>
      <c r="N61" s="91">
        <f ca="1">IFERROR(__xludf.DUMMYFUNCTION("IMPORTRANGE(""https://docs.google.com/spreadsheets/d/1Yj_ptqi66GCucihVvJfMjLAmec39IyEx_6qawtMGysU/edit?usp=sharing"",""สบก!AB34"")"),0)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IFERROR(__xludf.DUMMYFUNCTION("IMPORTRANGE(""https://docs.google.com/spreadsheets/d/11923uPwbBZFjjGgGUA6NLw09EwE0CqkOc4q9oUmW1yo/edit?usp=sharing"",""สุโขทัย!I9"")"),1)</f>
        <v>1</v>
      </c>
      <c r="J64" s="146">
        <f ca="1">IFERROR(__xludf.DUMMYFUNCTION("IMPORTRANGE(""https://docs.google.com/spreadsheets/d/11923uPwbBZFjjGgGUA6NLw09EwE0CqkOc4q9oUmW1yo/edit?usp=sharing"",""สุโขทัย!J9"")"),1)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IFERROR(__xludf.DUMMYFUNCTION("IMPORTRANGE(""https://docs.google.com/spreadsheets/d/11923uPwbBZFjjGgGUA6NLw09EwE0CqkOc4q9oUmW1yo/edit?usp=sharing"",""สุโขทัย!I10"")"),75)</f>
        <v>75</v>
      </c>
      <c r="J65" s="146">
        <f ca="1">IFERROR(__xludf.DUMMYFUNCTION("IMPORTRANGE(""https://docs.google.com/spreadsheets/d/11923uPwbBZFjjGgGUA6NLw09EwE0CqkOc4q9oUmW1yo/edit?usp=sharing"",""สุโขทัย!J10"")"),75)</f>
        <v>75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956800</v>
      </c>
      <c r="M66" s="155">
        <f t="shared" ca="1" si="45"/>
        <v>440020</v>
      </c>
      <c r="N66" s="155">
        <f t="shared" ca="1" si="45"/>
        <v>342156</v>
      </c>
      <c r="O66" s="154">
        <f t="shared" ref="O66:O68" ca="1" si="46">IF(L66&gt;0,N66*100/L66,0)</f>
        <v>35.760451505016725</v>
      </c>
      <c r="P66" s="154">
        <f t="shared" ref="P66:P68" ca="1" si="47">IF(M66&gt;0,N66*100/M66,0)</f>
        <v>77.759192763965274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956800</v>
      </c>
      <c r="M68" s="160">
        <f t="shared" ca="1" si="49"/>
        <v>440020</v>
      </c>
      <c r="N68" s="160">
        <f t="shared" ca="1" si="49"/>
        <v>342156</v>
      </c>
      <c r="O68" s="159">
        <f t="shared" ca="1" si="46"/>
        <v>35.760451505016725</v>
      </c>
      <c r="P68" s="159">
        <f t="shared" ca="1" si="47"/>
        <v>77.759192763965274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806800</v>
      </c>
      <c r="M70" s="172">
        <f ca="1">IFERROR(__xludf.DUMMYFUNCTION("IMPORTRANGE(""https://docs.google.com/spreadsheets/d/1Yj_ptqi66GCucihVvJfMjLAmec39IyEx_6qawtMGysU/edit?usp=sharing"",""สบก!AI34"")"),440020)</f>
        <v>440020</v>
      </c>
      <c r="N70" s="172">
        <f ca="1">IFERROR(__xludf.DUMMYFUNCTION("IMPORTRANGE(""https://docs.google.com/spreadsheets/d/1Yj_ptqi66GCucihVvJfMjLAmec39IyEx_6qawtMGysU/edit?usp=sharing"",""สบก!AJ34"")"),192156)</f>
        <v>192156</v>
      </c>
      <c r="O70" s="171">
        <f ca="1">IF(L70&gt;0,N70*100/L70,0)</f>
        <v>23.817055032226079</v>
      </c>
      <c r="P70" s="171">
        <f ca="1">IF(M70&gt;0,N70*100/M70,0)</f>
        <v>43.669833189400485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IFERROR(__xludf.DUMMYFUNCTION("IMPORTRANGE(""https://docs.google.com/spreadsheets/d/1Yj_ptqi66GCucihVvJfMjLAmec39IyEx_6qawtMGysU/edit?usp=sharing"",""สบก!AE34"")"),190800)</f>
        <v>190800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IFERROR(__xludf.DUMMYFUNCTION("IMPORTRANGE(""https://docs.google.com/spreadsheets/d/1Yj_ptqi66GCucihVvJfMjLAmec39IyEx_6qawtMGysU/edit?usp=sharing"",""สบก!AF34"")"),616000)</f>
        <v>616000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IFERROR(__xludf.DUMMYFUNCTION("IMPORTRANGE(""https://docs.google.com/spreadsheets/d/1Yj_ptqi66GCucihVvJfMjLAmec39IyEx_6qawtMGysU/edit?usp=sharing"",""สบก!AG34"")"),150000)</f>
        <v>150000</v>
      </c>
      <c r="M74" s="101"/>
      <c r="N74" s="91">
        <f ca="1">IFERROR(__xludf.DUMMYFUNCTION("IMPORTRANGE(""https://docs.google.com/spreadsheets/d/1Yj_ptqi66GCucihVvJfMjLAmec39IyEx_6qawtMGysU/edit?usp=sharing"",""สบก!AK34"")"),150000)</f>
        <v>150000</v>
      </c>
      <c r="O74" s="101">
        <f ca="1">IF(L74&gt;0,N74*100/L74,0)</f>
        <v>100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IFERROR(__xludf.DUMMYFUNCTION("IMPORTRANGE(""https://docs.google.com/spreadsheets/d/11923uPwbBZFjjGgGUA6NLw09EwE0CqkOc4q9oUmW1yo/edit?usp=sharing"",""สุโขทัย!J16"")"),0)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IFERROR(__xludf.DUMMYFUNCTION("IMPORTRANGE(""https://docs.google.com/spreadsheets/d/11923uPwbBZFjjGgGUA6NLw09EwE0CqkOc4q9oUmW1yo/edit?usp=sharing"",""สุโขทัย!J17"")"),1)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IFERROR(__xludf.DUMMYFUNCTION("IMPORTRANGE(""https://docs.google.com/spreadsheets/d/11923uPwbBZFjjGgGUA6NLw09EwE0CqkOc4q9oUmW1yo/edit?usp=sharing"",""สุโขทัย!J18"")"),1)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IFERROR(__xludf.DUMMYFUNCTION("IMPORTRANGE(""https://docs.google.com/spreadsheets/d/11923uPwbBZFjjGgGUA6NLw09EwE0CqkOc4q9oUmW1yo/edit?usp=sharing"",""สุโขทัย!J19"")"),0)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IFERROR(__xludf.DUMMYFUNCTION("IMPORTRANGE(""https://docs.google.com/spreadsheets/d/11923uPwbBZFjjGgGUA6NLw09EwE0CqkOc4q9oUmW1yo/edit?usp=sharing"",""สุโขทัย!I20"")"),1)</f>
        <v>1</v>
      </c>
      <c r="J80" s="203">
        <f ca="1">IFERROR(__xludf.DUMMYFUNCTION("IMPORTRANGE(""https://docs.google.com/spreadsheets/d/11923uPwbBZFjjGgGUA6NLw09EwE0CqkOc4q9oUmW1yo/edit?usp=sharing"",""สุโขทัย!J20"")"),1)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IFERROR(__xludf.DUMMYFUNCTION("IMPORTRANGE(""https://docs.google.com/spreadsheets/d/11923uPwbBZFjjGgGUA6NLw09EwE0CqkOc4q9oUmW1yo/edit?usp=sharing"",""สุโขทัย!I21"")"),75)</f>
        <v>75</v>
      </c>
      <c r="J81" s="203">
        <f ca="1">IFERROR(__xludf.DUMMYFUNCTION("IMPORTRANGE(""https://docs.google.com/spreadsheets/d/11923uPwbBZFjjGgGUA6NLw09EwE0CqkOc4q9oUmW1yo/edit?usp=sharing"",""สุโขทัย!J21"")"),75)</f>
        <v>75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IFERROR(__xludf.DUMMYFUNCTION("IMPORTRANGE(""https://docs.google.com/spreadsheets/d/11923uPwbBZFjjGgGUA6NLw09EwE0CqkOc4q9oUmW1yo/edit?usp=sharing"",""สุโขทัย!I22"")"),0)</f>
        <v>0</v>
      </c>
      <c r="J82" s="191">
        <f ca="1">IFERROR(__xludf.DUMMYFUNCTION("IMPORTRANGE(""https://docs.google.com/spreadsheets/d/11923uPwbBZFjjGgGUA6NLw09EwE0CqkOc4q9oUmW1yo/edit?usp=sharing"",""สุโขทัย!J22"")"),0)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IFERROR(__xludf.DUMMYFUNCTION("IMPORTRANGE(""https://docs.google.com/spreadsheets/d/11923uPwbBZFjjGgGUA6NLw09EwE0CqkOc4q9oUmW1yo/edit?usp=sharing"",""สุโขทัย!I23"")"),0)</f>
        <v>0</v>
      </c>
      <c r="J83" s="191">
        <f ca="1">IFERROR(__xludf.DUMMYFUNCTION("IMPORTRANGE(""https://docs.google.com/spreadsheets/d/11923uPwbBZFjjGgGUA6NLw09EwE0CqkOc4q9oUmW1yo/edit?usp=sharing"",""สุโขทัย!J23"")"),0)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IFERROR(__xludf.DUMMYFUNCTION("IMPORTRANGE(""https://docs.google.com/spreadsheets/d/11923uPwbBZFjjGgGUA6NLw09EwE0CqkOc4q9oUmW1yo/edit?usp=sharing"",""สุโขทัย!I24"")"),1)</f>
        <v>1</v>
      </c>
      <c r="J84" s="192">
        <f ca="1">IFERROR(__xludf.DUMMYFUNCTION("IMPORTRANGE(""https://docs.google.com/spreadsheets/d/11923uPwbBZFjjGgGUA6NLw09EwE0CqkOc4q9oUmW1yo/edit?usp=sharing"",""สุโขทัย!J24"")"),1)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IFERROR(__xludf.DUMMYFUNCTION("IMPORTRANGE(""https://docs.google.com/spreadsheets/d/11923uPwbBZFjjGgGUA6NLw09EwE0CqkOc4q9oUmW1yo/edit?usp=sharing"",""สุโขทัย!I25"")"),75)</f>
        <v>75</v>
      </c>
      <c r="J85" s="192">
        <f ca="1">IFERROR(__xludf.DUMMYFUNCTION("IMPORTRANGE(""https://docs.google.com/spreadsheets/d/11923uPwbBZFjjGgGUA6NLw09EwE0CqkOc4q9oUmW1yo/edit?usp=sharing"",""สุโขทัย!J25"")"),75)</f>
        <v>75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IFERROR(__xludf.DUMMYFUNCTION("IMPORTRANGE(""https://docs.google.com/spreadsheets/d/11923uPwbBZFjjGgGUA6NLw09EwE0CqkOc4q9oUmW1yo/edit?usp=sharing"",""สุโขทัย!I26"")"),0)</f>
        <v>0</v>
      </c>
      <c r="J86" s="191">
        <f ca="1">IFERROR(__xludf.DUMMYFUNCTION("IMPORTRANGE(""https://docs.google.com/spreadsheets/d/11923uPwbBZFjjGgGUA6NLw09EwE0CqkOc4q9oUmW1yo/edit?usp=sharing"",""สุโขทัย!J26"")"),0)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IFERROR(__xludf.DUMMYFUNCTION("IMPORTRANGE(""https://docs.google.com/spreadsheets/d/11923uPwbBZFjjGgGUA6NLw09EwE0CqkOc4q9oUmW1yo/edit?usp=sharing"",""สุโขทัย!I27"")"),0)</f>
        <v>0</v>
      </c>
      <c r="J87" s="191">
        <f ca="1">IFERROR(__xludf.DUMMYFUNCTION("IMPORTRANGE(""https://docs.google.com/spreadsheets/d/11923uPwbBZFjjGgGUA6NLw09EwE0CqkOc4q9oUmW1yo/edit?usp=sharing"",""สุโขทัย!J27"")"),0)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IFERROR(__xludf.DUMMYFUNCTION("IMPORTRANGE(""https://docs.google.com/spreadsheets/d/11923uPwbBZFjjGgGUA6NLw09EwE0CqkOc4q9oUmW1yo/edit?usp=sharing"",""สุโขทัย!I28"")"),0)</f>
        <v>0</v>
      </c>
      <c r="J88" s="191">
        <f ca="1">IFERROR(__xludf.DUMMYFUNCTION("IMPORTRANGE(""https://docs.google.com/spreadsheets/d/11923uPwbBZFjjGgGUA6NLw09EwE0CqkOc4q9oUmW1yo/edit?usp=sharing"",""สุโขทัย!J28"")"),0)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IFERROR(__xludf.DUMMYFUNCTION("IMPORTRANGE(""https://docs.google.com/spreadsheets/d/11923uPwbBZFjjGgGUA6NLw09EwE0CqkOc4q9oUmW1yo/edit?usp=sharing"",""สุโขทัย!J29"")"),0)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IFERROR(__xludf.DUMMYFUNCTION("IMPORTRANGE(""https://docs.google.com/spreadsheets/d/11923uPwbBZFjjGgGUA6NLw09EwE0CqkOc4q9oUmW1yo/edit?usp=sharing"",""สุโขทัย!I32"")"),0)</f>
        <v>0</v>
      </c>
      <c r="J92" s="146">
        <f ca="1">IFERROR(__xludf.DUMMYFUNCTION("IMPORTRANGE(""https://docs.google.com/spreadsheets/d/11923uPwbBZFjjGgGUA6NLw09EwE0CqkOc4q9oUmW1yo/edit?usp=sharing"",""สุโขทัย!J32"")"),0)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IFERROR(__xludf.DUMMYFUNCTION("IMPORTRANGE(""https://docs.google.com/spreadsheets/d/11923uPwbBZFjjGgGUA6NLw09EwE0CqkOc4q9oUmW1yo/edit?usp=sharing"",""สุโขทัย!I33"")"),0)</f>
        <v>0</v>
      </c>
      <c r="J93" s="146">
        <f ca="1">IFERROR(__xludf.DUMMYFUNCTION("IMPORTRANGE(""https://docs.google.com/spreadsheets/d/11923uPwbBZFjjGgGUA6NLw09EwE0CqkOc4q9oUmW1yo/edit?usp=sharing"",""สุโขทัย!J33"")"),0)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IFERROR(__xludf.DUMMYFUNCTION("IMPORTRANGE(""https://docs.google.com/spreadsheets/d/1Yj_ptqi66GCucihVvJfMjLAmec39IyEx_6qawtMGysU/edit?usp=sharing"",""สบก!AR34"")"),0)</f>
        <v>0</v>
      </c>
      <c r="N98" s="172">
        <f ca="1">IFERROR(__xludf.DUMMYFUNCTION("IMPORTRANGE(""https://docs.google.com/spreadsheets/d/1Yj_ptqi66GCucihVvJfMjLAmec39IyEx_6qawtMGysU/edit?usp=sharing"",""สบก!AS34"")"),0)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IFERROR(__xludf.DUMMYFUNCTION("IMPORTRANGE(""https://docs.google.com/spreadsheets/d/1Yj_ptqi66GCucihVvJfMjLAmec39IyEx_6qawtMGysU/edit?usp=sharing"",""สบก!AN34"")"),0)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IFERROR(__xludf.DUMMYFUNCTION("IMPORTRANGE(""https://docs.google.com/spreadsheets/d/1Yj_ptqi66GCucihVvJfMjLAmec39IyEx_6qawtMGysU/edit?usp=sharing"",""สบก!AO34"")"),0)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IFERROR(__xludf.DUMMYFUNCTION("IMPORTRANGE(""https://docs.google.com/spreadsheets/d/1Yj_ptqi66GCucihVvJfMjLAmec39IyEx_6qawtMGysU/edit?usp=sharing"",""สบก!AP34"")"),0)</f>
        <v>0</v>
      </c>
      <c r="M102" s="101"/>
      <c r="N102" s="91">
        <f ca="1">IFERROR(__xludf.DUMMYFUNCTION("IMPORTRANGE(""https://docs.google.com/spreadsheets/d/1Yj_ptqi66GCucihVvJfMjLAmec39IyEx_6qawtMGysU/edit?usp=sharing"",""สบก!AT34"")"),0)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IFERROR(__xludf.DUMMYFUNCTION("IMPORTRANGE(""https://docs.google.com/spreadsheets/d/11923uPwbBZFjjGgGUA6NLw09EwE0CqkOc4q9oUmW1yo/edit?usp=sharing"",""สุโขทัย!J39"")"),0)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IFERROR(__xludf.DUMMYFUNCTION("IMPORTRANGE(""https://docs.google.com/spreadsheets/d/11923uPwbBZFjjGgGUA6NLw09EwE0CqkOc4q9oUmW1yo/edit?usp=sharing"",""สุโขทัย!J40"")"),0)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IFERROR(__xludf.DUMMYFUNCTION("IMPORTRANGE(""https://docs.google.com/spreadsheets/d/11923uPwbBZFjjGgGUA6NLw09EwE0CqkOc4q9oUmW1yo/edit?usp=sharing"",""สุโขทัย!J41"")"),0)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IFERROR(__xludf.DUMMYFUNCTION("IMPORTRANGE(""https://docs.google.com/spreadsheets/d/11923uPwbBZFjjGgGUA6NLw09EwE0CqkOc4q9oUmW1yo/edit?usp=sharing"",""สุโขทัย!J42"")"),0)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IFERROR(__xludf.DUMMYFUNCTION("IMPORTRANGE(""https://docs.google.com/spreadsheets/d/11923uPwbBZFjjGgGUA6NLw09EwE0CqkOc4q9oUmW1yo/edit?usp=sharing"",""สุโขทัย!I43"")"),0)</f>
        <v>0</v>
      </c>
      <c r="J108" s="191">
        <f ca="1">IFERROR(__xludf.DUMMYFUNCTION("IMPORTRANGE(""https://docs.google.com/spreadsheets/d/11923uPwbBZFjjGgGUA6NLw09EwE0CqkOc4q9oUmW1yo/edit?usp=sharing"",""สุโขทัย!J43"")"),0)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IFERROR(__xludf.DUMMYFUNCTION("IMPORTRANGE(""https://docs.google.com/spreadsheets/d/11923uPwbBZFjjGgGUA6NLw09EwE0CqkOc4q9oUmW1yo/edit?usp=sharing"",""สุโขทัย!I44"")"),0)</f>
        <v>0</v>
      </c>
      <c r="J109" s="191">
        <f ca="1">IFERROR(__xludf.DUMMYFUNCTION("IMPORTRANGE(""https://docs.google.com/spreadsheets/d/11923uPwbBZFjjGgGUA6NLw09EwE0CqkOc4q9oUmW1yo/edit?usp=sharing"",""สุโขทัย!J44"")"),0)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IFERROR(__xludf.DUMMYFUNCTION("IMPORTRANGE(""https://docs.google.com/spreadsheets/d/11923uPwbBZFjjGgGUA6NLw09EwE0CqkOc4q9oUmW1yo/edit?usp=sharing"",""สุโขทัย!I45"")"),0)</f>
        <v>0</v>
      </c>
      <c r="J110" s="191">
        <f ca="1">IFERROR(__xludf.DUMMYFUNCTION("IMPORTRANGE(""https://docs.google.com/spreadsheets/d/11923uPwbBZFjjGgGUA6NLw09EwE0CqkOc4q9oUmW1yo/edit?usp=sharing"",""สุโขทัย!J45"")"),0)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IFERROR(__xludf.DUMMYFUNCTION("IMPORTRANGE(""https://docs.google.com/spreadsheets/d/11923uPwbBZFjjGgGUA6NLw09EwE0CqkOc4q9oUmW1yo/edit?usp=sharing"",""สุโขทัย!I46"")"),0)</f>
        <v>0</v>
      </c>
      <c r="J111" s="191">
        <f ca="1">IFERROR(__xludf.DUMMYFUNCTION("IMPORTRANGE(""https://docs.google.com/spreadsheets/d/11923uPwbBZFjjGgGUA6NLw09EwE0CqkOc4q9oUmW1yo/edit?usp=sharing"",""สุโขทัย!J46"")"),0)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IFERROR(__xludf.DUMMYFUNCTION("IMPORTRANGE(""https://docs.google.com/spreadsheets/d/11923uPwbBZFjjGgGUA6NLw09EwE0CqkOc4q9oUmW1yo/edit?usp=sharing"",""สุโขทัย!I47"")"),0)</f>
        <v>0</v>
      </c>
      <c r="J112" s="191">
        <f ca="1">IFERROR(__xludf.DUMMYFUNCTION("IMPORTRANGE(""https://docs.google.com/spreadsheets/d/11923uPwbBZFjjGgGUA6NLw09EwE0CqkOc4q9oUmW1yo/edit?usp=sharing"",""สุโขทัย!J47"")"),0)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IFERROR(__xludf.DUMMYFUNCTION("IMPORTRANGE(""https://docs.google.com/spreadsheets/d/11923uPwbBZFjjGgGUA6NLw09EwE0CqkOc4q9oUmW1yo/edit?usp=sharing"",""สุโขทัย!I48"")"),0)</f>
        <v>0</v>
      </c>
      <c r="J113" s="191">
        <f ca="1">IFERROR(__xludf.DUMMYFUNCTION("IMPORTRANGE(""https://docs.google.com/spreadsheets/d/11923uPwbBZFjjGgGUA6NLw09EwE0CqkOc4q9oUmW1yo/edit?usp=sharing"",""สุโขทัย!J48"")"),0)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IFERROR(__xludf.DUMMYFUNCTION("IMPORTRANGE(""https://docs.google.com/spreadsheets/d/11923uPwbBZFjjGgGUA6NLw09EwE0CqkOc4q9oUmW1yo/edit?usp=sharing"",""สุโขทัย!J49"")"),0)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IFERROR(__xludf.DUMMYFUNCTION("IMPORTRANGE(""https://docs.google.com/spreadsheets/d/11923uPwbBZFjjGgGUA6NLw09EwE0CqkOc4q9oUmW1yo/edit?usp=sharing"",""สุโขทัย!J50"")"),0)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IFERROR(__xludf.DUMMYFUNCTION("IMPORTRANGE(""https://docs.google.com/spreadsheets/d/11923uPwbBZFjjGgGUA6NLw09EwE0CqkOc4q9oUmW1yo/edit?usp=sharing"",""สุโขทัย!I52"")"),20)</f>
        <v>20</v>
      </c>
      <c r="J117" s="146">
        <f ca="1">IFERROR(__xludf.DUMMYFUNCTION("IMPORTRANGE(""https://docs.google.com/spreadsheets/d/11923uPwbBZFjjGgGUA6NLw09EwE0CqkOc4q9oUmW1yo/edit?usp=sharing"",""สุโขทัย!J52"")"),20)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49380</v>
      </c>
      <c r="O118" s="154">
        <f t="shared" ref="O118:O120" ca="1" si="59">IF(L118&gt;0,N118*100/L118,0)</f>
        <v>59.898107714701602</v>
      </c>
      <c r="P118" s="154">
        <f t="shared" ref="P118:P120" ca="1" si="60">IF(M118&gt;0,N118*100/M118,0)</f>
        <v>74.322697170379286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49380</v>
      </c>
      <c r="O120" s="159">
        <f t="shared" ca="1" si="59"/>
        <v>59.898107714701602</v>
      </c>
      <c r="P120" s="159">
        <f t="shared" ca="1" si="60"/>
        <v>74.322697170379286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IFERROR(__xludf.DUMMYFUNCTION("IMPORTRANGE(""https://docs.google.com/spreadsheets/d/1Yj_ptqi66GCucihVvJfMjLAmec39IyEx_6qawtMGysU/edit?usp=sharing"",""สบก!BA34"")"),66440)</f>
        <v>66440</v>
      </c>
      <c r="N122" s="172">
        <f ca="1">IFERROR(__xludf.DUMMYFUNCTION("IMPORTRANGE(""https://docs.google.com/spreadsheets/d/1Yj_ptqi66GCucihVvJfMjLAmec39IyEx_6qawtMGysU/edit?usp=sharing"",""สบก!BB34"")"),49380)</f>
        <v>49380</v>
      </c>
      <c r="O122" s="171">
        <f ca="1">IF(L122&gt;0,N122*100/L122,0)</f>
        <v>59.898107714701602</v>
      </c>
      <c r="P122" s="171">
        <f ca="1">IF(M122&gt;0,N122*100/M122,0)</f>
        <v>74.322697170379286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IFERROR(__xludf.DUMMYFUNCTION("IMPORTRANGE(""https://docs.google.com/spreadsheets/d/1Yj_ptqi66GCucihVvJfMjLAmec39IyEx_6qawtMGysU/edit?usp=sharing"",""สบก!AW34"")"),0)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IFERROR(__xludf.DUMMYFUNCTION("IMPORTRANGE(""https://docs.google.com/spreadsheets/d/1Yj_ptqi66GCucihVvJfMjLAmec39IyEx_6qawtMGysU/edit?usp=sharing"",""สบก!AX34"")"),82440)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IFERROR(__xludf.DUMMYFUNCTION("IMPORTRANGE(""https://docs.google.com/spreadsheets/d/1Yj_ptqi66GCucihVvJfMjLAmec39IyEx_6qawtMGysU/edit?usp=sharing"",""สบก!AY34"")"),0)</f>
        <v>0</v>
      </c>
      <c r="M126" s="101"/>
      <c r="N126" s="91">
        <f ca="1">IFERROR(__xludf.DUMMYFUNCTION("IMPORTRANGE(""https://docs.google.com/spreadsheets/d/1Yj_ptqi66GCucihVvJfMjLAmec39IyEx_6qawtMGysU/edit?usp=sharing"",""สบก!BC34"")"),0)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IFERROR(__xludf.DUMMYFUNCTION("IMPORTRANGE(""https://docs.google.com/spreadsheets/d/11923uPwbBZFjjGgGUA6NLw09EwE0CqkOc4q9oUmW1yo/edit?usp=sharing"",""สุโขทัย!J58"")"),0)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IFERROR(__xludf.DUMMYFUNCTION("IMPORTRANGE(""https://docs.google.com/spreadsheets/d/11923uPwbBZFjjGgGUA6NLw09EwE0CqkOc4q9oUmW1yo/edit?usp=sharing"",""สุโขทัย!J59"")"),1)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IFERROR(__xludf.DUMMYFUNCTION("IMPORTRANGE(""https://docs.google.com/spreadsheets/d/11923uPwbBZFjjGgGUA6NLw09EwE0CqkOc4q9oUmW1yo/edit?usp=sharing"",""สุโขทัย!J60"")"),1)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IFERROR(__xludf.DUMMYFUNCTION("IMPORTRANGE(""https://docs.google.com/spreadsheets/d/11923uPwbBZFjjGgGUA6NLw09EwE0CqkOc4q9oUmW1yo/edit?usp=sharing"",""สุโขทัย!J61"")"),0)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IFERROR(__xludf.DUMMYFUNCTION("IMPORTRANGE(""https://docs.google.com/spreadsheets/d/11923uPwbBZFjjGgGUA6NLw09EwE0CqkOc4q9oUmW1yo/edit?usp=sharing"",""สุโขทัย!I62"")"),20)</f>
        <v>20</v>
      </c>
      <c r="J132" s="191">
        <f ca="1">IFERROR(__xludf.DUMMYFUNCTION("IMPORTRANGE(""https://docs.google.com/spreadsheets/d/11923uPwbBZFjjGgGUA6NLw09EwE0CqkOc4q9oUmW1yo/edit?usp=sharing"",""สุโขทัย!J62"")"),20)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IFERROR(__xludf.DUMMYFUNCTION("IMPORTRANGE(""https://docs.google.com/spreadsheets/d/11923uPwbBZFjjGgGUA6NLw09EwE0CqkOc4q9oUmW1yo/edit?usp=sharing"",""สุโขทัย!I63"")"),20)</f>
        <v>20</v>
      </c>
      <c r="J133" s="191">
        <f ca="1">IFERROR(__xludf.DUMMYFUNCTION("IMPORTRANGE(""https://docs.google.com/spreadsheets/d/11923uPwbBZFjjGgGUA6NLw09EwE0CqkOc4q9oUmW1yo/edit?usp=sharing"",""สุโขทัย!J63"")"),0)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IFERROR(__xludf.DUMMYFUNCTION("IMPORTRANGE(""https://docs.google.com/spreadsheets/d/11923uPwbBZFjjGgGUA6NLw09EwE0CqkOc4q9oUmW1yo/edit?usp=sharing"",""สุโขทัย!J64"")"),0)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IFERROR(__xludf.DUMMYFUNCTION("IMPORTRANGE(""https://docs.google.com/spreadsheets/d/11923uPwbBZFjjGgGUA6NLw09EwE0CqkOc4q9oUmW1yo/edit?usp=sharing"",""สุโขทัย!J65"")"),0)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IFERROR(__xludf.DUMMYFUNCTION("IMPORTRANGE(""https://docs.google.com/spreadsheets/d/11923uPwbBZFjjGgGUA6NLw09EwE0CqkOc4q9oUmW1yo/edit?usp=sharing"",""สุโขทัย!I68"")"),0)</f>
        <v>0</v>
      </c>
      <c r="J138" s="264">
        <f ca="1">IFERROR(__xludf.DUMMYFUNCTION("IMPORTRANGE(""https://docs.google.com/spreadsheets/d/11923uPwbBZFjjGgGUA6NLw09EwE0CqkOc4q9oUmW1yo/edit?usp=sharing"",""สุโขทัย!J68"")"),0)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83000</v>
      </c>
      <c r="M140" s="155">
        <f t="shared" ca="1" si="64"/>
        <v>59750</v>
      </c>
      <c r="N140" s="155">
        <f t="shared" ca="1" si="64"/>
        <v>440</v>
      </c>
      <c r="O140" s="154">
        <f t="shared" ref="O140:O142" ca="1" si="65">IF(L140&gt;0,N140*100/L140,0)</f>
        <v>0.53012048192771088</v>
      </c>
      <c r="P140" s="154">
        <f t="shared" ref="P140:P142" ca="1" si="66">IF(M140&gt;0,N140*100/M140,0)</f>
        <v>0.7364016736401674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83000</v>
      </c>
      <c r="M142" s="160">
        <f t="shared" ca="1" si="68"/>
        <v>59750</v>
      </c>
      <c r="N142" s="160">
        <f t="shared" ca="1" si="68"/>
        <v>440</v>
      </c>
      <c r="O142" s="159">
        <f t="shared" ca="1" si="65"/>
        <v>0.53012048192771088</v>
      </c>
      <c r="P142" s="159">
        <f t="shared" ca="1" si="66"/>
        <v>0.7364016736401674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83000</v>
      </c>
      <c r="M144" s="172">
        <f ca="1">IFERROR(__xludf.DUMMYFUNCTION("IMPORTRANGE(""https://docs.google.com/spreadsheets/d/1Yj_ptqi66GCucihVvJfMjLAmec39IyEx_6qawtMGysU/edit?usp=sharing"",""สบก!BJ34"")"),59750)</f>
        <v>59750</v>
      </c>
      <c r="N144" s="172">
        <f ca="1">IFERROR(__xludf.DUMMYFUNCTION("IMPORTRANGE(""https://docs.google.com/spreadsheets/d/1Yj_ptqi66GCucihVvJfMjLAmec39IyEx_6qawtMGysU/edit?usp=sharing"",""สบก!BK34"")"),440)</f>
        <v>440</v>
      </c>
      <c r="O144" s="171">
        <f ca="1">IF(L144&gt;0,N144*100/L144,0)</f>
        <v>0.53012048192771088</v>
      </c>
      <c r="P144" s="171">
        <f ca="1">IF(M144&gt;0,N144*100/M144,0)</f>
        <v>0.7364016736401674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IFERROR(__xludf.DUMMYFUNCTION("IMPORTRANGE(""https://docs.google.com/spreadsheets/d/1Yj_ptqi66GCucihVvJfMjLAmec39IyEx_6qawtMGysU/edit?usp=sharing"",""สบก!BF34"")"),0)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IFERROR(__xludf.DUMMYFUNCTION("IMPORTRANGE(""https://docs.google.com/spreadsheets/d/1Yj_ptqi66GCucihVvJfMjLAmec39IyEx_6qawtMGysU/edit?usp=sharing"",""สบก!BG34"")"),83000)</f>
        <v>83000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IFERROR(__xludf.DUMMYFUNCTION("IMPORTRANGE(""https://docs.google.com/spreadsheets/d/1Yj_ptqi66GCucihVvJfMjLAmec39IyEx_6qawtMGysU/edit?usp=sharing"",""สบก!BH34"")"),0)</f>
        <v>0</v>
      </c>
      <c r="M148" s="101"/>
      <c r="N148" s="91">
        <f ca="1">IFERROR(__xludf.DUMMYFUNCTION("IMPORTRANGE(""https://docs.google.com/spreadsheets/d/1Yj_ptqi66GCucihVvJfMjLAmec39IyEx_6qawtMGysU/edit?usp=sharing"",""สบก!BL34"")"),0)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IFERROR(__xludf.DUMMYFUNCTION("IMPORTRANGE(""https://docs.google.com/spreadsheets/d/11923uPwbBZFjjGgGUA6NLw09EwE0CqkOc4q9oUmW1yo/edit?usp=sharing"",""สุโขทัย!I74"")"),4)</f>
        <v>4</v>
      </c>
      <c r="J149" s="272">
        <f ca="1">IFERROR(__xludf.DUMMYFUNCTION("IMPORTRANGE(""https://docs.google.com/spreadsheets/d/11923uPwbBZFjjGgGUA6NLw09EwE0CqkOc4q9oUmW1yo/edit?usp=sharing"",""สุโขทัย!J74"")"),1)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IFERROR(__xludf.DUMMYFUNCTION("IMPORTRANGE(""https://docs.google.com/spreadsheets/d/11923uPwbBZFjjGgGUA6NLw09EwE0CqkOc4q9oUmW1yo/edit?usp=sharing"",""สุโขทัย!J79"")"),0)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IFERROR(__xludf.DUMMYFUNCTION("IMPORTRANGE(""https://docs.google.com/spreadsheets/d/11923uPwbBZFjjGgGUA6NLw09EwE0CqkOc4q9oUmW1yo/edit?usp=sharing"",""สุโขทัย!J80"")"),1)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IFERROR(__xludf.DUMMYFUNCTION("IMPORTRANGE(""https://docs.google.com/spreadsheets/d/11923uPwbBZFjjGgGUA6NLw09EwE0CqkOc4q9oUmW1yo/edit?usp=sharing"",""สุโขทัย!J81"")"),1)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IFERROR(__xludf.DUMMYFUNCTION("IMPORTRANGE(""https://docs.google.com/spreadsheets/d/11923uPwbBZFjjGgGUA6NLw09EwE0CqkOc4q9oUmW1yo/edit?usp=sharing"",""สุโขทัย!J82"")"),0)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IFERROR(__xludf.DUMMYFUNCTION("IMPORTRANGE(""https://docs.google.com/spreadsheets/d/11923uPwbBZFjjGgGUA6NLw09EwE0CqkOc4q9oUmW1yo/edit?usp=sharing"",""สุโขทัย!I83"")"),4)</f>
        <v>4</v>
      </c>
      <c r="J158" s="192">
        <f ca="1">IFERROR(__xludf.DUMMYFUNCTION("IMPORTRANGE(""https://docs.google.com/spreadsheets/d/11923uPwbBZFjjGgGUA6NLw09EwE0CqkOc4q9oUmW1yo/edit?usp=sharing"",""สุโขทัย!J83"")"),1)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IFERROR(__xludf.DUMMYFUNCTION("IMPORTRANGE(""https://docs.google.com/spreadsheets/d/11923uPwbBZFjjGgGUA6NLw09EwE0CqkOc4q9oUmW1yo/edit?usp=sharing"",""สุโขทัย!J84"")"),81)</f>
        <v>81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IFERROR(__xludf.DUMMYFUNCTION("IMPORTRANGE(""https://docs.google.com/spreadsheets/d/11923uPwbBZFjjGgGUA6NLw09EwE0CqkOc4q9oUmW1yo/edit?usp=sharing"",""สุโขทัย!J85"")"),81)</f>
        <v>81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IFERROR(__xludf.DUMMYFUNCTION("IMPORTRANGE(""https://docs.google.com/spreadsheets/d/11923uPwbBZFjjGgGUA6NLw09EwE0CqkOc4q9oUmW1yo/edit?usp=sharing"",""สุโขทัย!J86"")"),0)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IFERROR(__xludf.DUMMYFUNCTION("IMPORTRANGE(""https://docs.google.com/spreadsheets/d/11923uPwbBZFjjGgGUA6NLw09EwE0CqkOc4q9oUmW1yo/edit?usp=sharing"",""สุโขทัย!J87"")"),0)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IFERROR(__xludf.DUMMYFUNCTION("IMPORTRANGE(""https://docs.google.com/spreadsheets/d/11923uPwbBZFjjGgGUA6NLw09EwE0CqkOc4q9oUmW1yo/edit?usp=sharing"",""สุโขทัย!I89"")"),4)</f>
        <v>4</v>
      </c>
      <c r="J164" s="277">
        <f ca="1">IFERROR(__xludf.DUMMYFUNCTION("IMPORTRANGE(""https://docs.google.com/spreadsheets/d/11923uPwbBZFjjGgGUA6NLw09EwE0CqkOc4q9oUmW1yo/edit?usp=sharing"",""สุโขทัย!J89"")"),0)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IFERROR(__xludf.DUMMYFUNCTION("IMPORTRANGE(""https://docs.google.com/spreadsheets/d/11923uPwbBZFjjGgGUA6NLw09EwE0CqkOc4q9oUmW1yo/edit?usp=sharing"",""สุโขทัย!J94"")"),0)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IFERROR(__xludf.DUMMYFUNCTION("IMPORTRANGE(""https://docs.google.com/spreadsheets/d/11923uPwbBZFjjGgGUA6NLw09EwE0CqkOc4q9oUmW1yo/edit?usp=sharing"",""สุโขทัย!J95"")"),1)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IFERROR(__xludf.DUMMYFUNCTION("IMPORTRANGE(""https://docs.google.com/spreadsheets/d/11923uPwbBZFjjGgGUA6NLw09EwE0CqkOc4q9oUmW1yo/edit?usp=sharing"",""สุโขทัย!J96"")"),1)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IFERROR(__xludf.DUMMYFUNCTION("IMPORTRANGE(""https://docs.google.com/spreadsheets/d/11923uPwbBZFjjGgGUA6NLw09EwE0CqkOc4q9oUmW1yo/edit?usp=sharing"",""สุโขทัย!J97"")"),1)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IFERROR(__xludf.DUMMYFUNCTION("IMPORTRANGE(""https://docs.google.com/spreadsheets/d/11923uPwbBZFjjGgGUA6NLw09EwE0CqkOc4q9oUmW1yo/edit?usp=sharing"",""สุโขทัย!I98"")"),4)</f>
        <v>4</v>
      </c>
      <c r="J173" s="192">
        <f ca="1">IFERROR(__xludf.DUMMYFUNCTION("IMPORTRANGE(""https://docs.google.com/spreadsheets/d/11923uPwbBZFjjGgGUA6NLw09EwE0CqkOc4q9oUmW1yo/edit?usp=sharing"",""สุโขทัย!J98"")"),0)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IFERROR(__xludf.DUMMYFUNCTION("IMPORTRANGE(""https://docs.google.com/spreadsheets/d/11923uPwbBZFjjGgGUA6NLw09EwE0CqkOc4q9oUmW1yo/edit?usp=sharing"",""สุโขทัย!J99"")"),0)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IFERROR(__xludf.DUMMYFUNCTION("IMPORTRANGE(""https://docs.google.com/spreadsheets/d/11923uPwbBZFjjGgGUA6NLw09EwE0CqkOc4q9oUmW1yo/edit?usp=sharing"",""สุโขทัย!I101"")"),0)</f>
        <v>0</v>
      </c>
      <c r="J176" s="277">
        <f ca="1">IFERROR(__xludf.DUMMYFUNCTION("IMPORTRANGE(""https://docs.google.com/spreadsheets/d/11923uPwbBZFjjGgGUA6NLw09EwE0CqkOc4q9oUmW1yo/edit?usp=sharing"",""สุโขทัย!J101"")"),0)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IFERROR(__xludf.DUMMYFUNCTION("IMPORTRANGE(""https://docs.google.com/spreadsheets/d/11923uPwbBZFjjGgGUA6NLw09EwE0CqkOc4q9oUmW1yo/edit?usp=sharing"",""สุโขทัย!J106"")"),0)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IFERROR(__xludf.DUMMYFUNCTION("IMPORTRANGE(""https://docs.google.com/spreadsheets/d/11923uPwbBZFjjGgGUA6NLw09EwE0CqkOc4q9oUmW1yo/edit?usp=sharing"",""สุโขทัย!J107"")"),0)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IFERROR(__xludf.DUMMYFUNCTION("IMPORTRANGE(""https://docs.google.com/spreadsheets/d/11923uPwbBZFjjGgGUA6NLw09EwE0CqkOc4q9oUmW1yo/edit?usp=sharing"",""สุโขทัย!J108"")"),0)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IFERROR(__xludf.DUMMYFUNCTION("IMPORTRANGE(""https://docs.google.com/spreadsheets/d/11923uPwbBZFjjGgGUA6NLw09EwE0CqkOc4q9oUmW1yo/edit?usp=sharing"",""สุโขทัย!J109"")"),0)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IFERROR(__xludf.DUMMYFUNCTION("IMPORTRANGE(""https://docs.google.com/spreadsheets/d/11923uPwbBZFjjGgGUA6NLw09EwE0CqkOc4q9oUmW1yo/edit?usp=sharing"",""สุโขทัย!I110"")"),0)</f>
        <v>0</v>
      </c>
      <c r="J185" s="191">
        <f ca="1">IFERROR(__xludf.DUMMYFUNCTION("IMPORTRANGE(""https://docs.google.com/spreadsheets/d/11923uPwbBZFjjGgGUA6NLw09EwE0CqkOc4q9oUmW1yo/edit?usp=sharing"",""สุโขทัย!J110"")"),0)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IFERROR(__xludf.DUMMYFUNCTION("IMPORTRANGE(""https://docs.google.com/spreadsheets/d/11923uPwbBZFjjGgGUA6NLw09EwE0CqkOc4q9oUmW1yo/edit?usp=sharing"",""สุโขทัย!I111"")"),0)</f>
        <v>0</v>
      </c>
      <c r="J186" s="191">
        <f ca="1">IFERROR(__xludf.DUMMYFUNCTION("IMPORTRANGE(""https://docs.google.com/spreadsheets/d/11923uPwbBZFjjGgGUA6NLw09EwE0CqkOc4q9oUmW1yo/edit?usp=sharing"",""สุโขทัย!J111"")"),0)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IFERROR(__xludf.DUMMYFUNCTION("IMPORTRANGE(""https://docs.google.com/spreadsheets/d/11923uPwbBZFjjGgGUA6NLw09EwE0CqkOc4q9oUmW1yo/edit?usp=sharing"",""สุโขทัย!J112"")"),0)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IFERROR(__xludf.DUMMYFUNCTION("IMPORTRANGE(""https://docs.google.com/spreadsheets/d/11923uPwbBZFjjGgGUA6NLw09EwE0CqkOc4q9oUmW1yo/edit?usp=sharing"",""สุโขทัย!J113"")"),0)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IFERROR(__xludf.DUMMYFUNCTION("IMPORTRANGE(""https://docs.google.com/spreadsheets/d/11923uPwbBZFjjGgGUA6NLw09EwE0CqkOc4q9oUmW1yo/edit?usp=sharing"",""สุโขทัย!I114"")"),50000)</f>
        <v>50000</v>
      </c>
      <c r="J189" s="277">
        <f ca="1">IFERROR(__xludf.DUMMYFUNCTION("IMPORTRANGE(""https://docs.google.com/spreadsheets/d/11923uPwbBZFjjGgGUA6NLw09EwE0CqkOc4q9oUmW1yo/edit?usp=sharing"",""สุโขทัย!J114"")"),0)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IFERROR(__xludf.DUMMYFUNCTION("IMPORTRANGE(""https://docs.google.com/spreadsheets/d/11923uPwbBZFjjGgGUA6NLw09EwE0CqkOc4q9oUmW1yo/edit?usp=sharing"",""สุโขทัย!J119"")"),0)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IFERROR(__xludf.DUMMYFUNCTION("IMPORTRANGE(""https://docs.google.com/spreadsheets/d/11923uPwbBZFjjGgGUA6NLw09EwE0CqkOc4q9oUmW1yo/edit?usp=sharing"",""สุโขทัย!J120"")"),1)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IFERROR(__xludf.DUMMYFUNCTION("IMPORTRANGE(""https://docs.google.com/spreadsheets/d/11923uPwbBZFjjGgGUA6NLw09EwE0CqkOc4q9oUmW1yo/edit?usp=sharing"",""สุโขทัย!J121"")"),1)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IFERROR(__xludf.DUMMYFUNCTION("IMPORTRANGE(""https://docs.google.com/spreadsheets/d/11923uPwbBZFjjGgGUA6NLw09EwE0CqkOc4q9oUmW1yo/edit?usp=sharing"",""สุโขทัย!J122"")"),0)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IFERROR(__xludf.DUMMYFUNCTION("IMPORTRANGE(""https://docs.google.com/spreadsheets/d/11923uPwbBZFjjGgGUA6NLw09EwE0CqkOc4q9oUmW1yo/edit?usp=sharing"",""สุโขทัย!I124"")"),50000)</f>
        <v>50000</v>
      </c>
      <c r="J199" s="192">
        <f ca="1">IFERROR(__xludf.DUMMYFUNCTION("IMPORTRANGE(""https://docs.google.com/spreadsheets/d/11923uPwbBZFjjGgGUA6NLw09EwE0CqkOc4q9oUmW1yo/edit?usp=sharing"",""สุโขทัย!J124"")"),0)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IFERROR(__xludf.DUMMYFUNCTION("IMPORTRANGE(""https://docs.google.com/spreadsheets/d/11923uPwbBZFjjGgGUA6NLw09EwE0CqkOc4q9oUmW1yo/edit?usp=sharing"",""สุโขทัย!I125"")"),50000)</f>
        <v>50000</v>
      </c>
      <c r="J200" s="192">
        <f ca="1">IFERROR(__xludf.DUMMYFUNCTION("IMPORTRANGE(""https://docs.google.com/spreadsheets/d/11923uPwbBZFjjGgGUA6NLw09EwE0CqkOc4q9oUmW1yo/edit?usp=sharing"",""สุโขทัย!J125"")"),0)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IFERROR(__xludf.DUMMYFUNCTION("IMPORTRANGE(""https://docs.google.com/spreadsheets/d/11923uPwbBZFjjGgGUA6NLw09EwE0CqkOc4q9oUmW1yo/edit?usp=sharing"",""สุโขทัย!I126"")"),0)</f>
        <v>0</v>
      </c>
      <c r="J201" s="192">
        <f ca="1">IFERROR(__xludf.DUMMYFUNCTION("IMPORTRANGE(""https://docs.google.com/spreadsheets/d/11923uPwbBZFjjGgGUA6NLw09EwE0CqkOc4q9oUmW1yo/edit?usp=sharing"",""สุโขทัย!J126"")"),0)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IFERROR(__xludf.DUMMYFUNCTION("IMPORTRANGE(""https://docs.google.com/spreadsheets/d/11923uPwbBZFjjGgGUA6NLw09EwE0CqkOc4q9oUmW1yo/edit?usp=sharing"",""สุโขทัย!J127"")"),0)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IFERROR(__xludf.DUMMYFUNCTION("IMPORTRANGE(""https://docs.google.com/spreadsheets/d/11923uPwbBZFjjGgGUA6NLw09EwE0CqkOc4q9oUmW1yo/edit?usp=sharing"",""สุโขทัย!J128"")"),0)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IFERROR(__xludf.DUMMYFUNCTION("IMPORTRANGE(""https://docs.google.com/spreadsheets/d/11923uPwbBZFjjGgGUA6NLw09EwE0CqkOc4q9oUmW1yo/edit?usp=sharing"",""สุโขทัย!I129"")"),0)</f>
        <v>0</v>
      </c>
      <c r="J204" s="277">
        <f ca="1">IFERROR(__xludf.DUMMYFUNCTION("IMPORTRANGE(""https://docs.google.com/spreadsheets/d/11923uPwbBZFjjGgGUA6NLw09EwE0CqkOc4q9oUmW1yo/edit?usp=sharing"",""สุโขทัย!J129"")"),0)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IFERROR(__xludf.DUMMYFUNCTION("IMPORTRANGE(""https://docs.google.com/spreadsheets/d/11923uPwbBZFjjGgGUA6NLw09EwE0CqkOc4q9oUmW1yo/edit?usp=sharing"",""สุโขทัย!J134"")"),0)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IFERROR(__xludf.DUMMYFUNCTION("IMPORTRANGE(""https://docs.google.com/spreadsheets/d/11923uPwbBZFjjGgGUA6NLw09EwE0CqkOc4q9oUmW1yo/edit?usp=sharing"",""สุโขทัย!J135"")"),0)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IFERROR(__xludf.DUMMYFUNCTION("IMPORTRANGE(""https://docs.google.com/spreadsheets/d/11923uPwbBZFjjGgGUA6NLw09EwE0CqkOc4q9oUmW1yo/edit?usp=sharing"",""สุโขทัย!J136"")"),0)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IFERROR(__xludf.DUMMYFUNCTION("IMPORTRANGE(""https://docs.google.com/spreadsheets/d/11923uPwbBZFjjGgGUA6NLw09EwE0CqkOc4q9oUmW1yo/edit?usp=sharing"",""สุโขทัย!J137"")"),0)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IFERROR(__xludf.DUMMYFUNCTION("IMPORTRANGE(""https://docs.google.com/spreadsheets/d/11923uPwbBZFjjGgGUA6NLw09EwE0CqkOc4q9oUmW1yo/edit?usp=sharing"",""สุโขทัย!I138"")"),0)</f>
        <v>0</v>
      </c>
      <c r="J213" s="191">
        <f ca="1">IFERROR(__xludf.DUMMYFUNCTION("IMPORTRANGE(""https://docs.google.com/spreadsheets/d/11923uPwbBZFjjGgGUA6NLw09EwE0CqkOc4q9oUmW1yo/edit?usp=sharing"",""สุโขทัย!J138"")"),0)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IFERROR(__xludf.DUMMYFUNCTION("IMPORTRANGE(""https://docs.google.com/spreadsheets/d/11923uPwbBZFjjGgGUA6NLw09EwE0CqkOc4q9oUmW1yo/edit?usp=sharing"",""สุโขทัย!I140"")"),0)</f>
        <v>0</v>
      </c>
      <c r="J215" s="191">
        <f ca="1">IFERROR(__xludf.DUMMYFUNCTION("IMPORTRANGE(""https://docs.google.com/spreadsheets/d/11923uPwbBZFjjGgGUA6NLw09EwE0CqkOc4q9oUmW1yo/edit?usp=sharing"",""สุโขทัย!J140"")"),0)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IFERROR(__xludf.DUMMYFUNCTION("IMPORTRANGE(""https://docs.google.com/spreadsheets/d/11923uPwbBZFjjGgGUA6NLw09EwE0CqkOc4q9oUmW1yo/edit?usp=sharing"",""สุโขทัย!I141"")"),0)</f>
        <v>0</v>
      </c>
      <c r="J216" s="191">
        <f ca="1">IFERROR(__xludf.DUMMYFUNCTION("IMPORTRANGE(""https://docs.google.com/spreadsheets/d/11923uPwbBZFjjGgGUA6NLw09EwE0CqkOc4q9oUmW1yo/edit?usp=sharing"",""สุโขทัย!J141"")"),0)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IFERROR(__xludf.DUMMYFUNCTION("IMPORTRANGE(""https://docs.google.com/spreadsheets/d/11923uPwbBZFjjGgGUA6NLw09EwE0CqkOc4q9oUmW1yo/edit?usp=sharing"",""สุโขทัย!J142"")"),0)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IFERROR(__xludf.DUMMYFUNCTION("IMPORTRANGE(""https://docs.google.com/spreadsheets/d/11923uPwbBZFjjGgGUA6NLw09EwE0CqkOc4q9oUmW1yo/edit?usp=sharing"",""สุโขทัย!J143"")"),0)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IFERROR(__xludf.DUMMYFUNCTION("IMPORTRANGE(""https://docs.google.com/spreadsheets/d/11923uPwbBZFjjGgGUA6NLw09EwE0CqkOc4q9oUmW1yo/edit?usp=sharing"",""สุโขทัย!I144"")"),13)</f>
        <v>13</v>
      </c>
      <c r="J219" s="264">
        <f ca="1">IFERROR(__xludf.DUMMYFUNCTION("IMPORTRANGE(""https://docs.google.com/spreadsheets/d/11923uPwbBZFjjGgGUA6NLw09EwE0CqkOc4q9oUmW1yo/edit?usp=sharing"",""สุโขทัย!J144"")"),13)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17295</v>
      </c>
      <c r="O220" s="154">
        <f t="shared" ref="O220:O222" ca="1" si="73">IF(L220&gt;0,N220*100/L220,0)</f>
        <v>89.634620367970982</v>
      </c>
      <c r="P220" s="154">
        <f t="shared" ref="P220:P222" ca="1" si="74">IF(M220&gt;0,N220*100/M220,0)</f>
        <v>89.634620367970982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17295</v>
      </c>
      <c r="O222" s="159">
        <f t="shared" ca="1" si="73"/>
        <v>89.634620367970982</v>
      </c>
      <c r="P222" s="159">
        <f t="shared" ca="1" si="74"/>
        <v>89.634620367970982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IFERROR(__xludf.DUMMYFUNCTION("IMPORTRANGE(""https://docs.google.com/spreadsheets/d/1Yj_ptqi66GCucihVvJfMjLAmec39IyEx_6qawtMGysU/edit?usp=sharing"",""สบก!BS34"")"),19295)</f>
        <v>19295</v>
      </c>
      <c r="N224" s="172">
        <f ca="1">IFERROR(__xludf.DUMMYFUNCTION("IMPORTRANGE(""https://docs.google.com/spreadsheets/d/1Yj_ptqi66GCucihVvJfMjLAmec39IyEx_6qawtMGysU/edit?usp=sharing"",""สบก!BT34"")"),17295)</f>
        <v>17295</v>
      </c>
      <c r="O224" s="171">
        <f ca="1">IF(L224&gt;0,N224*100/L224,0)</f>
        <v>89.634620367970982</v>
      </c>
      <c r="P224" s="171">
        <f ca="1">IF(M224&gt;0,N224*100/M224,0)</f>
        <v>89.634620367970982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IFERROR(__xludf.DUMMYFUNCTION("IMPORTRANGE(""https://docs.google.com/spreadsheets/d/1Yj_ptqi66GCucihVvJfMjLAmec39IyEx_6qawtMGysU/edit?usp=sharing"",""สบก!BO34"")"),0)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IFERROR(__xludf.DUMMYFUNCTION("IMPORTRANGE(""https://docs.google.com/spreadsheets/d/1Yj_ptqi66GCucihVvJfMjLAmec39IyEx_6qawtMGysU/edit?usp=sharing"",""สบก!BP34"")"),19295)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IFERROR(__xludf.DUMMYFUNCTION("IMPORTRANGE(""https://docs.google.com/spreadsheets/d/1Yj_ptqi66GCucihVvJfMjLAmec39IyEx_6qawtMGysU/edit?usp=sharing"",""สบก!BQ34"")"),0)</f>
        <v>0</v>
      </c>
      <c r="M228" s="101"/>
      <c r="N228" s="91">
        <f ca="1">IFERROR(__xludf.DUMMYFUNCTION("IMPORTRANGE(""https://docs.google.com/spreadsheets/d/1Yj_ptqi66GCucihVvJfMjLAmec39IyEx_6qawtMGysU/edit?usp=sharing"",""สบก!BU34"")"),0)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IFERROR(__xludf.DUMMYFUNCTION("IMPORTRANGE(""https://docs.google.com/spreadsheets/d/11923uPwbBZFjjGgGUA6NLw09EwE0CqkOc4q9oUmW1yo/edit?usp=sharing"",""สุโขทัย!I149"")"),13)</f>
        <v>13</v>
      </c>
      <c r="J229" s="264">
        <f ca="1">IFERROR(__xludf.DUMMYFUNCTION("IMPORTRANGE(""https://docs.google.com/spreadsheets/d/11923uPwbBZFjjGgGUA6NLw09EwE0CqkOc4q9oUmW1yo/edit?usp=sharing"",""สุโขทัย!J149"")"),13)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IFERROR(__xludf.DUMMYFUNCTION("IMPORTRANGE(""https://docs.google.com/spreadsheets/d/11923uPwbBZFjjGgGUA6NLw09EwE0CqkOc4q9oUmW1yo/edit?usp=sharing"",""สุโขทัย!J151"")"),0)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IFERROR(__xludf.DUMMYFUNCTION("IMPORTRANGE(""https://docs.google.com/spreadsheets/d/11923uPwbBZFjjGgGUA6NLw09EwE0CqkOc4q9oUmW1yo/edit?usp=sharing"",""สุโขทัย!J152"")"),1)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IFERROR(__xludf.DUMMYFUNCTION("IMPORTRANGE(""https://docs.google.com/spreadsheets/d/11923uPwbBZFjjGgGUA6NLw09EwE0CqkOc4q9oUmW1yo/edit?usp=sharing"",""สุโขทัย!J153"")"),1)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IFERROR(__xludf.DUMMYFUNCTION("IMPORTRANGE(""https://docs.google.com/spreadsheets/d/11923uPwbBZFjjGgGUA6NLw09EwE0CqkOc4q9oUmW1yo/edit?usp=sharing"",""สุโขทัย!J154"")"),1)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IFERROR(__xludf.DUMMYFUNCTION("IMPORTRANGE(""https://docs.google.com/spreadsheets/d/11923uPwbBZFjjGgGUA6NLw09EwE0CqkOc4q9oUmW1yo/edit?usp=sharing"",""สุโขทัย!I155"")"),13)</f>
        <v>13</v>
      </c>
      <c r="J235" s="192">
        <f ca="1">IFERROR(__xludf.DUMMYFUNCTION("IMPORTRANGE(""https://docs.google.com/spreadsheets/d/11923uPwbBZFjjGgGUA6NLw09EwE0CqkOc4q9oUmW1yo/edit?usp=sharing"",""สุโขทัย!J155"")"),13)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IFERROR(__xludf.DUMMYFUNCTION("IMPORTRANGE(""https://docs.google.com/spreadsheets/d/11923uPwbBZFjjGgGUA6NLw09EwE0CqkOc4q9oUmW1yo/edit?usp=sharing"",""สุโขทัย!J156"")"),0)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IFERROR(__xludf.DUMMYFUNCTION("IMPORTRANGE(""https://docs.google.com/spreadsheets/d/11923uPwbBZFjjGgGUA6NLw09EwE0CqkOc4q9oUmW1yo/edit?usp=sharing"",""สุโขทัย!I158"")"),0)</f>
        <v>0</v>
      </c>
      <c r="J238" s="264">
        <f ca="1">IFERROR(__xludf.DUMMYFUNCTION("IMPORTRANGE(""https://docs.google.com/spreadsheets/d/11923uPwbBZFjjGgGUA6NLw09EwE0CqkOc4q9oUmW1yo/edit?usp=sharing"",""สุโขทัย!J158"")"),0)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IFERROR(__xludf.DUMMYFUNCTION("IMPORTRANGE(""https://docs.google.com/spreadsheets/d/11923uPwbBZFjjGgGUA6NLw09EwE0CqkOc4q9oUmW1yo/edit?usp=sharing"",""สุโขทัย!J159"")"),"")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IFERROR(__xludf.DUMMYFUNCTION("IMPORTRANGE(""https://docs.google.com/spreadsheets/d/11923uPwbBZFjjGgGUA6NLw09EwE0CqkOc4q9oUmW1yo/edit?usp=sharing"",""สุโขทัย!J161"")"),0)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IFERROR(__xludf.DUMMYFUNCTION("IMPORTRANGE(""https://docs.google.com/spreadsheets/d/11923uPwbBZFjjGgGUA6NLw09EwE0CqkOc4q9oUmW1yo/edit?usp=sharing"",""สุโขทัย!J162"")"),0)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IFERROR(__xludf.DUMMYFUNCTION("IMPORTRANGE(""https://docs.google.com/spreadsheets/d/11923uPwbBZFjjGgGUA6NLw09EwE0CqkOc4q9oUmW1yo/edit?usp=sharing"",""สุโขทัย!J163"")"),0)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IFERROR(__xludf.DUMMYFUNCTION("IMPORTRANGE(""https://docs.google.com/spreadsheets/d/11923uPwbBZFjjGgGUA6NLw09EwE0CqkOc4q9oUmW1yo/edit?usp=sharing"",""สุโขทัย!I164"")"),0)</f>
        <v>0</v>
      </c>
      <c r="J244" s="191">
        <f ca="1">IFERROR(__xludf.DUMMYFUNCTION("IMPORTRANGE(""https://docs.google.com/spreadsheets/d/11923uPwbBZFjjGgGUA6NLw09EwE0CqkOc4q9oUmW1yo/edit?usp=sharing"",""สุโขทัย!J164"")"),0)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IFERROR(__xludf.DUMMYFUNCTION("IMPORTRANGE(""https://docs.google.com/spreadsheets/d/11923uPwbBZFjjGgGUA6NLw09EwE0CqkOc4q9oUmW1yo/edit?usp=sharing"",""สุโขทัย!J165"")"),0)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IFERROR(__xludf.DUMMYFUNCTION("IMPORTRANGE(""https://docs.google.com/spreadsheets/d/11923uPwbBZFjjGgGUA6NLw09EwE0CqkOc4q9oUmW1yo/edit?usp=sharing"",""สุโขทัย!J166"")"),0)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IFERROR(__xludf.DUMMYFUNCTION("IMPORTRANGE(""https://docs.google.com/spreadsheets/d/11923uPwbBZFjjGgGUA6NLw09EwE0CqkOc4q9oUmW1yo/edit?usp=sharing"",""สุโขทัย!I169"")"),0)</f>
        <v>0</v>
      </c>
      <c r="J249" s="308">
        <f ca="1">IFERROR(__xludf.DUMMYFUNCTION("IMPORTRANGE(""https://docs.google.com/spreadsheets/d/11923uPwbBZFjjGgGUA6NLw09EwE0CqkOc4q9oUmW1yo/edit?usp=sharing"",""สุโขทัย!J169"")"),0)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IFERROR(__xludf.DUMMYFUNCTION("IMPORTRANGE(""https://docs.google.com/spreadsheets/d/1Yj_ptqi66GCucihVvJfMjLAmec39IyEx_6qawtMGysU/edit?usp=sharing"",""สบก!CB34"")"),0)</f>
        <v>0</v>
      </c>
      <c r="N254" s="172">
        <f ca="1">IFERROR(__xludf.DUMMYFUNCTION("IMPORTRANGE(""https://docs.google.com/spreadsheets/d/1Yj_ptqi66GCucihVvJfMjLAmec39IyEx_6qawtMGysU/edit?usp=sharing"",""สบก!CC34"")"),0)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IFERROR(__xludf.DUMMYFUNCTION("IMPORTRANGE(""https://docs.google.com/spreadsheets/d/1Yj_ptqi66GCucihVvJfMjLAmec39IyEx_6qawtMGysU/edit?usp=sharing"",""สบก!BX34"")"),0)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IFERROR(__xludf.DUMMYFUNCTION("IMPORTRANGE(""https://docs.google.com/spreadsheets/d/1Yj_ptqi66GCucihVvJfMjLAmec39IyEx_6qawtMGysU/edit?usp=sharing"",""สบก!BY34"")"),0)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IFERROR(__xludf.DUMMYFUNCTION("IMPORTRANGE(""https://docs.google.com/spreadsheets/d/1Yj_ptqi66GCucihVvJfMjLAmec39IyEx_6qawtMGysU/edit?usp=sharing"",""สบก!BZ34"")"),0)</f>
        <v>0</v>
      </c>
      <c r="M258" s="101"/>
      <c r="N258" s="91">
        <f ca="1">IFERROR(__xludf.DUMMYFUNCTION("IMPORTRANGE(""https://docs.google.com/spreadsheets/d/1Yj_ptqi66GCucihVvJfMjLAmec39IyEx_6qawtMGysU/edit?usp=sharing"",""สบก!CD34"")"),0)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IFERROR(__xludf.DUMMYFUNCTION("IMPORTRANGE(""https://docs.google.com/spreadsheets/d/11923uPwbBZFjjGgGUA6NLw09EwE0CqkOc4q9oUmW1yo/edit?usp=sharing"",""สุโขทัย!J175"")"),0)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IFERROR(__xludf.DUMMYFUNCTION("IMPORTRANGE(""https://docs.google.com/spreadsheets/d/11923uPwbBZFjjGgGUA6NLw09EwE0CqkOc4q9oUmW1yo/edit?usp=sharing"",""สุโขทัย!J176"")"),0)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IFERROR(__xludf.DUMMYFUNCTION("IMPORTRANGE(""https://docs.google.com/spreadsheets/d/11923uPwbBZFjjGgGUA6NLw09EwE0CqkOc4q9oUmW1yo/edit?usp=sharing"",""สุโขทัย!J177"")"),0)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IFERROR(__xludf.DUMMYFUNCTION("IMPORTRANGE(""https://docs.google.com/spreadsheets/d/11923uPwbBZFjjGgGUA6NLw09EwE0CqkOc4q9oUmW1yo/edit?usp=sharing"",""สุโขทัย!J178"")"),0)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IFERROR(__xludf.DUMMYFUNCTION("IMPORTRANGE(""https://docs.google.com/spreadsheets/d/11923uPwbBZFjjGgGUA6NLw09EwE0CqkOc4q9oUmW1yo/edit?usp=sharing"",""สุโขทัย!I179"")"),0)</f>
        <v>0</v>
      </c>
      <c r="J264" s="192">
        <f ca="1">IFERROR(__xludf.DUMMYFUNCTION("IMPORTRANGE(""https://docs.google.com/spreadsheets/d/11923uPwbBZFjjGgGUA6NLw09EwE0CqkOc4q9oUmW1yo/edit?usp=sharing"",""สุโขทัย!J179"")"),0)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IFERROR(__xludf.DUMMYFUNCTION("IMPORTRANGE(""https://docs.google.com/spreadsheets/d/11923uPwbBZFjjGgGUA6NLw09EwE0CqkOc4q9oUmW1yo/edit?usp=sharing"",""สุโขทัย!I180"")"),0)</f>
        <v>0</v>
      </c>
      <c r="J265" s="192">
        <f ca="1">IFERROR(__xludf.DUMMYFUNCTION("IMPORTRANGE(""https://docs.google.com/spreadsheets/d/11923uPwbBZFjjGgGUA6NLw09EwE0CqkOc4q9oUmW1yo/edit?usp=sharing"",""สุโขทัย!J180"")"),0)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IFERROR(__xludf.DUMMYFUNCTION("IMPORTRANGE(""https://docs.google.com/spreadsheets/d/11923uPwbBZFjjGgGUA6NLw09EwE0CqkOc4q9oUmW1yo/edit?usp=sharing"",""สุโขทัย!I181"")"),0)</f>
        <v>0</v>
      </c>
      <c r="J266" s="192">
        <f ca="1">IFERROR(__xludf.DUMMYFUNCTION("IMPORTRANGE(""https://docs.google.com/spreadsheets/d/11923uPwbBZFjjGgGUA6NLw09EwE0CqkOc4q9oUmW1yo/edit?usp=sharing"",""สุโขทัย!J181"")"),0)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IFERROR(__xludf.DUMMYFUNCTION("IMPORTRANGE(""https://docs.google.com/spreadsheets/d/11923uPwbBZFjjGgGUA6NLw09EwE0CqkOc4q9oUmW1yo/edit?usp=sharing"",""สุโขทัย!I182"")"),0)</f>
        <v>0</v>
      </c>
      <c r="J267" s="192">
        <f ca="1">IFERROR(__xludf.DUMMYFUNCTION("IMPORTRANGE(""https://docs.google.com/spreadsheets/d/11923uPwbBZFjjGgGUA6NLw09EwE0CqkOc4q9oUmW1yo/edit?usp=sharing"",""สุโขทัย!J182"")"),0)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IFERROR(__xludf.DUMMYFUNCTION("IMPORTRANGE(""https://docs.google.com/spreadsheets/d/11923uPwbBZFjjGgGUA6NLw09EwE0CqkOc4q9oUmW1yo/edit?usp=sharing"",""สุโขทัย!J183"")"),0)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IFERROR(__xludf.DUMMYFUNCTION("IMPORTRANGE(""https://docs.google.com/spreadsheets/d/11923uPwbBZFjjGgGUA6NLw09EwE0CqkOc4q9oUmW1yo/edit?usp=sharing"",""สุโขทัย!J184"")"),0)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IFERROR(__xludf.DUMMYFUNCTION("IMPORTRANGE(""https://docs.google.com/spreadsheets/d/11923uPwbBZFjjGgGUA6NLw09EwE0CqkOc4q9oUmW1yo/edit?usp=sharing"",""สุโขทัย!I185"")"),15)</f>
        <v>15</v>
      </c>
      <c r="J270" s="308">
        <f ca="1">IFERROR(__xludf.DUMMYFUNCTION("IMPORTRANGE(""https://docs.google.com/spreadsheets/d/11923uPwbBZFjjGgGUA6NLw09EwE0CqkOc4q9oUmW1yo/edit?usp=sharing"",""สุโขทัย!J185"")"),15)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237700</v>
      </c>
      <c r="M271" s="155">
        <f t="shared" ca="1" si="83"/>
        <v>146000</v>
      </c>
      <c r="N271" s="155">
        <f t="shared" ca="1" si="83"/>
        <v>76180</v>
      </c>
      <c r="O271" s="154">
        <f t="shared" ref="O271:O273" ca="1" si="84">IF(L271&gt;0,N271*100/L271,0)</f>
        <v>32.048801009676062</v>
      </c>
      <c r="P271" s="154">
        <f t="shared" ref="P271:P273" ca="1" si="85">IF(M271&gt;0,N271*100/M271,0)</f>
        <v>52.178082191780824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237700</v>
      </c>
      <c r="M273" s="160">
        <f t="shared" ca="1" si="87"/>
        <v>146000</v>
      </c>
      <c r="N273" s="160">
        <f t="shared" ca="1" si="87"/>
        <v>76180</v>
      </c>
      <c r="O273" s="159">
        <f t="shared" ca="1" si="84"/>
        <v>32.048801009676062</v>
      </c>
      <c r="P273" s="159">
        <f t="shared" ca="1" si="85"/>
        <v>52.178082191780824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237700</v>
      </c>
      <c r="M275" s="172">
        <f ca="1">IFERROR(__xludf.DUMMYFUNCTION("IMPORTRANGE(""https://docs.google.com/spreadsheets/d/1Yj_ptqi66GCucihVvJfMjLAmec39IyEx_6qawtMGysU/edit?usp=sharing"",""สบก!CK34"")"),146000)</f>
        <v>146000</v>
      </c>
      <c r="N275" s="172">
        <f ca="1">IFERROR(__xludf.DUMMYFUNCTION("IMPORTRANGE(""https://docs.google.com/spreadsheets/d/1Yj_ptqi66GCucihVvJfMjLAmec39IyEx_6qawtMGysU/edit?usp=sharing"",""สบก!CL34"")"),76180)</f>
        <v>76180</v>
      </c>
      <c r="O275" s="171">
        <f ca="1">IF(L275&gt;0,N275*100/L275,0)</f>
        <v>32.048801009676062</v>
      </c>
      <c r="P275" s="171">
        <f ca="1">IF(M275&gt;0,N275*100/M275,0)</f>
        <v>52.178082191780824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IFERROR(__xludf.DUMMYFUNCTION("IMPORTRANGE(""https://docs.google.com/spreadsheets/d/1Yj_ptqi66GCucihVvJfMjLAmec39IyEx_6qawtMGysU/edit?usp=sharing"",""สบก!CG34"")"),132000)</f>
        <v>132000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IFERROR(__xludf.DUMMYFUNCTION("IMPORTRANGE(""https://docs.google.com/spreadsheets/d/1Yj_ptqi66GCucihVvJfMjLAmec39IyEx_6qawtMGysU/edit?usp=sharing"",""สบก!CH34"")"),105700)</f>
        <v>105700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IFERROR(__xludf.DUMMYFUNCTION("IMPORTRANGE(""https://docs.google.com/spreadsheets/d/1Yj_ptqi66GCucihVvJfMjLAmec39IyEx_6qawtMGysU/edit?usp=sharing"",""สบก!CI34"")"),0)</f>
        <v>0</v>
      </c>
      <c r="M279" s="101"/>
      <c r="N279" s="91">
        <f ca="1">IFERROR(__xludf.DUMMYFUNCTION("IMPORTRANGE(""https://docs.google.com/spreadsheets/d/1Yj_ptqi66GCucihVvJfMjLAmec39IyEx_6qawtMGysU/edit?usp=sharing"",""สบก!CM34"")"),0)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IFERROR(__xludf.DUMMYFUNCTION("IMPORTRANGE(""https://docs.google.com/spreadsheets/d/11923uPwbBZFjjGgGUA6NLw09EwE0CqkOc4q9oUmW1yo/edit?usp=sharing"",""สุโขทัย!J191"")"),0)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IFERROR(__xludf.DUMMYFUNCTION("IMPORTRANGE(""https://docs.google.com/spreadsheets/d/11923uPwbBZFjjGgGUA6NLw09EwE0CqkOc4q9oUmW1yo/edit?usp=sharing"",""สุโขทัย!J192"")"),1)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IFERROR(__xludf.DUMMYFUNCTION("IMPORTRANGE(""https://docs.google.com/spreadsheets/d/11923uPwbBZFjjGgGUA6NLw09EwE0CqkOc4q9oUmW1yo/edit?usp=sharing"",""สุโขทัย!J193"")"),1)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IFERROR(__xludf.DUMMYFUNCTION("IMPORTRANGE(""https://docs.google.com/spreadsheets/d/11923uPwbBZFjjGgGUA6NLw09EwE0CqkOc4q9oUmW1yo/edit?usp=sharing"",""สุโขทัย!J194"")"),1)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IFERROR(__xludf.DUMMYFUNCTION("IMPORTRANGE(""https://docs.google.com/spreadsheets/d/11923uPwbBZFjjGgGUA6NLw09EwE0CqkOc4q9oUmW1yo/edit?usp=sharing"",""สุโขทัย!I195"")"),15)</f>
        <v>15</v>
      </c>
      <c r="J285" s="192">
        <f ca="1">IFERROR(__xludf.DUMMYFUNCTION("IMPORTRANGE(""https://docs.google.com/spreadsheets/d/11923uPwbBZFjjGgGUA6NLw09EwE0CqkOc4q9oUmW1yo/edit?usp=sharing"",""สุโขทัย!J195"")"),15)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IFERROR(__xludf.DUMMYFUNCTION("IMPORTRANGE(""https://docs.google.com/spreadsheets/d/11923uPwbBZFjjGgGUA6NLw09EwE0CqkOc4q9oUmW1yo/edit?usp=sharing"",""สุโขทัย!J196"")"),0)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IFERROR(__xludf.DUMMYFUNCTION("IMPORTRANGE(""https://docs.google.com/spreadsheets/d/11923uPwbBZFjjGgGUA6NLw09EwE0CqkOc4q9oUmW1yo/edit?usp=sharing"",""สุโขทัย!I199"")"),0)</f>
        <v>0</v>
      </c>
      <c r="J289" s="308">
        <f ca="1">IFERROR(__xludf.DUMMYFUNCTION("IMPORTRANGE(""https://docs.google.com/spreadsheets/d/11923uPwbBZFjjGgGUA6NLw09EwE0CqkOc4q9oUmW1yo/edit?usp=sharing"",""สุโขทัย!J199"")"),0)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IFERROR(__xludf.DUMMYFUNCTION("IMPORTRANGE(""https://docs.google.com/spreadsheets/d/1Yj_ptqi66GCucihVvJfMjLAmec39IyEx_6qawtMGysU/edit?usp=sharing"",""สบก!CT34"")"),0)</f>
        <v>0</v>
      </c>
      <c r="N294" s="172">
        <f ca="1">IFERROR(__xludf.DUMMYFUNCTION("IMPORTRANGE(""https://docs.google.com/spreadsheets/d/1Yj_ptqi66GCucihVvJfMjLAmec39IyEx_6qawtMGysU/edit?usp=sharing"",""สบก!CU34"")"),0)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IFERROR(__xludf.DUMMYFUNCTION("IMPORTRANGE(""https://docs.google.com/spreadsheets/d/1Yj_ptqi66GCucihVvJfMjLAmec39IyEx_6qawtMGysU/edit?usp=sharing"",""สบก!CP34"")"),0)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IFERROR(__xludf.DUMMYFUNCTION("IMPORTRANGE(""https://docs.google.com/spreadsheets/d/1Yj_ptqi66GCucihVvJfMjLAmec39IyEx_6qawtMGysU/edit?usp=sharing"",""สบก!CQ34"")"),0)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IFERROR(__xludf.DUMMYFUNCTION("IMPORTRANGE(""https://docs.google.com/spreadsheets/d/1Yj_ptqi66GCucihVvJfMjLAmec39IyEx_6qawtMGysU/edit?usp=sharing"",""สบก!CR34"")"),0)</f>
        <v>0</v>
      </c>
      <c r="M298" s="101"/>
      <c r="N298" s="91">
        <f ca="1">IFERROR(__xludf.DUMMYFUNCTION("IMPORTRANGE(""https://docs.google.com/spreadsheets/d/1Yj_ptqi66GCucihVvJfMjLAmec39IyEx_6qawtMGysU/edit?usp=sharing"",""สบก!CV34"")"),0)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IFERROR(__xludf.DUMMYFUNCTION("IMPORTRANGE(""https://docs.google.com/spreadsheets/d/11923uPwbBZFjjGgGUA6NLw09EwE0CqkOc4q9oUmW1yo/edit?usp=sharing"",""สุโขทัย!J205"")"),0)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IFERROR(__xludf.DUMMYFUNCTION("IMPORTRANGE(""https://docs.google.com/spreadsheets/d/11923uPwbBZFjjGgGUA6NLw09EwE0CqkOc4q9oUmW1yo/edit?usp=sharing"",""สุโขทัย!J206"")"),0)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IFERROR(__xludf.DUMMYFUNCTION("IMPORTRANGE(""https://docs.google.com/spreadsheets/d/11923uPwbBZFjjGgGUA6NLw09EwE0CqkOc4q9oUmW1yo/edit?usp=sharing"",""สุโขทัย!J207"")"),0)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IFERROR(__xludf.DUMMYFUNCTION("IMPORTRANGE(""https://docs.google.com/spreadsheets/d/11923uPwbBZFjjGgGUA6NLw09EwE0CqkOc4q9oUmW1yo/edit?usp=sharing"",""สุโขทัย!J208"")"),0)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IFERROR(__xludf.DUMMYFUNCTION("IMPORTRANGE(""https://docs.google.com/spreadsheets/d/11923uPwbBZFjjGgGUA6NLw09EwE0CqkOc4q9oUmW1yo/edit?usp=sharing"",""สุโขทัย!I209"")"),0)</f>
        <v>0</v>
      </c>
      <c r="J304" s="191">
        <f ca="1">IFERROR(__xludf.DUMMYFUNCTION("IMPORTRANGE(""https://docs.google.com/spreadsheets/d/11923uPwbBZFjjGgGUA6NLw09EwE0CqkOc4q9oUmW1yo/edit?usp=sharing"",""สุโขทัย!J209"")"),0)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IFERROR(__xludf.DUMMYFUNCTION("IMPORTRANGE(""https://docs.google.com/spreadsheets/d/11923uPwbBZFjjGgGUA6NLw09EwE0CqkOc4q9oUmW1yo/edit?usp=sharing"",""สุโขทัย!I211"")"),0)</f>
        <v>0</v>
      </c>
      <c r="J306" s="191">
        <f ca="1">IFERROR(__xludf.DUMMYFUNCTION("IMPORTRANGE(""https://docs.google.com/spreadsheets/d/11923uPwbBZFjjGgGUA6NLw09EwE0CqkOc4q9oUmW1yo/edit?usp=sharing"",""สุโขทัย!J211"")"),0)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IFERROR(__xludf.DUMMYFUNCTION("IMPORTRANGE(""https://docs.google.com/spreadsheets/d/11923uPwbBZFjjGgGUA6NLw09EwE0CqkOc4q9oUmW1yo/edit?usp=sharing"",""สุโขทัย!J212"")"),0)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IFERROR(__xludf.DUMMYFUNCTION("IMPORTRANGE(""https://docs.google.com/spreadsheets/d/11923uPwbBZFjjGgGUA6NLw09EwE0CqkOc4q9oUmW1yo/edit?usp=sharing"",""สุโขทัย!J213"")"),0)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IFERROR(__xludf.DUMMYFUNCTION("IMPORTRANGE(""https://docs.google.com/spreadsheets/d/11923uPwbBZFjjGgGUA6NLw09EwE0CqkOc4q9oUmW1yo/edit?usp=sharing"",""สุโขทัย!I214"")"),0)</f>
        <v>0</v>
      </c>
      <c r="J309" s="325">
        <f ca="1">IFERROR(__xludf.DUMMYFUNCTION("IMPORTRANGE(""https://docs.google.com/spreadsheets/d/11923uPwbBZFjjGgGUA6NLw09EwE0CqkOc4q9oUmW1yo/edit?usp=sharing"",""สุโขทัย!J214"")"),0)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IFERROR(__xludf.DUMMYFUNCTION("IMPORTRANGE(""https://docs.google.com/spreadsheets/d/1Yj_ptqi66GCucihVvJfMjLAmec39IyEx_6qawtMGysU/edit?usp=sharing"",""สบก!DC34"")"),0)</f>
        <v>0</v>
      </c>
      <c r="N314" s="172">
        <f ca="1">IFERROR(__xludf.DUMMYFUNCTION("IMPORTRANGE(""https://docs.google.com/spreadsheets/d/1Yj_ptqi66GCucihVvJfMjLAmec39IyEx_6qawtMGysU/edit?usp=sharing"",""สบก!DD34"")"),0)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IFERROR(__xludf.DUMMYFUNCTION("IMPORTRANGE(""https://docs.google.com/spreadsheets/d/1Yj_ptqi66GCucihVvJfMjLAmec39IyEx_6qawtMGysU/edit?usp=sharing"",""สบก!CY34"")"),0)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IFERROR(__xludf.DUMMYFUNCTION("IMPORTRANGE(""https://docs.google.com/spreadsheets/d/1Yj_ptqi66GCucihVvJfMjLAmec39IyEx_6qawtMGysU/edit?usp=sharing"",""สบก!CZ34"")"),0)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IFERROR(__xludf.DUMMYFUNCTION("IMPORTRANGE(""https://docs.google.com/spreadsheets/d/1Yj_ptqi66GCucihVvJfMjLAmec39IyEx_6qawtMGysU/edit?usp=sharing"",""สบก!DA34"")"),0)</f>
        <v>0</v>
      </c>
      <c r="M318" s="101"/>
      <c r="N318" s="91">
        <f ca="1">IFERROR(__xludf.DUMMYFUNCTION("IMPORTRANGE(""https://docs.google.com/spreadsheets/d/1Yj_ptqi66GCucihVvJfMjLAmec39IyEx_6qawtMGysU/edit?usp=sharing"",""สบก!DE34"")"),0)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IFERROR(__xludf.DUMMYFUNCTION("IMPORTRANGE(""https://docs.google.com/spreadsheets/d/11923uPwbBZFjjGgGUA6NLw09EwE0CqkOc4q9oUmW1yo/edit?usp=sharing"",""สุโขทัย!J220"")"),0)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IFERROR(__xludf.DUMMYFUNCTION("IMPORTRANGE(""https://docs.google.com/spreadsheets/d/11923uPwbBZFjjGgGUA6NLw09EwE0CqkOc4q9oUmW1yo/edit?usp=sharing"",""สุโขทัย!J221"")"),0)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IFERROR(__xludf.DUMMYFUNCTION("IMPORTRANGE(""https://docs.google.com/spreadsheets/d/11923uPwbBZFjjGgGUA6NLw09EwE0CqkOc4q9oUmW1yo/edit?usp=sharing"",""สุโขทัย!J222"")"),0)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IFERROR(__xludf.DUMMYFUNCTION("IMPORTRANGE(""https://docs.google.com/spreadsheets/d/11923uPwbBZFjjGgGUA6NLw09EwE0CqkOc4q9oUmW1yo/edit?usp=sharing"",""สุโขทัย!J223"")"),0)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IFERROR(__xludf.DUMMYFUNCTION("IMPORTRANGE(""https://docs.google.com/spreadsheets/d/11923uPwbBZFjjGgGUA6NLw09EwE0CqkOc4q9oUmW1yo/edit?usp=sharing"",""สุโขทัย!I224"")"),0)</f>
        <v>0</v>
      </c>
      <c r="J324" s="191">
        <f ca="1">IFERROR(__xludf.DUMMYFUNCTION("IMPORTRANGE(""https://docs.google.com/spreadsheets/d/11923uPwbBZFjjGgGUA6NLw09EwE0CqkOc4q9oUmW1yo/edit?usp=sharing"",""สุโขทัย!J224"")"),0)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IFERROR(__xludf.DUMMYFUNCTION("IMPORTRANGE(""https://docs.google.com/spreadsheets/d/11923uPwbBZFjjGgGUA6NLw09EwE0CqkOc4q9oUmW1yo/edit?usp=sharing"",""สุโขทัย!J225"")"),0)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IFERROR(__xludf.DUMMYFUNCTION("IMPORTRANGE(""https://docs.google.com/spreadsheets/d/11923uPwbBZFjjGgGUA6NLw09EwE0CqkOc4q9oUmW1yo/edit?usp=sharing"",""สุโขทัย!J226"")"),0)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IFERROR(__xludf.DUMMYFUNCTION("IMPORTRANGE(""https://docs.google.com/spreadsheets/d/11923uPwbBZFjjGgGUA6NLw09EwE0CqkOc4q9oUmW1yo/edit?usp=sharing"",""สุโขทัย!I228"")"),270)</f>
        <v>270</v>
      </c>
      <c r="J328" s="330">
        <f ca="1">IFERROR(__xludf.DUMMYFUNCTION("IMPORTRANGE(""https://docs.google.com/spreadsheets/d/11923uPwbBZFjjGgGUA6NLw09EwE0CqkOc4q9oUmW1yo/edit?usp=sharing"",""สุโขทัย!J228"")"),2)</f>
        <v>2</v>
      </c>
      <c r="K328" s="309">
        <f ca="1">IF(I328&gt;0,J328*100/I328,0)</f>
        <v>0.7407407407407407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868030</v>
      </c>
      <c r="M329" s="155">
        <f t="shared" ca="1" si="98"/>
        <v>459580</v>
      </c>
      <c r="N329" s="155">
        <f t="shared" ca="1" si="98"/>
        <v>208120</v>
      </c>
      <c r="O329" s="154">
        <f t="shared" ref="O329:O331" ca="1" si="99">IF(L329&gt;0,N329*100/L329,0)</f>
        <v>23.976129857262997</v>
      </c>
      <c r="P329" s="154">
        <f t="shared" ref="P329:P331" ca="1" si="100">IF(M329&gt;0,N329*100/M329,0)</f>
        <v>45.284825275251315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868030</v>
      </c>
      <c r="M331" s="160">
        <f t="shared" ca="1" si="102"/>
        <v>459580</v>
      </c>
      <c r="N331" s="160">
        <f t="shared" ca="1" si="102"/>
        <v>208120</v>
      </c>
      <c r="O331" s="159">
        <f t="shared" ca="1" si="99"/>
        <v>23.976129857262997</v>
      </c>
      <c r="P331" s="159">
        <f t="shared" ca="1" si="100"/>
        <v>45.284825275251315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868030</v>
      </c>
      <c r="M333" s="172">
        <f ca="1">IFERROR(__xludf.DUMMYFUNCTION("IMPORTRANGE(""https://docs.google.com/spreadsheets/d/1Yj_ptqi66GCucihVvJfMjLAmec39IyEx_6qawtMGysU/edit?usp=sharing"",""สบก!DL34"")"),459580)</f>
        <v>459580</v>
      </c>
      <c r="N333" s="172">
        <f ca="1">IFERROR(__xludf.DUMMYFUNCTION("IMPORTRANGE(""https://docs.google.com/spreadsheets/d/1Yj_ptqi66GCucihVvJfMjLAmec39IyEx_6qawtMGysU/edit?usp=sharing"",""สบก!DM34"")"),208120)</f>
        <v>208120</v>
      </c>
      <c r="O333" s="171">
        <f ca="1">IF(L333&gt;0,N333*100/L333,0)</f>
        <v>23.976129857262997</v>
      </c>
      <c r="P333" s="171">
        <f ca="1">IF(M333&gt;0,N333*100/M333,0)</f>
        <v>45.284825275251315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IFERROR(__xludf.DUMMYFUNCTION("IMPORTRANGE(""https://docs.google.com/spreadsheets/d/1Yj_ptqi66GCucihVvJfMjLAmec39IyEx_6qawtMGysU/edit?usp=sharing"",""สบก!DH34"")"),529200)</f>
        <v>529200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IFERROR(__xludf.DUMMYFUNCTION("IMPORTRANGE(""https://docs.google.com/spreadsheets/d/1Yj_ptqi66GCucihVvJfMjLAmec39IyEx_6qawtMGysU/edit?usp=sharing"",""สบก!DI34"")"),338830)</f>
        <v>338830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IFERROR(__xludf.DUMMYFUNCTION("IMPORTRANGE(""https://docs.google.com/spreadsheets/d/1Yj_ptqi66GCucihVvJfMjLAmec39IyEx_6qawtMGysU/edit?usp=sharing"",""สบก!DJ34"")"),0)</f>
        <v>0</v>
      </c>
      <c r="M337" s="101"/>
      <c r="N337" s="91">
        <f ca="1">IFERROR(__xludf.DUMMYFUNCTION("IMPORTRANGE(""https://docs.google.com/spreadsheets/d/1Yj_ptqi66GCucihVvJfMjLAmec39IyEx_6qawtMGysU/edit?usp=sharing"",""สบก!DN34"")"),0)</f>
        <v>0</v>
      </c>
      <c r="O337" s="101">
        <f ca="1">IF(L337&gt;0,N337*100/L337,0)</f>
        <v>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IFERROR(__xludf.DUMMYFUNCTION("IMPORTRANGE(""https://docs.google.com/spreadsheets/d/11923uPwbBZFjjGgGUA6NLw09EwE0CqkOc4q9oUmW1yo/edit?usp=sharing"",""สุโขทัย!I234"")"),0)</f>
        <v>0</v>
      </c>
      <c r="J339" s="191">
        <f ca="1">IFERROR(__xludf.DUMMYFUNCTION("IMPORTRANGE(""https://docs.google.com/spreadsheets/d/11923uPwbBZFjjGgGUA6NLw09EwE0CqkOc4q9oUmW1yo/edit?usp=sharing"",""สุโขทัย!J234"")"),51)</f>
        <v>51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IFERROR(__xludf.DUMMYFUNCTION("IMPORTRANGE(""https://docs.google.com/spreadsheets/d/11923uPwbBZFjjGgGUA6NLw09EwE0CqkOc4q9oUmW1yo/edit?usp=sharing"",""สุโขทัย!I235"")"),1440)</f>
        <v>1440</v>
      </c>
      <c r="J340" s="191">
        <f ca="1">IFERROR(__xludf.DUMMYFUNCTION("IMPORTRANGE(""https://docs.google.com/spreadsheets/d/11923uPwbBZFjjGgGUA6NLw09EwE0CqkOc4q9oUmW1yo/edit?usp=sharing"",""สุโขทัย!J235"")"),466.96)</f>
        <v>466.96</v>
      </c>
      <c r="K340" s="333">
        <f t="shared" ca="1" si="103"/>
        <v>32.427777777777777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IFERROR(__xludf.DUMMYFUNCTION("IMPORTRANGE(""https://docs.google.com/spreadsheets/d/11923uPwbBZFjjGgGUA6NLw09EwE0CqkOc4q9oUmW1yo/edit?usp=sharing"",""สุโขทัย!I236"")"),270)</f>
        <v>270</v>
      </c>
      <c r="J341" s="191">
        <f ca="1">IFERROR(__xludf.DUMMYFUNCTION("IMPORTRANGE(""https://docs.google.com/spreadsheets/d/11923uPwbBZFjjGgGUA6NLw09EwE0CqkOc4q9oUmW1yo/edit?usp=sharing"",""สุโขทัย!J236"")"),40)</f>
        <v>40</v>
      </c>
      <c r="K341" s="333">
        <f t="shared" ca="1" si="103"/>
        <v>14.814814814814815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IFERROR(__xludf.DUMMYFUNCTION("IMPORTRANGE(""https://docs.google.com/spreadsheets/d/11923uPwbBZFjjGgGUA6NLw09EwE0CqkOc4q9oUmW1yo/edit?usp=sharing"",""สุโขทัย!I237"")"),0)</f>
        <v>0</v>
      </c>
      <c r="J342" s="191">
        <f ca="1">IFERROR(__xludf.DUMMYFUNCTION("IMPORTRANGE(""https://docs.google.com/spreadsheets/d/11923uPwbBZFjjGgGUA6NLw09EwE0CqkOc4q9oUmW1yo/edit?usp=sharing"",""สุโขทัย!J237"")"),421.45)</f>
        <v>421.45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IFERROR(__xludf.DUMMYFUNCTION("IMPORTRANGE(""https://docs.google.com/spreadsheets/d/11923uPwbBZFjjGgGUA6NLw09EwE0CqkOc4q9oUmW1yo/edit?usp=sharing"",""สุโขทัย!I238"")"),270)</f>
        <v>270</v>
      </c>
      <c r="J343" s="191">
        <f ca="1">IFERROR(__xludf.DUMMYFUNCTION("IMPORTRANGE(""https://docs.google.com/spreadsheets/d/11923uPwbBZFjjGgGUA6NLw09EwE0CqkOc4q9oUmW1yo/edit?usp=sharing"",""สุโขทัย!J238"")"),0)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IFERROR(__xludf.DUMMYFUNCTION("IMPORTRANGE(""https://docs.google.com/spreadsheets/d/11923uPwbBZFjjGgGUA6NLw09EwE0CqkOc4q9oUmW1yo/edit?usp=sharing"",""สุโขทัย!I239"")"),0)</f>
        <v>0</v>
      </c>
      <c r="J344" s="191">
        <f ca="1">IFERROR(__xludf.DUMMYFUNCTION("IMPORTRANGE(""https://docs.google.com/spreadsheets/d/11923uPwbBZFjjGgGUA6NLw09EwE0CqkOc4q9oUmW1yo/edit?usp=sharing"",""สุโขทัย!J239"")"),0)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IFERROR(__xludf.DUMMYFUNCTION("IMPORTRANGE(""https://docs.google.com/spreadsheets/d/11923uPwbBZFjjGgGUA6NLw09EwE0CqkOc4q9oUmW1yo/edit?usp=sharing"",""สุโขทัย!I240"")"),270)</f>
        <v>270</v>
      </c>
      <c r="J345" s="191">
        <f ca="1">IFERROR(__xludf.DUMMYFUNCTION("IMPORTRANGE(""https://docs.google.com/spreadsheets/d/11923uPwbBZFjjGgGUA6NLw09EwE0CqkOc4q9oUmW1yo/edit?usp=sharing"",""สุโขทัย!J240"")"),2)</f>
        <v>2</v>
      </c>
      <c r="K345" s="333">
        <f t="shared" ca="1" si="103"/>
        <v>0.7407407407407407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IFERROR(__xludf.DUMMYFUNCTION("IMPORTRANGE(""https://docs.google.com/spreadsheets/d/11923uPwbBZFjjGgGUA6NLw09EwE0CqkOc4q9oUmW1yo/edit?usp=sharing"",""สุโขทัย!I241"")"),0)</f>
        <v>0</v>
      </c>
      <c r="J346" s="191">
        <f ca="1">IFERROR(__xludf.DUMMYFUNCTION("IMPORTRANGE(""https://docs.google.com/spreadsheets/d/11923uPwbBZFjjGgGUA6NLw09EwE0CqkOc4q9oUmW1yo/edit?usp=sharing"",""สุโขทัย!J241"")"),43.37)</f>
        <v>43.37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IFERROR(__xludf.DUMMYFUNCTION("IMPORTRANGE(""https://docs.google.com/spreadsheets/d/11923uPwbBZFjjGgGUA6NLw09EwE0CqkOc4q9oUmW1yo/edit?usp=sharing"",""สุโขทัย!L242"")"),1955983)</f>
        <v>1955983</v>
      </c>
      <c r="M347" s="347"/>
      <c r="N347" s="347">
        <f ca="1">IFERROR(__xludf.DUMMYFUNCTION("IMPORTRANGE(""https://docs.google.com/spreadsheets/d/11923uPwbBZFjjGgGUA6NLw09EwE0CqkOc4q9oUmW1yo/edit?usp=sharing"",""สุโขทัย!M242"")"),313270)</f>
        <v>313270</v>
      </c>
      <c r="O347" s="347">
        <f ca="1">+IF(L347&gt;0,N347*100/L347,0)</f>
        <v>16.01598786901522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IFERROR(__xludf.DUMMYFUNCTION("IMPORTRANGE(""https://docs.google.com/spreadsheets/d/11923uPwbBZFjjGgGUA6NLw09EwE0CqkOc4q9oUmW1yo/edit?usp=sharing"",""สุโขทัย!I244"")"),80)</f>
        <v>80</v>
      </c>
      <c r="J349" s="360">
        <f ca="1">IFERROR(__xludf.DUMMYFUNCTION("IMPORTRANGE(""https://docs.google.com/spreadsheets/d/11923uPwbBZFjjGgGUA6NLw09EwE0CqkOc4q9oUmW1yo/edit?usp=sharing"",""สุโขทัย!J244"")"),0)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IFERROR(__xludf.DUMMYFUNCTION("IMPORTRANGE(""https://docs.google.com/spreadsheets/d/11923uPwbBZFjjGgGUA6NLw09EwE0CqkOc4q9oUmW1yo/edit?usp=sharing"",""สุโขทัย!L244"")"),367080)</f>
        <v>367080</v>
      </c>
      <c r="M349" s="362"/>
      <c r="N349" s="362">
        <f ca="1">IFERROR(__xludf.DUMMYFUNCTION("IMPORTRANGE(""https://docs.google.com/spreadsheets/d/11923uPwbBZFjjGgGUA6NLw09EwE0CqkOc4q9oUmW1yo/edit?usp=sharing"",""สุโขทัย!M244"")"),23720)</f>
        <v>23720</v>
      </c>
      <c r="O349" s="362">
        <f ca="1">+IF(L349&gt;0,N349*100/L349,0)</f>
        <v>6.4618066906396425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IFERROR(__xludf.DUMMYFUNCTION("IMPORTRANGE(""https://docs.google.com/spreadsheets/d/11923uPwbBZFjjGgGUA6NLw09EwE0CqkOc4q9oUmW1yo/edit?usp=sharing"",""สุโขทัย!I245"")"),80)</f>
        <v>80</v>
      </c>
      <c r="J350" s="360">
        <f ca="1">IFERROR(__xludf.DUMMYFUNCTION("IMPORTRANGE(""https://docs.google.com/spreadsheets/d/11923uPwbBZFjjGgGUA6NLw09EwE0CqkOc4q9oUmW1yo/edit?usp=sharing"",""สุโขทัย!J245"")"),0)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IFERROR(__xludf.DUMMYFUNCTION("IMPORTRANGE(""https://docs.google.com/spreadsheets/d/11923uPwbBZFjjGgGUA6NLw09EwE0CqkOc4q9oUmW1yo/edit?usp=sharing"",""สุโขทัย!L246"")"),0)</f>
        <v>0</v>
      </c>
      <c r="M351" s="169"/>
      <c r="N351" s="169">
        <f ca="1">IFERROR(__xludf.DUMMYFUNCTION("IMPORTRANGE(""https://docs.google.com/spreadsheets/d/11923uPwbBZFjjGgGUA6NLw09EwE0CqkOc4q9oUmW1yo/edit?usp=sharing"",""สุโขทัย!M246"")"),0)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IFERROR(__xludf.DUMMYFUNCTION("IMPORTRANGE(""https://docs.google.com/spreadsheets/d/11923uPwbBZFjjGgGUA6NLw09EwE0CqkOc4q9oUmW1yo/edit?usp=sharing"",""สุโขทัย!L247"")"),367080)</f>
        <v>367080</v>
      </c>
      <c r="M352" s="169"/>
      <c r="N352" s="169">
        <f ca="1">IFERROR(__xludf.DUMMYFUNCTION("IMPORTRANGE(""https://docs.google.com/spreadsheets/d/11923uPwbBZFjjGgGUA6NLw09EwE0CqkOc4q9oUmW1yo/edit?usp=sharing"",""สุโขทัย!M247"")"),23720)</f>
        <v>23720</v>
      </c>
      <c r="O352" s="169">
        <f t="shared" ca="1" si="105"/>
        <v>6.4618066906396425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IFERROR(__xludf.DUMMYFUNCTION("IMPORTRANGE(""https://docs.google.com/spreadsheets/d/11923uPwbBZFjjGgGUA6NLw09EwE0CqkOc4q9oUmW1yo/edit?usp=sharing"",""สุโขทัย!L248"")"),0)</f>
        <v>0</v>
      </c>
      <c r="M353" s="171"/>
      <c r="N353" s="171">
        <f ca="1">IFERROR(__xludf.DUMMYFUNCTION("IMPORTRANGE(""https://docs.google.com/spreadsheets/d/11923uPwbBZFjjGgGUA6NLw09EwE0CqkOc4q9oUmW1yo/edit?usp=sharing"",""สุโขทัย!M248"")"),0)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IFERROR(__xludf.DUMMYFUNCTION("IMPORTRANGE(""https://docs.google.com/spreadsheets/d/11923uPwbBZFjjGgGUA6NLw09EwE0CqkOc4q9oUmW1yo/edit?usp=sharing"",""สุโขทัย!L249"")"),367080)</f>
        <v>367080</v>
      </c>
      <c r="M354" s="171"/>
      <c r="N354" s="171">
        <f ca="1">IFERROR(__xludf.DUMMYFUNCTION("IMPORTRANGE(""https://docs.google.com/spreadsheets/d/11923uPwbBZFjjGgGUA6NLw09EwE0CqkOc4q9oUmW1yo/edit?usp=sharing"",""สุโขทัย!M249"")"),23720)</f>
        <v>23720</v>
      </c>
      <c r="O354" s="171">
        <f t="shared" ca="1" si="105"/>
        <v>6.4618066906396425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IFERROR(__xludf.DUMMYFUNCTION("IMPORTRANGE(""https://docs.google.com/spreadsheets/d/11923uPwbBZFjjGgGUA6NLw09EwE0CqkOc4q9oUmW1yo/edit?usp=sharing"",""สุโขทัย!M250"")"),0)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IFERROR(__xludf.DUMMYFUNCTION("IMPORTRANGE(""https://docs.google.com/spreadsheets/d/11923uPwbBZFjjGgGUA6NLw09EwE0CqkOc4q9oUmW1yo/edit?usp=sharing"",""สุโขทัย!M251"")"),0)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IFERROR(__xludf.DUMMYFUNCTION("IMPORTRANGE(""https://docs.google.com/spreadsheets/d/11923uPwbBZFjjGgGUA6NLw09EwE0CqkOc4q9oUmW1yo/edit?usp=sharing"",""สุโขทัย!M252"")"),22000)</f>
        <v>22000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IFERROR(__xludf.DUMMYFUNCTION("IMPORTRANGE(""https://docs.google.com/spreadsheets/d/11923uPwbBZFjjGgGUA6NLw09EwE0CqkOc4q9oUmW1yo/edit?usp=sharing"",""สุโขทัย!M253"")"),1720)</f>
        <v>1720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IFERROR(__xludf.DUMMYFUNCTION("IMPORTRANGE(""https://docs.google.com/spreadsheets/d/11923uPwbBZFjjGgGUA6NLw09EwE0CqkOc4q9oUmW1yo/edit?usp=sharing"",""สุโขทัย!J255"")"),0)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IFERROR(__xludf.DUMMYFUNCTION("IMPORTRANGE(""https://docs.google.com/spreadsheets/d/11923uPwbBZFjjGgGUA6NLw09EwE0CqkOc4q9oUmW1yo/edit?usp=sharing"",""สุโขทัย!J256"")"),1)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IFERROR(__xludf.DUMMYFUNCTION("IMPORTRANGE(""https://docs.google.com/spreadsheets/d/11923uPwbBZFjjGgGUA6NLw09EwE0CqkOc4q9oUmW1yo/edit?usp=sharing"",""สุโขทัย!J257"")"),1)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IFERROR(__xludf.DUMMYFUNCTION("IMPORTRANGE(""https://docs.google.com/spreadsheets/d/11923uPwbBZFjjGgGUA6NLw09EwE0CqkOc4q9oUmW1yo/edit?usp=sharing"",""สุโขทัย!J258"")"),1)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IFERROR(__xludf.DUMMYFUNCTION("IMPORTRANGE(""https://docs.google.com/spreadsheets/d/11923uPwbBZFjjGgGUA6NLw09EwE0CqkOc4q9oUmW1yo/edit?usp=sharing"",""สุโขทัย!J166"")"),0)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IFERROR(__xludf.DUMMYFUNCTION("IMPORTRANGE(""https://docs.google.com/spreadsheets/d/11923uPwbBZFjjGgGUA6NLw09EwE0CqkOc4q9oUmW1yo/edit?usp=sharing"",""สุโขทัย!J166"")"),0)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IFERROR(__xludf.DUMMYFUNCTION("IMPORTRANGE(""https://docs.google.com/spreadsheets/d/11923uPwbBZFjjGgGUA6NLw09EwE0CqkOc4q9oUmW1yo/edit?usp=sharing"",""สุโขทัย!J166"")"),0)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IFERROR(__xludf.DUMMYFUNCTION("IMPORTRANGE(""https://docs.google.com/spreadsheets/d/11923uPwbBZFjjGgGUA6NLw09EwE0CqkOc4q9oUmW1yo/edit?usp=sharing"",""สุโขทัย!J166"")"),0)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IFERROR(__xludf.DUMMYFUNCTION("IMPORTRANGE(""https://docs.google.com/spreadsheets/d/11923uPwbBZFjjGgGUA6NLw09EwE0CqkOc4q9oUmW1yo/edit?usp=sharing"",""สุโขทัย!I263"")"),80)</f>
        <v>80</v>
      </c>
      <c r="J368" s="191">
        <f ca="1">IFERROR(__xludf.DUMMYFUNCTION("IMPORTRANGE(""https://docs.google.com/spreadsheets/d/11923uPwbBZFjjGgGUA6NLw09EwE0CqkOc4q9oUmW1yo/edit?usp=sharing"",""สุโขทัย!J263"")"),0)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IFERROR(__xludf.DUMMYFUNCTION("IMPORTRANGE(""https://docs.google.com/spreadsheets/d/11923uPwbBZFjjGgGUA6NLw09EwE0CqkOc4q9oUmW1yo/edit?usp=sharing"",""สุโขทัย!I164"")"),0)</f>
        <v>0</v>
      </c>
      <c r="J369" s="191">
        <f ca="1">IFERROR(__xludf.DUMMYFUNCTION("IMPORTRANGE(""https://docs.google.com/spreadsheets/d/11923uPwbBZFjjGgGUA6NLw09EwE0CqkOc4q9oUmW1yo/edit?usp=sharing"",""สุโขทัย!J164"")"),0)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IFERROR(__xludf.DUMMYFUNCTION("IMPORTRANGE(""https://docs.google.com/spreadsheets/d/11923uPwbBZFjjGgGUA6NLw09EwE0CqkOc4q9oUmW1yo/edit?usp=sharing"",""สุโขทัย!I265"")"),80)</f>
        <v>80</v>
      </c>
      <c r="J370" s="191">
        <f ca="1">IFERROR(__xludf.DUMMYFUNCTION("IMPORTRANGE(""https://docs.google.com/spreadsheets/d/11923uPwbBZFjjGgGUA6NLw09EwE0CqkOc4q9oUmW1yo/edit?usp=sharing"",""สุโขทัย!J265"")"),0)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IFERROR(__xludf.DUMMYFUNCTION("IMPORTRANGE(""https://docs.google.com/spreadsheets/d/11923uPwbBZFjjGgGUA6NLw09EwE0CqkOc4q9oUmW1yo/edit?usp=sharing"",""สุโขทัย!I164"")"),0)</f>
        <v>0</v>
      </c>
      <c r="J371" s="192">
        <f ca="1">IFERROR(__xludf.DUMMYFUNCTION("IMPORTRANGE(""https://docs.google.com/spreadsheets/d/11923uPwbBZFjjGgGUA6NLw09EwE0CqkOc4q9oUmW1yo/edit?usp=sharing"",""สุโขทัย!J164"")"),0)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IFERROR(__xludf.DUMMYFUNCTION("IMPORTRANGE(""https://docs.google.com/spreadsheets/d/11923uPwbBZFjjGgGUA6NLw09EwE0CqkOc4q9oUmW1yo/edit?usp=sharing"",""สุโขทัย!I267"")"),80)</f>
        <v>80</v>
      </c>
      <c r="J372" s="192">
        <f ca="1">IFERROR(__xludf.DUMMYFUNCTION("IMPORTRANGE(""https://docs.google.com/spreadsheets/d/11923uPwbBZFjjGgGUA6NLw09EwE0CqkOc4q9oUmW1yo/edit?usp=sharing"",""สุโขทัย!J267"")"),0)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IFERROR(__xludf.DUMMYFUNCTION("IMPORTRANGE(""https://docs.google.com/spreadsheets/d/11923uPwbBZFjjGgGUA6NLw09EwE0CqkOc4q9oUmW1yo/edit?usp=sharing"",""สุโขทัย!I164"")"),0)</f>
        <v>0</v>
      </c>
      <c r="J373" s="191">
        <f ca="1">IFERROR(__xludf.DUMMYFUNCTION("IMPORTRANGE(""https://docs.google.com/spreadsheets/d/11923uPwbBZFjjGgGUA6NLw09EwE0CqkOc4q9oUmW1yo/edit?usp=sharing"",""สุโขทัย!J164"")"),0)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IFERROR(__xludf.DUMMYFUNCTION("IMPORTRANGE(""https://docs.google.com/spreadsheets/d/11923uPwbBZFjjGgGUA6NLw09EwE0CqkOc4q9oUmW1yo/edit?usp=sharing"",""สุโขทัย!I164"")"),0)</f>
        <v>0</v>
      </c>
      <c r="J374" s="191">
        <f ca="1">IFERROR(__xludf.DUMMYFUNCTION("IMPORTRANGE(""https://docs.google.com/spreadsheets/d/11923uPwbBZFjjGgGUA6NLw09EwE0CqkOc4q9oUmW1yo/edit?usp=sharing"",""สุโขทัย!J164"")"),0)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IFERROR(__xludf.DUMMYFUNCTION("IMPORTRANGE(""https://docs.google.com/spreadsheets/d/11923uPwbBZFjjGgGUA6NLw09EwE0CqkOc4q9oUmW1yo/edit?usp=sharing"",""สุโขทัย!I270"")"),80)</f>
        <v>80</v>
      </c>
      <c r="J375" s="191">
        <f ca="1">IFERROR(__xludf.DUMMYFUNCTION("IMPORTRANGE(""https://docs.google.com/spreadsheets/d/11923uPwbBZFjjGgGUA6NLw09EwE0CqkOc4q9oUmW1yo/edit?usp=sharing"",""สุโขทัย!J270"")"),0)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IFERROR(__xludf.DUMMYFUNCTION("IMPORTRANGE(""https://docs.google.com/spreadsheets/d/11923uPwbBZFjjGgGUA6NLw09EwE0CqkOc4q9oUmW1yo/edit?usp=sharing"",""สุโขทัย!I271"")"),46)</f>
        <v>46</v>
      </c>
      <c r="J376" s="192">
        <f ca="1">IFERROR(__xludf.DUMMYFUNCTION("IMPORTRANGE(""https://docs.google.com/spreadsheets/d/11923uPwbBZFjjGgGUA6NLw09EwE0CqkOc4q9oUmW1yo/edit?usp=sharing"",""สุโขทัย!J271"")"),0)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IFERROR(__xludf.DUMMYFUNCTION("IMPORTRANGE(""https://docs.google.com/spreadsheets/d/11923uPwbBZFjjGgGUA6NLw09EwE0CqkOc4q9oUmW1yo/edit?usp=sharing"",""สุโขทัย!I272"")"),34)</f>
        <v>34</v>
      </c>
      <c r="J377" s="191">
        <f ca="1">IFERROR(__xludf.DUMMYFUNCTION("IMPORTRANGE(""https://docs.google.com/spreadsheets/d/11923uPwbBZFjjGgGUA6NLw09EwE0CqkOc4q9oUmW1yo/edit?usp=sharing"",""สุโขทัย!J272"")"),0)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IFERROR(__xludf.DUMMYFUNCTION("IMPORTRANGE(""https://docs.google.com/spreadsheets/d/11923uPwbBZFjjGgGUA6NLw09EwE0CqkOc4q9oUmW1yo/edit?usp=sharing"",""สุโขทัย!J273"")"),0)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IFERROR(__xludf.DUMMYFUNCTION("IMPORTRANGE(""https://docs.google.com/spreadsheets/d/11923uPwbBZFjjGgGUA6NLw09EwE0CqkOc4q9oUmW1yo/edit?usp=sharing"",""สุโขทัย!I275"")"),200)</f>
        <v>200</v>
      </c>
      <c r="J380" s="360">
        <f ca="1">IFERROR(__xludf.DUMMYFUNCTION("IMPORTRANGE(""https://docs.google.com/spreadsheets/d/11923uPwbBZFjjGgGUA6NLw09EwE0CqkOc4q9oUmW1yo/edit?usp=sharing"",""สุโขทัย!J275"")"),0)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IFERROR(__xludf.DUMMYFUNCTION("IMPORTRANGE(""https://docs.google.com/spreadsheets/d/11923uPwbBZFjjGgGUA6NLw09EwE0CqkOc4q9oUmW1yo/edit?usp=sharing"",""สุโขทัย!L275"")"),207560)</f>
        <v>207560</v>
      </c>
      <c r="M380" s="362"/>
      <c r="N380" s="362">
        <f ca="1">IFERROR(__xludf.DUMMYFUNCTION("IMPORTRANGE(""https://docs.google.com/spreadsheets/d/11923uPwbBZFjjGgGUA6NLw09EwE0CqkOc4q9oUmW1yo/edit?usp=sharing"",""สุโขทัย!M275"")"),1120)</f>
        <v>1120</v>
      </c>
      <c r="O380" s="362">
        <f ca="1">+IF(L380&gt;0,N380*100/L380,0)</f>
        <v>0.5396030063596069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IFERROR(__xludf.DUMMYFUNCTION("IMPORTRANGE(""https://docs.google.com/spreadsheets/d/11923uPwbBZFjjGgGUA6NLw09EwE0CqkOc4q9oUmW1yo/edit?usp=sharing"",""สุโขทัย!I276"")"),20)</f>
        <v>20</v>
      </c>
      <c r="J381" s="360">
        <f ca="1">IFERROR(__xludf.DUMMYFUNCTION("IMPORTRANGE(""https://docs.google.com/spreadsheets/d/11923uPwbBZFjjGgGUA6NLw09EwE0CqkOc4q9oUmW1yo/edit?usp=sharing"",""สุโขทัย!J276"")"),0)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IFERROR(__xludf.DUMMYFUNCTION("IMPORTRANGE(""https://docs.google.com/spreadsheets/d/11923uPwbBZFjjGgGUA6NLw09EwE0CqkOc4q9oUmW1yo/edit?usp=sharing"",""สุโขทัย!L277"")"),0)</f>
        <v>0</v>
      </c>
      <c r="M382" s="169"/>
      <c r="N382" s="169">
        <f ca="1">IFERROR(__xludf.DUMMYFUNCTION("IMPORTRANGE(""https://docs.google.com/spreadsheets/d/11923uPwbBZFjjGgGUA6NLw09EwE0CqkOc4q9oUmW1yo/edit?usp=sharing"",""สุโขทัย!M277"")"),0)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IFERROR(__xludf.DUMMYFUNCTION("IMPORTRANGE(""https://docs.google.com/spreadsheets/d/11923uPwbBZFjjGgGUA6NLw09EwE0CqkOc4q9oUmW1yo/edit?usp=sharing"",""สุโขทัย!L278"")"),207560)</f>
        <v>207560</v>
      </c>
      <c r="M383" s="169"/>
      <c r="N383" s="169">
        <f ca="1">IFERROR(__xludf.DUMMYFUNCTION("IMPORTRANGE(""https://docs.google.com/spreadsheets/d/11923uPwbBZFjjGgGUA6NLw09EwE0CqkOc4q9oUmW1yo/edit?usp=sharing"",""สุโขทัย!M278"")"),1120)</f>
        <v>1120</v>
      </c>
      <c r="O383" s="169">
        <f t="shared" ca="1" si="109"/>
        <v>0.5396030063596069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IFERROR(__xludf.DUMMYFUNCTION("IMPORTRANGE(""https://docs.google.com/spreadsheets/d/11923uPwbBZFjjGgGUA6NLw09EwE0CqkOc4q9oUmW1yo/edit?usp=sharing"",""สุโขทัย!L279"")"),0)</f>
        <v>0</v>
      </c>
      <c r="M384" s="171"/>
      <c r="N384" s="171">
        <f ca="1">IFERROR(__xludf.DUMMYFUNCTION("IMPORTRANGE(""https://docs.google.com/spreadsheets/d/11923uPwbBZFjjGgGUA6NLw09EwE0CqkOc4q9oUmW1yo/edit?usp=sharing"",""สุโขทัย!M279"")"),0)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IFERROR(__xludf.DUMMYFUNCTION("IMPORTRANGE(""https://docs.google.com/spreadsheets/d/11923uPwbBZFjjGgGUA6NLw09EwE0CqkOc4q9oUmW1yo/edit?usp=sharing"",""สุโขทัย!L280"")"),207560)</f>
        <v>207560</v>
      </c>
      <c r="M385" s="171"/>
      <c r="N385" s="171">
        <f ca="1">IFERROR(__xludf.DUMMYFUNCTION("IMPORTRANGE(""https://docs.google.com/spreadsheets/d/11923uPwbBZFjjGgGUA6NLw09EwE0CqkOc4q9oUmW1yo/edit?usp=sharing"",""สุโขทัย!M280"")"),1120)</f>
        <v>1120</v>
      </c>
      <c r="O385" s="171">
        <f t="shared" ca="1" si="109"/>
        <v>0.5396030063596069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IFERROR(__xludf.DUMMYFUNCTION("IMPORTRANGE(""https://docs.google.com/spreadsheets/d/11923uPwbBZFjjGgGUA6NLw09EwE0CqkOc4q9oUmW1yo/edit?usp=sharing"",""สุโขทัย!M281"")"),0)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IFERROR(__xludf.DUMMYFUNCTION("IMPORTRANGE(""https://docs.google.com/spreadsheets/d/11923uPwbBZFjjGgGUA6NLw09EwE0CqkOc4q9oUmW1yo/edit?usp=sharing"",""สุโขทัย!M282"")"),0)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IFERROR(__xludf.DUMMYFUNCTION("IMPORTRANGE(""https://docs.google.com/spreadsheets/d/11923uPwbBZFjjGgGUA6NLw09EwE0CqkOc4q9oUmW1yo/edit?usp=sharing"",""สุโขทัย!M283"")"),0)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IFERROR(__xludf.DUMMYFUNCTION("IMPORTRANGE(""https://docs.google.com/spreadsheets/d/11923uPwbBZFjjGgGUA6NLw09EwE0CqkOc4q9oUmW1yo/edit?usp=sharing"",""สุโขทัย!M284"")"),1120)</f>
        <v>1120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IFERROR(__xludf.DUMMYFUNCTION("IMPORTRANGE(""https://docs.google.com/spreadsheets/d/11923uPwbBZFjjGgGUA6NLw09EwE0CqkOc4q9oUmW1yo/edit?usp=sharing"",""สุโขทัย!J286"")"),0)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IFERROR(__xludf.DUMMYFUNCTION("IMPORTRANGE(""https://docs.google.com/spreadsheets/d/11923uPwbBZFjjGgGUA6NLw09EwE0CqkOc4q9oUmW1yo/edit?usp=sharing"",""สุโขทัย!J287"")"),1)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IFERROR(__xludf.DUMMYFUNCTION("IMPORTRANGE(""https://docs.google.com/spreadsheets/d/11923uPwbBZFjjGgGUA6NLw09EwE0CqkOc4q9oUmW1yo/edit?usp=sharing"",""สุโขทัย!J288"")"),1)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IFERROR(__xludf.DUMMYFUNCTION("IMPORTRANGE(""https://docs.google.com/spreadsheets/d/11923uPwbBZFjjGgGUA6NLw09EwE0CqkOc4q9oUmW1yo/edit?usp=sharing"",""สุโขทัย!J289"")"),0)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IFERROR(__xludf.DUMMYFUNCTION("IMPORTRANGE(""https://docs.google.com/spreadsheets/d/11923uPwbBZFjjGgGUA6NLw09EwE0CqkOc4q9oUmW1yo/edit?usp=sharing"",""สุโขทัย!I291"")"),20)</f>
        <v>20</v>
      </c>
      <c r="J396" s="192">
        <f ca="1">IFERROR(__xludf.DUMMYFUNCTION("IMPORTRANGE(""https://docs.google.com/spreadsheets/d/11923uPwbBZFjjGgGUA6NLw09EwE0CqkOc4q9oUmW1yo/edit?usp=sharing"",""สุโขทัย!J291"")"),0)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IFERROR(__xludf.DUMMYFUNCTION("IMPORTRANGE(""https://docs.google.com/spreadsheets/d/11923uPwbBZFjjGgGUA6NLw09EwE0CqkOc4q9oUmW1yo/edit?usp=sharing"",""สุโขทัย!I292"")"),200)</f>
        <v>200</v>
      </c>
      <c r="J397" s="192">
        <f ca="1">IFERROR(__xludf.DUMMYFUNCTION("IMPORTRANGE(""https://docs.google.com/spreadsheets/d/11923uPwbBZFjjGgGUA6NLw09EwE0CqkOc4q9oUmW1yo/edit?usp=sharing"",""สุโขทัย!J292"")"),0)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IFERROR(__xludf.DUMMYFUNCTION("IMPORTRANGE(""https://docs.google.com/spreadsheets/d/11923uPwbBZFjjGgGUA6NLw09EwE0CqkOc4q9oUmW1yo/edit?usp=sharing"",""สุโขทัย!I293"")"),20)</f>
        <v>20</v>
      </c>
      <c r="J398" s="192">
        <f ca="1">IFERROR(__xludf.DUMMYFUNCTION("IMPORTRANGE(""https://docs.google.com/spreadsheets/d/11923uPwbBZFjjGgGUA6NLw09EwE0CqkOc4q9oUmW1yo/edit?usp=sharing"",""สุโขทัย!J293"")"),0)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IFERROR(__xludf.DUMMYFUNCTION("IMPORTRANGE(""https://docs.google.com/spreadsheets/d/11923uPwbBZFjjGgGUA6NLw09EwE0CqkOc4q9oUmW1yo/edit?usp=sharing"",""สุโขทัย!J294"")"),0)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IFERROR(__xludf.DUMMYFUNCTION("IMPORTRANGE(""https://docs.google.com/spreadsheets/d/11923uPwbBZFjjGgGUA6NLw09EwE0CqkOc4q9oUmW1yo/edit?usp=sharing"",""สุโขทัย!I296"")"),285)</f>
        <v>285</v>
      </c>
      <c r="J401" s="360">
        <f ca="1">IFERROR(__xludf.DUMMYFUNCTION("IMPORTRANGE(""https://docs.google.com/spreadsheets/d/11923uPwbBZFjjGgGUA6NLw09EwE0CqkOc4q9oUmW1yo/edit?usp=sharing"",""สุโขทัย!J296"")"),0)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IFERROR(__xludf.DUMMYFUNCTION("IMPORTRANGE(""https://docs.google.com/spreadsheets/d/11923uPwbBZFjjGgGUA6NLw09EwE0CqkOc4q9oUmW1yo/edit?usp=sharing"",""สุโขทัย!L296"")"),300950)</f>
        <v>300950</v>
      </c>
      <c r="M401" s="362"/>
      <c r="N401" s="362">
        <f ca="1">IFERROR(__xludf.DUMMYFUNCTION("IMPORTRANGE(""https://docs.google.com/spreadsheets/d/11923uPwbBZFjjGgGUA6NLw09EwE0CqkOc4q9oUmW1yo/edit?usp=sharing"",""สุโขทัย!M296"")"),154115)</f>
        <v>154115</v>
      </c>
      <c r="O401" s="362">
        <f ca="1">+IF(L401&gt;0,N401*100/L401,0)</f>
        <v>51.209503239740819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IFERROR(__xludf.DUMMYFUNCTION("IMPORTRANGE(""https://docs.google.com/spreadsheets/d/11923uPwbBZFjjGgGUA6NLw09EwE0CqkOc4q9oUmW1yo/edit?usp=sharing"",""สุโขทัย!I297"")"),95)</f>
        <v>95</v>
      </c>
      <c r="J402" s="360">
        <f ca="1">IFERROR(__xludf.DUMMYFUNCTION("IMPORTRANGE(""https://docs.google.com/spreadsheets/d/11923uPwbBZFjjGgGUA6NLw09EwE0CqkOc4q9oUmW1yo/edit?usp=sharing"",""สุโขทัย!J297"")"),85)</f>
        <v>85</v>
      </c>
      <c r="K402" s="361">
        <f t="shared" ca="1" si="111"/>
        <v>89.473684210526315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IFERROR(__xludf.DUMMYFUNCTION("IMPORTRANGE(""https://docs.google.com/spreadsheets/d/11923uPwbBZFjjGgGUA6NLw09EwE0CqkOc4q9oUmW1yo/edit?usp=sharing"",""สุโขทัย!L298"")"),0)</f>
        <v>0</v>
      </c>
      <c r="M403" s="169"/>
      <c r="N403" s="171">
        <f ca="1">IFERROR(__xludf.DUMMYFUNCTION("IMPORTRANGE(""https://docs.google.com/spreadsheets/d/11923uPwbBZFjjGgGUA6NLw09EwE0CqkOc4q9oUmW1yo/edit?usp=sharing"",""สุโขทัย!M298"")"),0)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IFERROR(__xludf.DUMMYFUNCTION("IMPORTRANGE(""https://docs.google.com/spreadsheets/d/11923uPwbBZFjjGgGUA6NLw09EwE0CqkOc4q9oUmW1yo/edit?usp=sharing"",""สุโขทัย!L299"")"),300950)</f>
        <v>300950</v>
      </c>
      <c r="M404" s="169"/>
      <c r="N404" s="171">
        <f ca="1">IFERROR(__xludf.DUMMYFUNCTION("IMPORTRANGE(""https://docs.google.com/spreadsheets/d/11923uPwbBZFjjGgGUA6NLw09EwE0CqkOc4q9oUmW1yo/edit?usp=sharing"",""สุโขทัย!M299"")"),154115)</f>
        <v>154115</v>
      </c>
      <c r="O404" s="171">
        <f t="shared" ca="1" si="112"/>
        <v>51.209503239740819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IFERROR(__xludf.DUMMYFUNCTION("IMPORTRANGE(""https://docs.google.com/spreadsheets/d/11923uPwbBZFjjGgGUA6NLw09EwE0CqkOc4q9oUmW1yo/edit?usp=sharing"",""สุโขทัย!L300"")"),0)</f>
        <v>0</v>
      </c>
      <c r="M405" s="171"/>
      <c r="N405" s="171">
        <f ca="1">IFERROR(__xludf.DUMMYFUNCTION("IMPORTRANGE(""https://docs.google.com/spreadsheets/d/11923uPwbBZFjjGgGUA6NLw09EwE0CqkOc4q9oUmW1yo/edit?usp=sharing"",""สุโขทัย!M300"")"),0)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IFERROR(__xludf.DUMMYFUNCTION("IMPORTRANGE(""https://docs.google.com/spreadsheets/d/11923uPwbBZFjjGgGUA6NLw09EwE0CqkOc4q9oUmW1yo/edit?usp=sharing"",""สุโขทัย!L301"")"),300950)</f>
        <v>300950</v>
      </c>
      <c r="M406" s="171"/>
      <c r="N406" s="171">
        <f ca="1">IFERROR(__xludf.DUMMYFUNCTION("IMPORTRANGE(""https://docs.google.com/spreadsheets/d/11923uPwbBZFjjGgGUA6NLw09EwE0CqkOc4q9oUmW1yo/edit?usp=sharing"",""สุโขทัย!M301"")"),154115)</f>
        <v>154115</v>
      </c>
      <c r="O406" s="171">
        <f t="shared" ca="1" si="112"/>
        <v>51.209503239740819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IFERROR(__xludf.DUMMYFUNCTION("IMPORTRANGE(""https://docs.google.com/spreadsheets/d/11923uPwbBZFjjGgGUA6NLw09EwE0CqkOc4q9oUmW1yo/edit?usp=sharing"",""สุโขทัย!M302"")"),146255)</f>
        <v>146255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IFERROR(__xludf.DUMMYFUNCTION("IMPORTRANGE(""https://docs.google.com/spreadsheets/d/11923uPwbBZFjjGgGUA6NLw09EwE0CqkOc4q9oUmW1yo/edit?usp=sharing"",""สุโขทัย!M303"")"),0)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IFERROR(__xludf.DUMMYFUNCTION("IMPORTRANGE(""https://docs.google.com/spreadsheets/d/11923uPwbBZFjjGgGUA6NLw09EwE0CqkOc4q9oUmW1yo/edit?usp=sharing"",""สุโขทัย!M304"")"),0)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IFERROR(__xludf.DUMMYFUNCTION("IMPORTRANGE(""https://docs.google.com/spreadsheets/d/11923uPwbBZFjjGgGUA6NLw09EwE0CqkOc4q9oUmW1yo/edit?usp=sharing"",""สุโขทัย!M305"")"),7860)</f>
        <v>7860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IFERROR(__xludf.DUMMYFUNCTION("IMPORTRANGE(""https://docs.google.com/spreadsheets/d/11923uPwbBZFjjGgGUA6NLw09EwE0CqkOc4q9oUmW1yo/edit?usp=sharing"",""สุโขทัย!J307"")"),0)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IFERROR(__xludf.DUMMYFUNCTION("IMPORTRANGE(""https://docs.google.com/spreadsheets/d/11923uPwbBZFjjGgGUA6NLw09EwE0CqkOc4q9oUmW1yo/edit?usp=sharing"",""สุโขทัย!J308"")"),1)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IFERROR(__xludf.DUMMYFUNCTION("IMPORTRANGE(""https://docs.google.com/spreadsheets/d/11923uPwbBZFjjGgGUA6NLw09EwE0CqkOc4q9oUmW1yo/edit?usp=sharing"",""สุโขทัย!J309"")"),1)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IFERROR(__xludf.DUMMYFUNCTION("IMPORTRANGE(""https://docs.google.com/spreadsheets/d/11923uPwbBZFjjGgGUA6NLw09EwE0CqkOc4q9oUmW1yo/edit?usp=sharing"",""สุโขทัย!J310"")"),1)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IFERROR(__xludf.DUMMYFUNCTION("IMPORTRANGE(""https://docs.google.com/spreadsheets/d/11923uPwbBZFjjGgGUA6NLw09EwE0CqkOc4q9oUmW1yo/edit?usp=sharing"",""สุโขทัย!I311"")"),95)</f>
        <v>95</v>
      </c>
      <c r="J416" s="203">
        <f ca="1">IFERROR(__xludf.DUMMYFUNCTION("IMPORTRANGE(""https://docs.google.com/spreadsheets/d/11923uPwbBZFjjGgGUA6NLw09EwE0CqkOc4q9oUmW1yo/edit?usp=sharing"",""สุโขทัย!J311"")"),85)</f>
        <v>85</v>
      </c>
      <c r="K416" s="204">
        <f t="shared" ref="K416:K432" ca="1" si="113">IF(I416&gt;0,J416*100/I416,0)</f>
        <v>89.473684210526315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IFERROR(__xludf.DUMMYFUNCTION("IMPORTRANGE(""https://docs.google.com/spreadsheets/d/11923uPwbBZFjjGgGUA6NLw09EwE0CqkOc4q9oUmW1yo/edit?usp=sharing"",""สุโขทัย!I312"")"),10)</f>
        <v>10</v>
      </c>
      <c r="J417" s="379">
        <f ca="1">IFERROR(__xludf.DUMMYFUNCTION("IMPORTRANGE(""https://docs.google.com/spreadsheets/d/11923uPwbBZFjjGgGUA6NLw09EwE0CqkOc4q9oUmW1yo/edit?usp=sharing"",""สุโขทัย!J312"")"),10)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IFERROR(__xludf.DUMMYFUNCTION("IMPORTRANGE(""https://docs.google.com/spreadsheets/d/11923uPwbBZFjjGgGUA6NLw09EwE0CqkOc4q9oUmW1yo/edit?usp=sharing"",""สุโขทัย!I313"")"),30)</f>
        <v>30</v>
      </c>
      <c r="J418" s="380">
        <f ca="1">IFERROR(__xludf.DUMMYFUNCTION("IMPORTRANGE(""https://docs.google.com/spreadsheets/d/11923uPwbBZFjjGgGUA6NLw09EwE0CqkOc4q9oUmW1yo/edit?usp=sharing"",""สุโขทัย!J313"")"),0)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IFERROR(__xludf.DUMMYFUNCTION("IMPORTRANGE(""https://docs.google.com/spreadsheets/d/11923uPwbBZFjjGgGUA6NLw09EwE0CqkOc4q9oUmW1yo/edit?usp=sharing"",""สุโขทัย!I314"")"),10)</f>
        <v>10</v>
      </c>
      <c r="J419" s="275">
        <f ca="1">IFERROR(__xludf.DUMMYFUNCTION("IMPORTRANGE(""https://docs.google.com/spreadsheets/d/11923uPwbBZFjjGgGUA6NLw09EwE0CqkOc4q9oUmW1yo/edit?usp=sharing"",""สุโขทัย!J314"")"),10)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IFERROR(__xludf.DUMMYFUNCTION("IMPORTRANGE(""https://docs.google.com/spreadsheets/d/11923uPwbBZFjjGgGUA6NLw09EwE0CqkOc4q9oUmW1yo/edit?usp=sharing"",""สุโขทัย!I315"")"),10)</f>
        <v>10</v>
      </c>
      <c r="J420" s="275">
        <f ca="1">IFERROR(__xludf.DUMMYFUNCTION("IMPORTRANGE(""https://docs.google.com/spreadsheets/d/11923uPwbBZFjjGgGUA6NLw09EwE0CqkOc4q9oUmW1yo/edit?usp=sharing"",""สุโขทัย!J315"")"),10)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IFERROR(__xludf.DUMMYFUNCTION("IMPORTRANGE(""https://docs.google.com/spreadsheets/d/11923uPwbBZFjjGgGUA6NLw09EwE0CqkOc4q9oUmW1yo/edit?usp=sharing"",""สุโขทัย!I316"")"),75)</f>
        <v>75</v>
      </c>
      <c r="J421" s="379">
        <f ca="1">IFERROR(__xludf.DUMMYFUNCTION("IMPORTRANGE(""https://docs.google.com/spreadsheets/d/11923uPwbBZFjjGgGUA6NLw09EwE0CqkOc4q9oUmW1yo/edit?usp=sharing"",""สุโขทัย!J316"")"),75)</f>
        <v>75</v>
      </c>
      <c r="K421" s="204">
        <f t="shared" ca="1" si="113"/>
        <v>100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IFERROR(__xludf.DUMMYFUNCTION("IMPORTRANGE(""https://docs.google.com/spreadsheets/d/11923uPwbBZFjjGgGUA6NLw09EwE0CqkOc4q9oUmW1yo/edit?usp=sharing"",""สุโขทัย!I317"")"),225)</f>
        <v>225</v>
      </c>
      <c r="J422" s="380">
        <f ca="1">IFERROR(__xludf.DUMMYFUNCTION("IMPORTRANGE(""https://docs.google.com/spreadsheets/d/11923uPwbBZFjjGgGUA6NLw09EwE0CqkOc4q9oUmW1yo/edit?usp=sharing"",""สุโขทัย!J317"")"),0)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IFERROR(__xludf.DUMMYFUNCTION("IMPORTRANGE(""https://docs.google.com/spreadsheets/d/11923uPwbBZFjjGgGUA6NLw09EwE0CqkOc4q9oUmW1yo/edit?usp=sharing"",""สุโขทัย!I318"")"),75)</f>
        <v>75</v>
      </c>
      <c r="J423" s="275">
        <f ca="1">IFERROR(__xludf.DUMMYFUNCTION("IMPORTRANGE(""https://docs.google.com/spreadsheets/d/11923uPwbBZFjjGgGUA6NLw09EwE0CqkOc4q9oUmW1yo/edit?usp=sharing"",""สุโขทัย!J318"")"),75)</f>
        <v>75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IFERROR(__xludf.DUMMYFUNCTION("IMPORTRANGE(""https://docs.google.com/spreadsheets/d/11923uPwbBZFjjGgGUA6NLw09EwE0CqkOc4q9oUmW1yo/edit?usp=sharing"",""สุโขทัย!I319"")"),75)</f>
        <v>75</v>
      </c>
      <c r="J424" s="275">
        <f ca="1">IFERROR(__xludf.DUMMYFUNCTION("IMPORTRANGE(""https://docs.google.com/spreadsheets/d/11923uPwbBZFjjGgGUA6NLw09EwE0CqkOc4q9oUmW1yo/edit?usp=sharing"",""สุโขทัย!J319"")"),75)</f>
        <v>75</v>
      </c>
      <c r="K424" s="168">
        <f t="shared" ca="1" si="113"/>
        <v>100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IFERROR(__xludf.DUMMYFUNCTION("IMPORTRANGE(""https://docs.google.com/spreadsheets/d/11923uPwbBZFjjGgGUA6NLw09EwE0CqkOc4q9oUmW1yo/edit?usp=sharing"",""สุโขทัย!I320"")"),75)</f>
        <v>75</v>
      </c>
      <c r="J425" s="275">
        <f ca="1">IFERROR(__xludf.DUMMYFUNCTION("IMPORTRANGE(""https://docs.google.com/spreadsheets/d/11923uPwbBZFjjGgGUA6NLw09EwE0CqkOc4q9oUmW1yo/edit?usp=sharing"",""สุโขทัย!J320"")"),75)</f>
        <v>75</v>
      </c>
      <c r="K425" s="168">
        <f t="shared" ca="1" si="113"/>
        <v>100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IFERROR(__xludf.DUMMYFUNCTION("IMPORTRANGE(""https://docs.google.com/spreadsheets/d/11923uPwbBZFjjGgGUA6NLw09EwE0CqkOc4q9oUmW1yo/edit?usp=sharing"",""สุโขทัย!I321"")"),10)</f>
        <v>10</v>
      </c>
      <c r="J426" s="379">
        <f ca="1">IFERROR(__xludf.DUMMYFUNCTION("IMPORTRANGE(""https://docs.google.com/spreadsheets/d/11923uPwbBZFjjGgGUA6NLw09EwE0CqkOc4q9oUmW1yo/edit?usp=sharing"",""สุโขทัย!J321"")"),0)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IFERROR(__xludf.DUMMYFUNCTION("IMPORTRANGE(""https://docs.google.com/spreadsheets/d/11923uPwbBZFjjGgGUA6NLw09EwE0CqkOc4q9oUmW1yo/edit?usp=sharing"",""สุโขทัย!I322"")"),30)</f>
        <v>30</v>
      </c>
      <c r="J427" s="380">
        <f ca="1">IFERROR(__xludf.DUMMYFUNCTION("IMPORTRANGE(""https://docs.google.com/spreadsheets/d/11923uPwbBZFjjGgGUA6NLw09EwE0CqkOc4q9oUmW1yo/edit?usp=sharing"",""สุโขทัย!J322"")"),0)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IFERROR(__xludf.DUMMYFUNCTION("IMPORTRANGE(""https://docs.google.com/spreadsheets/d/11923uPwbBZFjjGgGUA6NLw09EwE0CqkOc4q9oUmW1yo/edit?usp=sharing"",""สุโขทัย!I323"")"),10)</f>
        <v>10</v>
      </c>
      <c r="J428" s="275">
        <f ca="1">IFERROR(__xludf.DUMMYFUNCTION("IMPORTRANGE(""https://docs.google.com/spreadsheets/d/11923uPwbBZFjjGgGUA6NLw09EwE0CqkOc4q9oUmW1yo/edit?usp=sharing"",""สุโขทัย!J323"")"),0)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IFERROR(__xludf.DUMMYFUNCTION("IMPORTRANGE(""https://docs.google.com/spreadsheets/d/11923uPwbBZFjjGgGUA6NLw09EwE0CqkOc4q9oUmW1yo/edit?usp=sharing"",""สุโขทัย!I324"")"),10)</f>
        <v>10</v>
      </c>
      <c r="J429" s="275">
        <f ca="1">IFERROR(__xludf.DUMMYFUNCTION("IMPORTRANGE(""https://docs.google.com/spreadsheets/d/11923uPwbBZFjjGgGUA6NLw09EwE0CqkOc4q9oUmW1yo/edit?usp=sharing"",""สุโขทัย!J324"")"),0)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IFERROR(__xludf.DUMMYFUNCTION("IMPORTRANGE(""https://docs.google.com/spreadsheets/d/11923uPwbBZFjjGgGUA6NLw09EwE0CqkOc4q9oUmW1yo/edit?usp=sharing"",""สุโขทัย!I325"")"),85)</f>
        <v>85</v>
      </c>
      <c r="J430" s="379">
        <f ca="1">IFERROR(__xludf.DUMMYFUNCTION("IMPORTRANGE(""https://docs.google.com/spreadsheets/d/11923uPwbBZFjjGgGUA6NLw09EwE0CqkOc4q9oUmW1yo/edit?usp=sharing"",""สุโขทัย!J325"")"),0)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IFERROR(__xludf.DUMMYFUNCTION("IMPORTRANGE(""https://docs.google.com/spreadsheets/d/11923uPwbBZFjjGgGUA6NLw09EwE0CqkOc4q9oUmW1yo/edit?usp=sharing"",""สุโขทัย!I326"")"),10)</f>
        <v>10</v>
      </c>
      <c r="J431" s="275">
        <f ca="1">IFERROR(__xludf.DUMMYFUNCTION("IMPORTRANGE(""https://docs.google.com/spreadsheets/d/11923uPwbBZFjjGgGUA6NLw09EwE0CqkOc4q9oUmW1yo/edit?usp=sharing"",""สุโขทัย!J326"")"),0)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IFERROR(__xludf.DUMMYFUNCTION("IMPORTRANGE(""https://docs.google.com/spreadsheets/d/11923uPwbBZFjjGgGUA6NLw09EwE0CqkOc4q9oUmW1yo/edit?usp=sharing"",""สุโขทัย!I327"")"),75)</f>
        <v>75</v>
      </c>
      <c r="J432" s="275">
        <f ca="1">IFERROR(__xludf.DUMMYFUNCTION("IMPORTRANGE(""https://docs.google.com/spreadsheets/d/11923uPwbBZFjjGgGUA6NLw09EwE0CqkOc4q9oUmW1yo/edit?usp=sharing"",""สุโขทัย!J327"")"),0)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IFERROR(__xludf.DUMMYFUNCTION("IMPORTRANGE(""https://docs.google.com/spreadsheets/d/11923uPwbBZFjjGgGUA6NLw09EwE0CqkOc4q9oUmW1yo/edit?usp=sharing"",""สุโขทัย!J328"")"),0)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IFERROR(__xludf.DUMMYFUNCTION("IMPORTRANGE(""https://docs.google.com/spreadsheets/d/11923uPwbBZFjjGgGUA6NLw09EwE0CqkOc4q9oUmW1yo/edit?usp=sharing"",""สุโขทัย!I330"")"),81)</f>
        <v>81</v>
      </c>
      <c r="J435" s="393">
        <f ca="1">IFERROR(__xludf.DUMMYFUNCTION("IMPORTRANGE(""https://docs.google.com/spreadsheets/d/11923uPwbBZFjjGgGUA6NLw09EwE0CqkOc4q9oUmW1yo/edit?usp=sharing"",""สุโขทัย!J330"")"),37)</f>
        <v>37</v>
      </c>
      <c r="K435" s="394">
        <f ca="1">IF(I435&gt;0,J435*100/I435,0)</f>
        <v>45.679012345679013</v>
      </c>
      <c r="L435" s="395">
        <f ca="1">IFERROR(__xludf.DUMMYFUNCTION("IMPORTRANGE(""https://docs.google.com/spreadsheets/d/11923uPwbBZFjjGgGUA6NLw09EwE0CqkOc4q9oUmW1yo/edit?usp=sharing"",""สุโขทัย!L330"")"),218000)</f>
        <v>218000</v>
      </c>
      <c r="M435" s="395"/>
      <c r="N435" s="395">
        <f ca="1">IFERROR(__xludf.DUMMYFUNCTION("IMPORTRANGE(""https://docs.google.com/spreadsheets/d/11923uPwbBZFjjGgGUA6NLw09EwE0CqkOc4q9oUmW1yo/edit?usp=sharing"",""สุโขทัย!M330"")"),93575)</f>
        <v>93575</v>
      </c>
      <c r="O435" s="395">
        <f t="shared" ref="O435:O439" ca="1" si="114">+IF(L435&gt;0,N435*100/L435,0)</f>
        <v>42.924311926605505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IFERROR(__xludf.DUMMYFUNCTION("IMPORTRANGE(""https://docs.google.com/spreadsheets/d/11923uPwbBZFjjGgGUA6NLw09EwE0CqkOc4q9oUmW1yo/edit?usp=sharing"",""สุโขทัย!L331"")"),0)</f>
        <v>0</v>
      </c>
      <c r="M436" s="169"/>
      <c r="N436" s="171">
        <f ca="1">IFERROR(__xludf.DUMMYFUNCTION("IMPORTRANGE(""https://docs.google.com/spreadsheets/d/11923uPwbBZFjjGgGUA6NLw09EwE0CqkOc4q9oUmW1yo/edit?usp=sharing"",""สุโขทัย!M331"")"),0)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IFERROR(__xludf.DUMMYFUNCTION("IMPORTRANGE(""https://docs.google.com/spreadsheets/d/11923uPwbBZFjjGgGUA6NLw09EwE0CqkOc4q9oUmW1yo/edit?usp=sharing"",""สุโขทัย!L332"")"),218000)</f>
        <v>218000</v>
      </c>
      <c r="M437" s="169"/>
      <c r="N437" s="171">
        <f ca="1">IFERROR(__xludf.DUMMYFUNCTION("IMPORTRANGE(""https://docs.google.com/spreadsheets/d/11923uPwbBZFjjGgGUA6NLw09EwE0CqkOc4q9oUmW1yo/edit?usp=sharing"",""สุโขทัย!M332"")"),93575)</f>
        <v>93575</v>
      </c>
      <c r="O437" s="171">
        <f t="shared" ca="1" si="114"/>
        <v>42.924311926605505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IFERROR(__xludf.DUMMYFUNCTION("IMPORTRANGE(""https://docs.google.com/spreadsheets/d/11923uPwbBZFjjGgGUA6NLw09EwE0CqkOc4q9oUmW1yo/edit?usp=sharing"",""สุโขทัย!L333"")"),0)</f>
        <v>0</v>
      </c>
      <c r="M438" s="171"/>
      <c r="N438" s="171">
        <f ca="1">IFERROR(__xludf.DUMMYFUNCTION("IMPORTRANGE(""https://docs.google.com/spreadsheets/d/11923uPwbBZFjjGgGUA6NLw09EwE0CqkOc4q9oUmW1yo/edit?usp=sharing"",""สุโขทัย!M333"")"),0)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IFERROR(__xludf.DUMMYFUNCTION("IMPORTRANGE(""https://docs.google.com/spreadsheets/d/11923uPwbBZFjjGgGUA6NLw09EwE0CqkOc4q9oUmW1yo/edit?usp=sharing"",""สุโขทัย!L334"")"),218000)</f>
        <v>218000</v>
      </c>
      <c r="M439" s="171"/>
      <c r="N439" s="171">
        <f ca="1">IFERROR(__xludf.DUMMYFUNCTION("IMPORTRANGE(""https://docs.google.com/spreadsheets/d/11923uPwbBZFjjGgGUA6NLw09EwE0CqkOc4q9oUmW1yo/edit?usp=sharing"",""สุโขทัย!M334"")"),93575)</f>
        <v>93575</v>
      </c>
      <c r="O439" s="171">
        <f t="shared" ca="1" si="114"/>
        <v>42.924311926605505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IFERROR(__xludf.DUMMYFUNCTION("IMPORTRANGE(""https://docs.google.com/spreadsheets/d/11923uPwbBZFjjGgGUA6NLw09EwE0CqkOc4q9oUmW1yo/edit?usp=sharing"",""สุโขทัย!M335"")"),93230)</f>
        <v>93230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IFERROR(__xludf.DUMMYFUNCTION("IMPORTRANGE(""https://docs.google.com/spreadsheets/d/11923uPwbBZFjjGgGUA6NLw09EwE0CqkOc4q9oUmW1yo/edit?usp=sharing"",""สุโขทัย!M336"")"),0)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IFERROR(__xludf.DUMMYFUNCTION("IMPORTRANGE(""https://docs.google.com/spreadsheets/d/11923uPwbBZFjjGgGUA6NLw09EwE0CqkOc4q9oUmW1yo/edit?usp=sharing"",""สุโขทัย!M337"")"),0)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IFERROR(__xludf.DUMMYFUNCTION("IMPORTRANGE(""https://docs.google.com/spreadsheets/d/11923uPwbBZFjjGgGUA6NLw09EwE0CqkOc4q9oUmW1yo/edit?usp=sharing"",""สุโขทัย!M338"")"),345)</f>
        <v>345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IFERROR(__xludf.DUMMYFUNCTION("IMPORTRANGE(""https://docs.google.com/spreadsheets/d/11923uPwbBZFjjGgGUA6NLw09EwE0CqkOc4q9oUmW1yo/edit?usp=sharing"",""สุโขทัย!J341"")"),1)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IFERROR(__xludf.DUMMYFUNCTION("IMPORTRANGE(""https://docs.google.com/spreadsheets/d/11923uPwbBZFjjGgGUA6NLw09EwE0CqkOc4q9oUmW1yo/edit?usp=sharing"",""สุโขทัย!J342"")"),1)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IFERROR(__xludf.DUMMYFUNCTION("IMPORTRANGE(""https://docs.google.com/spreadsheets/d/11923uPwbBZFjjGgGUA6NLw09EwE0CqkOc4q9oUmW1yo/edit?usp=sharing"",""สุโขทัย!J343"")"),1)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IFERROR(__xludf.DUMMYFUNCTION("IMPORTRANGE(""https://docs.google.com/spreadsheets/d/11923uPwbBZFjjGgGUA6NLw09EwE0CqkOc4q9oUmW1yo/edit?usp=sharing"",""สุโขทัย!I344"")"),81)</f>
        <v>81</v>
      </c>
      <c r="J449" s="203">
        <f ca="1">IFERROR(__xludf.DUMMYFUNCTION("IMPORTRANGE(""https://docs.google.com/spreadsheets/d/11923uPwbBZFjjGgGUA6NLw09EwE0CqkOc4q9oUmW1yo/edit?usp=sharing"",""สุโขทัย!J344"")"),37)</f>
        <v>37</v>
      </c>
      <c r="K449" s="168">
        <f t="shared" ref="K449:K452" ca="1" si="115">IF(I449&gt;0,J449*100/I449,0)</f>
        <v>45.679012345679013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IFERROR(__xludf.DUMMYFUNCTION("IMPORTRANGE(""https://docs.google.com/spreadsheets/d/11923uPwbBZFjjGgGUA6NLw09EwE0CqkOc4q9oUmW1yo/edit?usp=sharing"",""สุโขทัย!I345"")"),22)</f>
        <v>22</v>
      </c>
      <c r="J450" s="192">
        <f ca="1">IFERROR(__xludf.DUMMYFUNCTION("IMPORTRANGE(""https://docs.google.com/spreadsheets/d/11923uPwbBZFjjGgGUA6NLw09EwE0CqkOc4q9oUmW1yo/edit?usp=sharing"",""สุโขทัย!J345"")"),22)</f>
        <v>22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IFERROR(__xludf.DUMMYFUNCTION("IMPORTRANGE(""https://docs.google.com/spreadsheets/d/11923uPwbBZFjjGgGUA6NLw09EwE0CqkOc4q9oUmW1yo/edit?usp=sharing"",""สุโขทัย!I346"")"),59)</f>
        <v>59</v>
      </c>
      <c r="J451" s="191">
        <f ca="1">IFERROR(__xludf.DUMMYFUNCTION("IMPORTRANGE(""https://docs.google.com/spreadsheets/d/11923uPwbBZFjjGgGUA6NLw09EwE0CqkOc4q9oUmW1yo/edit?usp=sharing"",""สุโขทัย!J346"")"),15)</f>
        <v>15</v>
      </c>
      <c r="K451" s="168">
        <f t="shared" ca="1" si="115"/>
        <v>25.423728813559322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IFERROR(__xludf.DUMMYFUNCTION("IMPORTRANGE(""https://docs.google.com/spreadsheets/d/11923uPwbBZFjjGgGUA6NLw09EwE0CqkOc4q9oUmW1yo/edit?usp=sharing"",""สุโขทัย!I347"")"),0)</f>
        <v>0</v>
      </c>
      <c r="J452" s="191">
        <f ca="1">IFERROR(__xludf.DUMMYFUNCTION("IMPORTRANGE(""https://docs.google.com/spreadsheets/d/11923uPwbBZFjjGgGUA6NLw09EwE0CqkOc4q9oUmW1yo/edit?usp=sharing"",""สุโขทัย!J347"")"),0)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IFERROR(__xludf.DUMMYFUNCTION("IMPORTRANGE(""https://docs.google.com/spreadsheets/d/11923uPwbBZFjjGgGUA6NLw09EwE0CqkOc4q9oUmW1yo/edit?usp=sharing"",""สุโขทัย!J348"")"),0)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IFERROR(__xludf.DUMMYFUNCTION("IMPORTRANGE(""https://docs.google.com/spreadsheets/d/11923uPwbBZFjjGgGUA6NLw09EwE0CqkOc4q9oUmW1yo/edit?usp=sharing"",""สุโขทัย!I350"")"),33673)</f>
        <v>33673</v>
      </c>
      <c r="J455" s="360">
        <f ca="1">IFERROR(__xludf.DUMMYFUNCTION("IMPORTRANGE(""https://docs.google.com/spreadsheets/d/11923uPwbBZFjjGgGUA6NLw09EwE0CqkOc4q9oUmW1yo/edit?usp=sharing"",""สุโขทัย!J350"")"),0)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IFERROR(__xludf.DUMMYFUNCTION("IMPORTRANGE(""https://docs.google.com/spreadsheets/d/11923uPwbBZFjjGgGUA6NLw09EwE0CqkOc4q9oUmW1yo/edit?usp=sharing"",""สุโขทัย!L350"")"),382323)</f>
        <v>382323</v>
      </c>
      <c r="M455" s="362"/>
      <c r="N455" s="362">
        <f ca="1">IFERROR(__xludf.DUMMYFUNCTION("IMPORTRANGE(""https://docs.google.com/spreadsheets/d/11923uPwbBZFjjGgGUA6NLw09EwE0CqkOc4q9oUmW1yo/edit?usp=sharing"",""สุโขทัย!M350"")"),22000)</f>
        <v>22000</v>
      </c>
      <c r="O455" s="362">
        <f t="shared" ref="O455:O459" ca="1" si="116">+IF(L455&gt;0,N455*100/L455,0)</f>
        <v>5.7542967595462473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IFERROR(__xludf.DUMMYFUNCTION("IMPORTRANGE(""https://docs.google.com/spreadsheets/d/11923uPwbBZFjjGgGUA6NLw09EwE0CqkOc4q9oUmW1yo/edit?usp=sharing"",""สุโขทัย!L351"")"),0)</f>
        <v>0</v>
      </c>
      <c r="M456" s="169"/>
      <c r="N456" s="171">
        <f ca="1">IFERROR(__xludf.DUMMYFUNCTION("IMPORTRANGE(""https://docs.google.com/spreadsheets/d/11923uPwbBZFjjGgGUA6NLw09EwE0CqkOc4q9oUmW1yo/edit?usp=sharing"",""สุโขทัย!M351"")"),0)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IFERROR(__xludf.DUMMYFUNCTION("IMPORTRANGE(""https://docs.google.com/spreadsheets/d/11923uPwbBZFjjGgGUA6NLw09EwE0CqkOc4q9oUmW1yo/edit?usp=sharing"",""สุโขทัย!L352"")"),382323)</f>
        <v>382323</v>
      </c>
      <c r="M457" s="169"/>
      <c r="N457" s="171">
        <f ca="1">IFERROR(__xludf.DUMMYFUNCTION("IMPORTRANGE(""https://docs.google.com/spreadsheets/d/11923uPwbBZFjjGgGUA6NLw09EwE0CqkOc4q9oUmW1yo/edit?usp=sharing"",""สุโขทัย!M352"")"),22000)</f>
        <v>22000</v>
      </c>
      <c r="O457" s="171">
        <f t="shared" ca="1" si="116"/>
        <v>5.7542967595462473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IFERROR(__xludf.DUMMYFUNCTION("IMPORTRANGE(""https://docs.google.com/spreadsheets/d/11923uPwbBZFjjGgGUA6NLw09EwE0CqkOc4q9oUmW1yo/edit?usp=sharing"",""สุโขทัย!L353"")"),0)</f>
        <v>0</v>
      </c>
      <c r="M458" s="171"/>
      <c r="N458" s="171">
        <f ca="1">IFERROR(__xludf.DUMMYFUNCTION("IMPORTRANGE(""https://docs.google.com/spreadsheets/d/11923uPwbBZFjjGgGUA6NLw09EwE0CqkOc4q9oUmW1yo/edit?usp=sharing"",""สุโขทัย!M353"")"),0)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IFERROR(__xludf.DUMMYFUNCTION("IMPORTRANGE(""https://docs.google.com/spreadsheets/d/11923uPwbBZFjjGgGUA6NLw09EwE0CqkOc4q9oUmW1yo/edit?usp=sharing"",""สุโขทัย!L354"")"),382323)</f>
        <v>382323</v>
      </c>
      <c r="M459" s="171"/>
      <c r="N459" s="171">
        <f ca="1">IFERROR(__xludf.DUMMYFUNCTION("IMPORTRANGE(""https://docs.google.com/spreadsheets/d/11923uPwbBZFjjGgGUA6NLw09EwE0CqkOc4q9oUmW1yo/edit?usp=sharing"",""สุโขทัย!M354"")"),22000)</f>
        <v>22000</v>
      </c>
      <c r="O459" s="171">
        <f t="shared" ca="1" si="116"/>
        <v>5.7542967595462473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IFERROR(__xludf.DUMMYFUNCTION("IMPORTRANGE(""https://docs.google.com/spreadsheets/d/11923uPwbBZFjjGgGUA6NLw09EwE0CqkOc4q9oUmW1yo/edit?usp=sharing"",""สุโขทัย!M355"")"),0)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IFERROR(__xludf.DUMMYFUNCTION("IMPORTRANGE(""https://docs.google.com/spreadsheets/d/11923uPwbBZFjjGgGUA6NLw09EwE0CqkOc4q9oUmW1yo/edit?usp=sharing"",""สุโขทัย!M356"")"),0)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IFERROR(__xludf.DUMMYFUNCTION("IMPORTRANGE(""https://docs.google.com/spreadsheets/d/11923uPwbBZFjjGgGUA6NLw09EwE0CqkOc4q9oUmW1yo/edit?usp=sharing"",""สุโขทัย!M357"")"),22000)</f>
        <v>22000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IFERROR(__xludf.DUMMYFUNCTION("IMPORTRANGE(""https://docs.google.com/spreadsheets/d/11923uPwbBZFjjGgGUA6NLw09EwE0CqkOc4q9oUmW1yo/edit?usp=sharing"",""สุโขทัย!M358"")"),0)</f>
        <v>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IFERROR(__xludf.DUMMYFUNCTION("IMPORTRANGE(""https://docs.google.com/spreadsheets/d/11923uPwbBZFjjGgGUA6NLw09EwE0CqkOc4q9oUmW1yo/edit?usp=sharing"",""สุโขทัย!I359"")"),33673)</f>
        <v>33673</v>
      </c>
      <c r="J464" s="264">
        <f ca="1">IFERROR(__xludf.DUMMYFUNCTION("IMPORTRANGE(""https://docs.google.com/spreadsheets/d/11923uPwbBZFjjGgGUA6NLw09EwE0CqkOc4q9oUmW1yo/edit?usp=sharing"",""สุโขทัย!J359"")"),0)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IFERROR(__xludf.DUMMYFUNCTION("IMPORTRANGE(""https://docs.google.com/spreadsheets/d/11923uPwbBZFjjGgGUA6NLw09EwE0CqkOc4q9oUmW1yo/edit?usp=sharing"",""สุโขทัย!I360"")"),33673)</f>
        <v>33673</v>
      </c>
      <c r="J465" s="401">
        <f ca="1">IFERROR(__xludf.DUMMYFUNCTION("IMPORTRANGE(""https://docs.google.com/spreadsheets/d/11923uPwbBZFjjGgGUA6NLw09EwE0CqkOc4q9oUmW1yo/edit?usp=sharing"",""สุโขทัย!J360"")"),0)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IFERROR(__xludf.DUMMYFUNCTION("IMPORTRANGE(""https://docs.google.com/spreadsheets/d/11923uPwbBZFjjGgGUA6NLw09EwE0CqkOc4q9oUmW1yo/edit?usp=sharing"",""สุโขทัย!I361"")"),4578)</f>
        <v>4578</v>
      </c>
      <c r="J466" s="401">
        <f ca="1">IFERROR(__xludf.DUMMYFUNCTION("IMPORTRANGE(""https://docs.google.com/spreadsheets/d/11923uPwbBZFjjGgGUA6NLw09EwE0CqkOc4q9oUmW1yo/edit?usp=sharing"",""สุโขทัย!J361"")"),0)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IFERROR(__xludf.DUMMYFUNCTION("IMPORTRANGE(""https://docs.google.com/spreadsheets/d/11923uPwbBZFjjGgGUA6NLw09EwE0CqkOc4q9oUmW1yo/edit?usp=sharing"",""สุโขทัย!I362"")"),0)</f>
        <v>0</v>
      </c>
      <c r="J467" s="192">
        <f ca="1">IFERROR(__xludf.DUMMYFUNCTION("IMPORTRANGE(""https://docs.google.com/spreadsheets/d/11923uPwbBZFjjGgGUA6NLw09EwE0CqkOc4q9oUmW1yo/edit?usp=sharing"",""สุโขทัย!J362"")"),0)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IFERROR(__xludf.DUMMYFUNCTION("IMPORTRANGE(""https://docs.google.com/spreadsheets/d/11923uPwbBZFjjGgGUA6NLw09EwE0CqkOc4q9oUmW1yo/edit?usp=sharing"",""สุโขทัย!I363"")"),0)</f>
        <v>0</v>
      </c>
      <c r="J468" s="192">
        <f ca="1">IFERROR(__xludf.DUMMYFUNCTION("IMPORTRANGE(""https://docs.google.com/spreadsheets/d/11923uPwbBZFjjGgGUA6NLw09EwE0CqkOc4q9oUmW1yo/edit?usp=sharing"",""สุโขทัย!J363"")"),0)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IFERROR(__xludf.DUMMYFUNCTION("IMPORTRANGE(""https://docs.google.com/spreadsheets/d/11923uPwbBZFjjGgGUA6NLw09EwE0CqkOc4q9oUmW1yo/edit?usp=sharing"",""สุโขทัย!I364"")"),0)</f>
        <v>0</v>
      </c>
      <c r="J469" s="192">
        <f ca="1">IFERROR(__xludf.DUMMYFUNCTION("IMPORTRANGE(""https://docs.google.com/spreadsheets/d/11923uPwbBZFjjGgGUA6NLw09EwE0CqkOc4q9oUmW1yo/edit?usp=sharing"",""สุโขทัย!J364"")"),0)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IFERROR(__xludf.DUMMYFUNCTION("IMPORTRANGE(""https://docs.google.com/spreadsheets/d/11923uPwbBZFjjGgGUA6NLw09EwE0CqkOc4q9oUmW1yo/edit?usp=sharing"",""สุโขทัย!I365"")"),0)</f>
        <v>0</v>
      </c>
      <c r="J470" s="192">
        <f ca="1">IFERROR(__xludf.DUMMYFUNCTION("IMPORTRANGE(""https://docs.google.com/spreadsheets/d/11923uPwbBZFjjGgGUA6NLw09EwE0CqkOc4q9oUmW1yo/edit?usp=sharing"",""สุโขทัย!J365"")"),0)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IFERROR(__xludf.DUMMYFUNCTION("IMPORTRANGE(""https://docs.google.com/spreadsheets/d/11923uPwbBZFjjGgGUA6NLw09EwE0CqkOc4q9oUmW1yo/edit?usp=sharing"",""สุโขทัย!I366"")"),0)</f>
        <v>0</v>
      </c>
      <c r="J471" s="192">
        <f ca="1">IFERROR(__xludf.DUMMYFUNCTION("IMPORTRANGE(""https://docs.google.com/spreadsheets/d/11923uPwbBZFjjGgGUA6NLw09EwE0CqkOc4q9oUmW1yo/edit?usp=sharing"",""สุโขทัย!J366"")"),0)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IFERROR(__xludf.DUMMYFUNCTION("IMPORTRANGE(""https://docs.google.com/spreadsheets/d/11923uPwbBZFjjGgGUA6NLw09EwE0CqkOc4q9oUmW1yo/edit?usp=sharing"",""สุโขทัย!I367"")"),0)</f>
        <v>0</v>
      </c>
      <c r="J472" s="192">
        <f ca="1">IFERROR(__xludf.DUMMYFUNCTION("IMPORTRANGE(""https://docs.google.com/spreadsheets/d/11923uPwbBZFjjGgGUA6NLw09EwE0CqkOc4q9oUmW1yo/edit?usp=sharing"",""สุโขทัย!J367"")"),0)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IFERROR(__xludf.DUMMYFUNCTION("IMPORTRANGE(""https://docs.google.com/spreadsheets/d/11923uPwbBZFjjGgGUA6NLw09EwE0CqkOc4q9oUmW1yo/edit?usp=sharing"",""สุโขทัย!I368"")"),33673)</f>
        <v>33673</v>
      </c>
      <c r="J473" s="401">
        <f ca="1">IFERROR(__xludf.DUMMYFUNCTION("IMPORTRANGE(""https://docs.google.com/spreadsheets/d/11923uPwbBZFjjGgGUA6NLw09EwE0CqkOc4q9oUmW1yo/edit?usp=sharing"",""สุโขทัย!J368"")"),0)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IFERROR(__xludf.DUMMYFUNCTION("IMPORTRANGE(""https://docs.google.com/spreadsheets/d/11923uPwbBZFjjGgGUA6NLw09EwE0CqkOc4q9oUmW1yo/edit?usp=sharing"",""สุโขทัย!I369"")"),4578)</f>
        <v>4578</v>
      </c>
      <c r="J474" s="401">
        <f ca="1">IFERROR(__xludf.DUMMYFUNCTION("IMPORTRANGE(""https://docs.google.com/spreadsheets/d/11923uPwbBZFjjGgGUA6NLw09EwE0CqkOc4q9oUmW1yo/edit?usp=sharing"",""สุโขทัย!J369"")"),0)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IFERROR(__xludf.DUMMYFUNCTION("IMPORTRANGE(""https://docs.google.com/spreadsheets/d/11923uPwbBZFjjGgGUA6NLw09EwE0CqkOc4q9oUmW1yo/edit?usp=sharing"",""สุโขทัย!I370"")"),0)</f>
        <v>0</v>
      </c>
      <c r="J475" s="192">
        <f ca="1">IFERROR(__xludf.DUMMYFUNCTION("IMPORTRANGE(""https://docs.google.com/spreadsheets/d/11923uPwbBZFjjGgGUA6NLw09EwE0CqkOc4q9oUmW1yo/edit?usp=sharing"",""สุโขทัย!J370"")"),0)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IFERROR(__xludf.DUMMYFUNCTION("IMPORTRANGE(""https://docs.google.com/spreadsheets/d/11923uPwbBZFjjGgGUA6NLw09EwE0CqkOc4q9oUmW1yo/edit?usp=sharing"",""สุโขทัย!I371"")"),0)</f>
        <v>0</v>
      </c>
      <c r="J476" s="192">
        <f ca="1">IFERROR(__xludf.DUMMYFUNCTION("IMPORTRANGE(""https://docs.google.com/spreadsheets/d/11923uPwbBZFjjGgGUA6NLw09EwE0CqkOc4q9oUmW1yo/edit?usp=sharing"",""สุโขทัย!J371"")"),0)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IFERROR(__xludf.DUMMYFUNCTION("IMPORTRANGE(""https://docs.google.com/spreadsheets/d/11923uPwbBZFjjGgGUA6NLw09EwE0CqkOc4q9oUmW1yo/edit?usp=sharing"",""สุโขทัย!I372"")"),0)</f>
        <v>0</v>
      </c>
      <c r="J477" s="192">
        <f ca="1">IFERROR(__xludf.DUMMYFUNCTION("IMPORTRANGE(""https://docs.google.com/spreadsheets/d/11923uPwbBZFjjGgGUA6NLw09EwE0CqkOc4q9oUmW1yo/edit?usp=sharing"",""สุโขทัย!J372"")"),0)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IFERROR(__xludf.DUMMYFUNCTION("IMPORTRANGE(""https://docs.google.com/spreadsheets/d/11923uPwbBZFjjGgGUA6NLw09EwE0CqkOc4q9oUmW1yo/edit?usp=sharing"",""สุโขทัย!I373"")"),0)</f>
        <v>0</v>
      </c>
      <c r="J478" s="192">
        <f ca="1">IFERROR(__xludf.DUMMYFUNCTION("IMPORTRANGE(""https://docs.google.com/spreadsheets/d/11923uPwbBZFjjGgGUA6NLw09EwE0CqkOc4q9oUmW1yo/edit?usp=sharing"",""สุโขทัย!J373"")"),0)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IFERROR(__xludf.DUMMYFUNCTION("IMPORTRANGE(""https://docs.google.com/spreadsheets/d/11923uPwbBZFjjGgGUA6NLw09EwE0CqkOc4q9oUmW1yo/edit?usp=sharing"",""สุโขทัย!I374"")"),0)</f>
        <v>0</v>
      </c>
      <c r="J479" s="192">
        <f ca="1">IFERROR(__xludf.DUMMYFUNCTION("IMPORTRANGE(""https://docs.google.com/spreadsheets/d/11923uPwbBZFjjGgGUA6NLw09EwE0CqkOc4q9oUmW1yo/edit?usp=sharing"",""สุโขทัย!J374"")"),0)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IFERROR(__xludf.DUMMYFUNCTION("IMPORTRANGE(""https://docs.google.com/spreadsheets/d/11923uPwbBZFjjGgGUA6NLw09EwE0CqkOc4q9oUmW1yo/edit?usp=sharing"",""สุโขทัย!I375"")"),0)</f>
        <v>0</v>
      </c>
      <c r="J480" s="192">
        <f ca="1">IFERROR(__xludf.DUMMYFUNCTION("IMPORTRANGE(""https://docs.google.com/spreadsheets/d/11923uPwbBZFjjGgGUA6NLw09EwE0CqkOc4q9oUmW1yo/edit?usp=sharing"",""สุโขทัย!J375"")"),0)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IFERROR(__xludf.DUMMYFUNCTION("IMPORTRANGE(""https://docs.google.com/spreadsheets/d/11923uPwbBZFjjGgGUA6NLw09EwE0CqkOc4q9oUmW1yo/edit?usp=sharing"",""สุโขทัย!I376"")"),33673)</f>
        <v>33673</v>
      </c>
      <c r="J481" s="401">
        <f ca="1">IFERROR(__xludf.DUMMYFUNCTION("IMPORTRANGE(""https://docs.google.com/spreadsheets/d/11923uPwbBZFjjGgGUA6NLw09EwE0CqkOc4q9oUmW1yo/edit?usp=sharing"",""สุโขทัย!J376"")"),0)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IFERROR(__xludf.DUMMYFUNCTION("IMPORTRANGE(""https://docs.google.com/spreadsheets/d/11923uPwbBZFjjGgGUA6NLw09EwE0CqkOc4q9oUmW1yo/edit?usp=sharing"",""สุโขทัย!I377"")"),4578)</f>
        <v>4578</v>
      </c>
      <c r="J482" s="401">
        <f ca="1">IFERROR(__xludf.DUMMYFUNCTION("IMPORTRANGE(""https://docs.google.com/spreadsheets/d/11923uPwbBZFjjGgGUA6NLw09EwE0CqkOc4q9oUmW1yo/edit?usp=sharing"",""สุโขทัย!J377"")"),0)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IFERROR(__xludf.DUMMYFUNCTION("IMPORTRANGE(""https://docs.google.com/spreadsheets/d/11923uPwbBZFjjGgGUA6NLw09EwE0CqkOc4q9oUmW1yo/edit?usp=sharing"",""สุโขทัย!I378"")"),0)</f>
        <v>0</v>
      </c>
      <c r="J483" s="192">
        <f ca="1">IFERROR(__xludf.DUMMYFUNCTION("IMPORTRANGE(""https://docs.google.com/spreadsheets/d/11923uPwbBZFjjGgGUA6NLw09EwE0CqkOc4q9oUmW1yo/edit?usp=sharing"",""สุโขทัย!J378"")"),0)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IFERROR(__xludf.DUMMYFUNCTION("IMPORTRANGE(""https://docs.google.com/spreadsheets/d/11923uPwbBZFjjGgGUA6NLw09EwE0CqkOc4q9oUmW1yo/edit?usp=sharing"",""สุโขทัย!I379"")"),0)</f>
        <v>0</v>
      </c>
      <c r="J484" s="192">
        <f ca="1">IFERROR(__xludf.DUMMYFUNCTION("IMPORTRANGE(""https://docs.google.com/spreadsheets/d/11923uPwbBZFjjGgGUA6NLw09EwE0CqkOc4q9oUmW1yo/edit?usp=sharing"",""สุโขทัย!J379"")"),0)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IFERROR(__xludf.DUMMYFUNCTION("IMPORTRANGE(""https://docs.google.com/spreadsheets/d/11923uPwbBZFjjGgGUA6NLw09EwE0CqkOc4q9oUmW1yo/edit?usp=sharing"",""สุโขทัย!I380"")"),0)</f>
        <v>0</v>
      </c>
      <c r="J485" s="192">
        <f ca="1">IFERROR(__xludf.DUMMYFUNCTION("IMPORTRANGE(""https://docs.google.com/spreadsheets/d/11923uPwbBZFjjGgGUA6NLw09EwE0CqkOc4q9oUmW1yo/edit?usp=sharing"",""สุโขทัย!J380"")"),0)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IFERROR(__xludf.DUMMYFUNCTION("IMPORTRANGE(""https://docs.google.com/spreadsheets/d/11923uPwbBZFjjGgGUA6NLw09EwE0CqkOc4q9oUmW1yo/edit?usp=sharing"",""สุโขทัย!I381"")"),0)</f>
        <v>0</v>
      </c>
      <c r="J486" s="192">
        <f ca="1">IFERROR(__xludf.DUMMYFUNCTION("IMPORTRANGE(""https://docs.google.com/spreadsheets/d/11923uPwbBZFjjGgGUA6NLw09EwE0CqkOc4q9oUmW1yo/edit?usp=sharing"",""สุโขทัย!J381"")"),0)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IFERROR(__xludf.DUMMYFUNCTION("IMPORTRANGE(""https://docs.google.com/spreadsheets/d/11923uPwbBZFjjGgGUA6NLw09EwE0CqkOc4q9oUmW1yo/edit?usp=sharing"",""สุโขทัย!I382"")"),0)</f>
        <v>0</v>
      </c>
      <c r="J487" s="401">
        <f ca="1">IFERROR(__xludf.DUMMYFUNCTION("IMPORTRANGE(""https://docs.google.com/spreadsheets/d/11923uPwbBZFjjGgGUA6NLw09EwE0CqkOc4q9oUmW1yo/edit?usp=sharing"",""สุโขทัย!J382"")"),0)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IFERROR(__xludf.DUMMYFUNCTION("IMPORTRANGE(""https://docs.google.com/spreadsheets/d/11923uPwbBZFjjGgGUA6NLw09EwE0CqkOc4q9oUmW1yo/edit?usp=sharing"",""สุโขทัย!I383"")"),0)</f>
        <v>0</v>
      </c>
      <c r="J488" s="401">
        <f ca="1">IFERROR(__xludf.DUMMYFUNCTION("IMPORTRANGE(""https://docs.google.com/spreadsheets/d/11923uPwbBZFjjGgGUA6NLw09EwE0CqkOc4q9oUmW1yo/edit?usp=sharing"",""สุโขทัย!J383"")"),0)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IFERROR(__xludf.DUMMYFUNCTION("IMPORTRANGE(""https://docs.google.com/spreadsheets/d/11923uPwbBZFjjGgGUA6NLw09EwE0CqkOc4q9oUmW1yo/edit?usp=sharing"",""สุโขทัย!I384"")"),0)</f>
        <v>0</v>
      </c>
      <c r="J489" s="192">
        <f ca="1">IFERROR(__xludf.DUMMYFUNCTION("IMPORTRANGE(""https://docs.google.com/spreadsheets/d/11923uPwbBZFjjGgGUA6NLw09EwE0CqkOc4q9oUmW1yo/edit?usp=sharing"",""สุโขทัย!J384"")"),0)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IFERROR(__xludf.DUMMYFUNCTION("IMPORTRANGE(""https://docs.google.com/spreadsheets/d/11923uPwbBZFjjGgGUA6NLw09EwE0CqkOc4q9oUmW1yo/edit?usp=sharing"",""สุโขทัย!I385"")"),0)</f>
        <v>0</v>
      </c>
      <c r="J490" s="192">
        <f ca="1">IFERROR(__xludf.DUMMYFUNCTION("IMPORTRANGE(""https://docs.google.com/spreadsheets/d/11923uPwbBZFjjGgGUA6NLw09EwE0CqkOc4q9oUmW1yo/edit?usp=sharing"",""สุโขทัย!J385"")"),0)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IFERROR(__xludf.DUMMYFUNCTION("IMPORTRANGE(""https://docs.google.com/spreadsheets/d/11923uPwbBZFjjGgGUA6NLw09EwE0CqkOc4q9oUmW1yo/edit?usp=sharing"",""สุโขทัย!I386"")"),0)</f>
        <v>0</v>
      </c>
      <c r="J491" s="192">
        <f ca="1">IFERROR(__xludf.DUMMYFUNCTION("IMPORTRANGE(""https://docs.google.com/spreadsheets/d/11923uPwbBZFjjGgGUA6NLw09EwE0CqkOc4q9oUmW1yo/edit?usp=sharing"",""สุโขทัย!J386"")"),0)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IFERROR(__xludf.DUMMYFUNCTION("IMPORTRANGE(""https://docs.google.com/spreadsheets/d/11923uPwbBZFjjGgGUA6NLw09EwE0CqkOc4q9oUmW1yo/edit?usp=sharing"",""สุโขทัย!I387"")"),0)</f>
        <v>0</v>
      </c>
      <c r="J492" s="192">
        <f ca="1">IFERROR(__xludf.DUMMYFUNCTION("IMPORTRANGE(""https://docs.google.com/spreadsheets/d/11923uPwbBZFjjGgGUA6NLw09EwE0CqkOc4q9oUmW1yo/edit?usp=sharing"",""สุโขทัย!J387"")"),0)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IFERROR(__xludf.DUMMYFUNCTION("IMPORTRANGE(""https://docs.google.com/spreadsheets/d/11923uPwbBZFjjGgGUA6NLw09EwE0CqkOc4q9oUmW1yo/edit?usp=sharing"",""สุโขทัย!I388"")"),0)</f>
        <v>0</v>
      </c>
      <c r="J493" s="192">
        <f ca="1">IFERROR(__xludf.DUMMYFUNCTION("IMPORTRANGE(""https://docs.google.com/spreadsheets/d/11923uPwbBZFjjGgGUA6NLw09EwE0CqkOc4q9oUmW1yo/edit?usp=sharing"",""สุโขทัย!J388"")"),0)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IFERROR(__xludf.DUMMYFUNCTION("IMPORTRANGE(""https://docs.google.com/spreadsheets/d/11923uPwbBZFjjGgGUA6NLw09EwE0CqkOc4q9oUmW1yo/edit?usp=sharing"",""สุโขทัย!I389"")"),0)</f>
        <v>0</v>
      </c>
      <c r="J494" s="417">
        <f ca="1">IFERROR(__xludf.DUMMYFUNCTION("IMPORTRANGE(""https://docs.google.com/spreadsheets/d/11923uPwbBZFjjGgGUA6NLw09EwE0CqkOc4q9oUmW1yo/edit?usp=sharing"",""สุโขทัย!J389"")"),0)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IFERROR(__xludf.DUMMYFUNCTION("IMPORTRANGE(""https://docs.google.com/spreadsheets/d/11923uPwbBZFjjGgGUA6NLw09EwE0CqkOc4q9oUmW1yo/edit?usp=sharing"",""สุโขทัย!I390"")"),0)</f>
        <v>0</v>
      </c>
      <c r="J495" s="417">
        <f ca="1">IFERROR(__xludf.DUMMYFUNCTION("IMPORTRANGE(""https://docs.google.com/spreadsheets/d/11923uPwbBZFjjGgGUA6NLw09EwE0CqkOc4q9oUmW1yo/edit?usp=sharing"",""สุโขทัย!J390"")"),0)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IFERROR(__xludf.DUMMYFUNCTION("IMPORTRANGE(""https://docs.google.com/spreadsheets/d/11923uPwbBZFjjGgGUA6NLw09EwE0CqkOc4q9oUmW1yo/edit?usp=sharing"",""สุโขทัย!I391"")"),0)</f>
        <v>0</v>
      </c>
      <c r="J496" s="417">
        <f ca="1">IFERROR(__xludf.DUMMYFUNCTION("IMPORTRANGE(""https://docs.google.com/spreadsheets/d/11923uPwbBZFjjGgGUA6NLw09EwE0CqkOc4q9oUmW1yo/edit?usp=sharing"",""สุโขทัย!J391"")"),0)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IFERROR(__xludf.DUMMYFUNCTION("IMPORTRANGE(""https://docs.google.com/spreadsheets/d/11923uPwbBZFjjGgGUA6NLw09EwE0CqkOc4q9oUmW1yo/edit?usp=sharing"",""สุโขทัย!I392"")"),0)</f>
        <v>0</v>
      </c>
      <c r="J497" s="424">
        <f ca="1">IFERROR(__xludf.DUMMYFUNCTION("IMPORTRANGE(""https://docs.google.com/spreadsheets/d/11923uPwbBZFjjGgGUA6NLw09EwE0CqkOc4q9oUmW1yo/edit?usp=sharing"",""สุโขทัย!J392"")"),0)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IFERROR(__xludf.DUMMYFUNCTION("IMPORTRANGE(""https://docs.google.com/spreadsheets/d/11923uPwbBZFjjGgGUA6NLw09EwE0CqkOc4q9oUmW1yo/edit?usp=sharing"",""สุโขทัย!I393"")"),0)</f>
        <v>0</v>
      </c>
      <c r="J498" s="401">
        <f ca="1">IFERROR(__xludf.DUMMYFUNCTION("IMPORTRANGE(""https://docs.google.com/spreadsheets/d/11923uPwbBZFjjGgGUA6NLw09EwE0CqkOc4q9oUmW1yo/edit?usp=sharing"",""สุโขทัย!J393"")"),0)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IFERROR(__xludf.DUMMYFUNCTION("IMPORTRANGE(""https://docs.google.com/spreadsheets/d/11923uPwbBZFjjGgGUA6NLw09EwE0CqkOc4q9oUmW1yo/edit?usp=sharing"",""สุโขทัย!I394"")"),0)</f>
        <v>0</v>
      </c>
      <c r="J499" s="401">
        <f ca="1">IFERROR(__xludf.DUMMYFUNCTION("IMPORTRANGE(""https://docs.google.com/spreadsheets/d/11923uPwbBZFjjGgGUA6NLw09EwE0CqkOc4q9oUmW1yo/edit?usp=sharing"",""สุโขทัย!J394"")"),0)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IFERROR(__xludf.DUMMYFUNCTION("IMPORTRANGE(""https://docs.google.com/spreadsheets/d/11923uPwbBZFjjGgGUA6NLw09EwE0CqkOc4q9oUmW1yo/edit?usp=sharing"",""สุโขทัย!I395"")"),0)</f>
        <v>0</v>
      </c>
      <c r="J500" s="167">
        <f ca="1">IFERROR(__xludf.DUMMYFUNCTION("IMPORTRANGE(""https://docs.google.com/spreadsheets/d/11923uPwbBZFjjGgGUA6NLw09EwE0CqkOc4q9oUmW1yo/edit?usp=sharing"",""สุโขทัย!J395"")"),0)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IFERROR(__xludf.DUMMYFUNCTION("IMPORTRANGE(""https://docs.google.com/spreadsheets/d/11923uPwbBZFjjGgGUA6NLw09EwE0CqkOc4q9oUmW1yo/edit?usp=sharing"",""สุโขทัย!I396"")"),0)</f>
        <v>0</v>
      </c>
      <c r="J501" s="167">
        <f ca="1">IFERROR(__xludf.DUMMYFUNCTION("IMPORTRANGE(""https://docs.google.com/spreadsheets/d/11923uPwbBZFjjGgGUA6NLw09EwE0CqkOc4q9oUmW1yo/edit?usp=sharing"",""สุโขทัย!J396"")"),0)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IFERROR(__xludf.DUMMYFUNCTION("IMPORTRANGE(""https://docs.google.com/spreadsheets/d/11923uPwbBZFjjGgGUA6NLw09EwE0CqkOc4q9oUmW1yo/edit?usp=sharing"",""สุโขทัย!I397"")"),0)</f>
        <v>0</v>
      </c>
      <c r="J502" s="192">
        <f ca="1">IFERROR(__xludf.DUMMYFUNCTION("IMPORTRANGE(""https://docs.google.com/spreadsheets/d/11923uPwbBZFjjGgGUA6NLw09EwE0CqkOc4q9oUmW1yo/edit?usp=sharing"",""สุโขทัย!J397"")"),0)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IFERROR(__xludf.DUMMYFUNCTION("IMPORTRANGE(""https://docs.google.com/spreadsheets/d/11923uPwbBZFjjGgGUA6NLw09EwE0CqkOc4q9oUmW1yo/edit?usp=sharing"",""สุโขทัย!I398"")"),0)</f>
        <v>0</v>
      </c>
      <c r="J503" s="192">
        <f ca="1">IFERROR(__xludf.DUMMYFUNCTION("IMPORTRANGE(""https://docs.google.com/spreadsheets/d/11923uPwbBZFjjGgGUA6NLw09EwE0CqkOc4q9oUmW1yo/edit?usp=sharing"",""สุโขทัย!J398"")"),0)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IFERROR(__xludf.DUMMYFUNCTION("IMPORTRANGE(""https://docs.google.com/spreadsheets/d/11923uPwbBZFjjGgGUA6NLw09EwE0CqkOc4q9oUmW1yo/edit?usp=sharing"",""สุโขทัย!I399"")"),0)</f>
        <v>0</v>
      </c>
      <c r="J504" s="192">
        <f ca="1">IFERROR(__xludf.DUMMYFUNCTION("IMPORTRANGE(""https://docs.google.com/spreadsheets/d/11923uPwbBZFjjGgGUA6NLw09EwE0CqkOc4q9oUmW1yo/edit?usp=sharing"",""สุโขทัย!J399"")"),0)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IFERROR(__xludf.DUMMYFUNCTION("IMPORTRANGE(""https://docs.google.com/spreadsheets/d/11923uPwbBZFjjGgGUA6NLw09EwE0CqkOc4q9oUmW1yo/edit?usp=sharing"",""สุโขทัย!I400"")"),0)</f>
        <v>0</v>
      </c>
      <c r="J505" s="192">
        <f ca="1">IFERROR(__xludf.DUMMYFUNCTION("IMPORTRANGE(""https://docs.google.com/spreadsheets/d/11923uPwbBZFjjGgGUA6NLw09EwE0CqkOc4q9oUmW1yo/edit?usp=sharing"",""สุโขทัย!J400"")"),0)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IFERROR(__xludf.DUMMYFUNCTION("IMPORTRANGE(""https://docs.google.com/spreadsheets/d/11923uPwbBZFjjGgGUA6NLw09EwE0CqkOc4q9oUmW1yo/edit?usp=sharing"",""สุโขทัย!I401"")"),0)</f>
        <v>0</v>
      </c>
      <c r="J506" s="192">
        <f ca="1">IFERROR(__xludf.DUMMYFUNCTION("IMPORTRANGE(""https://docs.google.com/spreadsheets/d/11923uPwbBZFjjGgGUA6NLw09EwE0CqkOc4q9oUmW1yo/edit?usp=sharing"",""สุโขทัย!J401"")"),0)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IFERROR(__xludf.DUMMYFUNCTION("IMPORTRANGE(""https://docs.google.com/spreadsheets/d/11923uPwbBZFjjGgGUA6NLw09EwE0CqkOc4q9oUmW1yo/edit?usp=sharing"",""สุโขทัย!I402"")"),0)</f>
        <v>0</v>
      </c>
      <c r="J507" s="192">
        <f ca="1">IFERROR(__xludf.DUMMYFUNCTION("IMPORTRANGE(""https://docs.google.com/spreadsheets/d/11923uPwbBZFjjGgGUA6NLw09EwE0CqkOc4q9oUmW1yo/edit?usp=sharing"",""สุโขทัย!J402"")"),0)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IFERROR(__xludf.DUMMYFUNCTION("IMPORTRANGE(""https://docs.google.com/spreadsheets/d/11923uPwbBZFjjGgGUA6NLw09EwE0CqkOc4q9oUmW1yo/edit?usp=sharing"",""สุโขทัย!I403"")"),0)</f>
        <v>0</v>
      </c>
      <c r="J508" s="167">
        <f ca="1">IFERROR(__xludf.DUMMYFUNCTION("IMPORTRANGE(""https://docs.google.com/spreadsheets/d/11923uPwbBZFjjGgGUA6NLw09EwE0CqkOc4q9oUmW1yo/edit?usp=sharing"",""สุโขทัย!J403"")"),0)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IFERROR(__xludf.DUMMYFUNCTION("IMPORTRANGE(""https://docs.google.com/spreadsheets/d/11923uPwbBZFjjGgGUA6NLw09EwE0CqkOc4q9oUmW1yo/edit?usp=sharing"",""สุโขทัย!I404"")"),0)</f>
        <v>0</v>
      </c>
      <c r="J509" s="167">
        <f ca="1">IFERROR(__xludf.DUMMYFUNCTION("IMPORTRANGE(""https://docs.google.com/spreadsheets/d/11923uPwbBZFjjGgGUA6NLw09EwE0CqkOc4q9oUmW1yo/edit?usp=sharing"",""สุโขทัย!J404"")"),0)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IFERROR(__xludf.DUMMYFUNCTION("IMPORTRANGE(""https://docs.google.com/spreadsheets/d/11923uPwbBZFjjGgGUA6NLw09EwE0CqkOc4q9oUmW1yo/edit?usp=sharing"",""สุโขทัย!I405"")"),0)</f>
        <v>0</v>
      </c>
      <c r="J510" s="192">
        <f ca="1">IFERROR(__xludf.DUMMYFUNCTION("IMPORTRANGE(""https://docs.google.com/spreadsheets/d/11923uPwbBZFjjGgGUA6NLw09EwE0CqkOc4q9oUmW1yo/edit?usp=sharing"",""สุโขทัย!J405"")"),0)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IFERROR(__xludf.DUMMYFUNCTION("IMPORTRANGE(""https://docs.google.com/spreadsheets/d/11923uPwbBZFjjGgGUA6NLw09EwE0CqkOc4q9oUmW1yo/edit?usp=sharing"",""สุโขทัย!I406"")"),0)</f>
        <v>0</v>
      </c>
      <c r="J511" s="192">
        <f ca="1">IFERROR(__xludf.DUMMYFUNCTION("IMPORTRANGE(""https://docs.google.com/spreadsheets/d/11923uPwbBZFjjGgGUA6NLw09EwE0CqkOc4q9oUmW1yo/edit?usp=sharing"",""สุโขทัย!J406"")"),0)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IFERROR(__xludf.DUMMYFUNCTION("IMPORTRANGE(""https://docs.google.com/spreadsheets/d/11923uPwbBZFjjGgGUA6NLw09EwE0CqkOc4q9oUmW1yo/edit?usp=sharing"",""สุโขทัย!I407"")"),0)</f>
        <v>0</v>
      </c>
      <c r="J512" s="192">
        <f ca="1">IFERROR(__xludf.DUMMYFUNCTION("IMPORTRANGE(""https://docs.google.com/spreadsheets/d/11923uPwbBZFjjGgGUA6NLw09EwE0CqkOc4q9oUmW1yo/edit?usp=sharing"",""สุโขทัย!J407"")"),0)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IFERROR(__xludf.DUMMYFUNCTION("IMPORTRANGE(""https://docs.google.com/spreadsheets/d/11923uPwbBZFjjGgGUA6NLw09EwE0CqkOc4q9oUmW1yo/edit?usp=sharing"",""สุโขทัย!I408"")"),0)</f>
        <v>0</v>
      </c>
      <c r="J513" s="192">
        <f ca="1">IFERROR(__xludf.DUMMYFUNCTION("IMPORTRANGE(""https://docs.google.com/spreadsheets/d/11923uPwbBZFjjGgGUA6NLw09EwE0CqkOc4q9oUmW1yo/edit?usp=sharing"",""สุโขทัย!J408"")"),0)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IFERROR(__xludf.DUMMYFUNCTION("IMPORTRANGE(""https://docs.google.com/spreadsheets/d/11923uPwbBZFjjGgGUA6NLw09EwE0CqkOc4q9oUmW1yo/edit?usp=sharing"",""สุโขทัย!I409"")"),0)</f>
        <v>0</v>
      </c>
      <c r="J514" s="192">
        <f ca="1">IFERROR(__xludf.DUMMYFUNCTION("IMPORTRANGE(""https://docs.google.com/spreadsheets/d/11923uPwbBZFjjGgGUA6NLw09EwE0CqkOc4q9oUmW1yo/edit?usp=sharing"",""สุโขทัย!J409"")"),0)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IFERROR(__xludf.DUMMYFUNCTION("IMPORTRANGE(""https://docs.google.com/spreadsheets/d/11923uPwbBZFjjGgGUA6NLw09EwE0CqkOc4q9oUmW1yo/edit?usp=sharing"",""สุโขทัย!I410"")"),0)</f>
        <v>0</v>
      </c>
      <c r="J515" s="192">
        <f ca="1">IFERROR(__xludf.DUMMYFUNCTION("IMPORTRANGE(""https://docs.google.com/spreadsheets/d/11923uPwbBZFjjGgGUA6NLw09EwE0CqkOc4q9oUmW1yo/edit?usp=sharing"",""สุโขทัย!J410"")"),0)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IFERROR(__xludf.DUMMYFUNCTION("IMPORTRANGE(""https://docs.google.com/spreadsheets/d/11923uPwbBZFjjGgGUA6NLw09EwE0CqkOc4q9oUmW1yo/edit?usp=sharing"",""สุโขทัย!I411"")"),0)</f>
        <v>0</v>
      </c>
      <c r="J516" s="264">
        <f ca="1">IFERROR(__xludf.DUMMYFUNCTION("IMPORTRANGE(""https://docs.google.com/spreadsheets/d/11923uPwbBZFjjGgGUA6NLw09EwE0CqkOc4q9oUmW1yo/edit?usp=sharing"",""สุโขทัย!J411"")"),0)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IFERROR(__xludf.DUMMYFUNCTION("IMPORTRANGE(""https://docs.google.com/spreadsheets/d/11923uPwbBZFjjGgGUA6NLw09EwE0CqkOc4q9oUmW1yo/edit?usp=sharing"",""สุโขทัย!I412"")"),0)</f>
        <v>0</v>
      </c>
      <c r="J517" s="277">
        <f ca="1">IFERROR(__xludf.DUMMYFUNCTION("IMPORTRANGE(""https://docs.google.com/spreadsheets/d/11923uPwbBZFjjGgGUA6NLw09EwE0CqkOc4q9oUmW1yo/edit?usp=sharing"",""สุโขทัย!J412"")"),0)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IFERROR(__xludf.DUMMYFUNCTION("IMPORTRANGE(""https://docs.google.com/spreadsheets/d/11923uPwbBZFjjGgGUA6NLw09EwE0CqkOc4q9oUmW1yo/edit?usp=sharing"",""สุโขทัย!I413"")"),0)</f>
        <v>0</v>
      </c>
      <c r="J518" s="277">
        <f ca="1">IFERROR(__xludf.DUMMYFUNCTION("IMPORTRANGE(""https://docs.google.com/spreadsheets/d/11923uPwbBZFjjGgGUA6NLw09EwE0CqkOc4q9oUmW1yo/edit?usp=sharing"",""สุโขทัย!J413"")"),0)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IFERROR(__xludf.DUMMYFUNCTION("IMPORTRANGE(""https://docs.google.com/spreadsheets/d/11923uPwbBZFjjGgGUA6NLw09EwE0CqkOc4q9oUmW1yo/edit?usp=sharing"",""สุโขทัย!I414"")"),0)</f>
        <v>0</v>
      </c>
      <c r="J519" s="191">
        <f ca="1">IFERROR(__xludf.DUMMYFUNCTION("IMPORTRANGE(""https://docs.google.com/spreadsheets/d/11923uPwbBZFjjGgGUA6NLw09EwE0CqkOc4q9oUmW1yo/edit?usp=sharing"",""สุโขทัย!J414"")"),0)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IFERROR(__xludf.DUMMYFUNCTION("IMPORTRANGE(""https://docs.google.com/spreadsheets/d/11923uPwbBZFjjGgGUA6NLw09EwE0CqkOc4q9oUmW1yo/edit?usp=sharing"",""สุโขทัย!I415"")"),0)</f>
        <v>0</v>
      </c>
      <c r="J520" s="191">
        <f ca="1">IFERROR(__xludf.DUMMYFUNCTION("IMPORTRANGE(""https://docs.google.com/spreadsheets/d/11923uPwbBZFjjGgGUA6NLw09EwE0CqkOc4q9oUmW1yo/edit?usp=sharing"",""สุโขทัย!J415"")"),0)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IFERROR(__xludf.DUMMYFUNCTION("IMPORTRANGE(""https://docs.google.com/spreadsheets/d/11923uPwbBZFjjGgGUA6NLw09EwE0CqkOc4q9oUmW1yo/edit?usp=sharing"",""สุโขทัย!I416"")"),0)</f>
        <v>0</v>
      </c>
      <c r="J521" s="191">
        <f ca="1">IFERROR(__xludf.DUMMYFUNCTION("IMPORTRANGE(""https://docs.google.com/spreadsheets/d/11923uPwbBZFjjGgGUA6NLw09EwE0CqkOc4q9oUmW1yo/edit?usp=sharing"",""สุโขทัย!J416"")"),0)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IFERROR(__xludf.DUMMYFUNCTION("IMPORTRANGE(""https://docs.google.com/spreadsheets/d/11923uPwbBZFjjGgGUA6NLw09EwE0CqkOc4q9oUmW1yo/edit?usp=sharing"",""สุโขทัย!I417"")"),0)</f>
        <v>0</v>
      </c>
      <c r="J522" s="191">
        <f ca="1">IFERROR(__xludf.DUMMYFUNCTION("IMPORTRANGE(""https://docs.google.com/spreadsheets/d/11923uPwbBZFjjGgGUA6NLw09EwE0CqkOc4q9oUmW1yo/edit?usp=sharing"",""สุโขทัย!J417"")"),0)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IFERROR(__xludf.DUMMYFUNCTION("IMPORTRANGE(""https://docs.google.com/spreadsheets/d/11923uPwbBZFjjGgGUA6NLw09EwE0CqkOc4q9oUmW1yo/edit?usp=sharing"",""สุโขทัย!I418"")"),0)</f>
        <v>0</v>
      </c>
      <c r="J523" s="191">
        <f ca="1">IFERROR(__xludf.DUMMYFUNCTION("IMPORTRANGE(""https://docs.google.com/spreadsheets/d/11923uPwbBZFjjGgGUA6NLw09EwE0CqkOc4q9oUmW1yo/edit?usp=sharing"",""สุโขทัย!J418"")"),12)</f>
        <v>12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IFERROR(__xludf.DUMMYFUNCTION("IMPORTRANGE(""https://docs.google.com/spreadsheets/d/11923uPwbBZFjjGgGUA6NLw09EwE0CqkOc4q9oUmW1yo/edit?usp=sharing"",""สุโขทัย!I419"")"),0)</f>
        <v>0</v>
      </c>
      <c r="J524" s="191">
        <f ca="1">IFERROR(__xludf.DUMMYFUNCTION("IMPORTRANGE(""https://docs.google.com/spreadsheets/d/11923uPwbBZFjjGgGUA6NLw09EwE0CqkOc4q9oUmW1yo/edit?usp=sharing"",""สุโขทัย!J419"")"),2)</f>
        <v>2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IFERROR(__xludf.DUMMYFUNCTION("IMPORTRANGE(""https://docs.google.com/spreadsheets/d/11923uPwbBZFjjGgGUA6NLw09EwE0CqkOc4q9oUmW1yo/edit?usp=sharing"",""สุโขทัย!I420"")"),12)</f>
        <v>12</v>
      </c>
      <c r="J525" s="277">
        <f ca="1">IFERROR(__xludf.DUMMYFUNCTION("IMPORTRANGE(""https://docs.google.com/spreadsheets/d/11923uPwbBZFjjGgGUA6NLw09EwE0CqkOc4q9oUmW1yo/edit?usp=sharing"",""สุโขทัย!J420"")"),0)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IFERROR(__xludf.DUMMYFUNCTION("IMPORTRANGE(""https://docs.google.com/spreadsheets/d/11923uPwbBZFjjGgGUA6NLw09EwE0CqkOc4q9oUmW1yo/edit?usp=sharing"",""สุโขทัย!I421"")"),2)</f>
        <v>2</v>
      </c>
      <c r="J526" s="277">
        <f ca="1">IFERROR(__xludf.DUMMYFUNCTION("IMPORTRANGE(""https://docs.google.com/spreadsheets/d/11923uPwbBZFjjGgGUA6NLw09EwE0CqkOc4q9oUmW1yo/edit?usp=sharing"",""สุโขทัย!J421"")"),0)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IFERROR(__xludf.DUMMYFUNCTION("IMPORTRANGE(""https://docs.google.com/spreadsheets/d/11923uPwbBZFjjGgGUA6NLw09EwE0CqkOc4q9oUmW1yo/edit?usp=sharing"",""สุโขทัย!I422"")"),0)</f>
        <v>0</v>
      </c>
      <c r="J527" s="192">
        <f ca="1">IFERROR(__xludf.DUMMYFUNCTION("IMPORTRANGE(""https://docs.google.com/spreadsheets/d/11923uPwbBZFjjGgGUA6NLw09EwE0CqkOc4q9oUmW1yo/edit?usp=sharing"",""สุโขทัย!J422"")"),0)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IFERROR(__xludf.DUMMYFUNCTION("IMPORTRANGE(""https://docs.google.com/spreadsheets/d/11923uPwbBZFjjGgGUA6NLw09EwE0CqkOc4q9oUmW1yo/edit?usp=sharing"",""สุโขทัย!I423"")"),0)</f>
        <v>0</v>
      </c>
      <c r="J528" s="192">
        <f ca="1">IFERROR(__xludf.DUMMYFUNCTION("IMPORTRANGE(""https://docs.google.com/spreadsheets/d/11923uPwbBZFjjGgGUA6NLw09EwE0CqkOc4q9oUmW1yo/edit?usp=sharing"",""สุโขทัย!J423"")"),0)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IFERROR(__xludf.DUMMYFUNCTION("IMPORTRANGE(""https://docs.google.com/spreadsheets/d/11923uPwbBZFjjGgGUA6NLw09EwE0CqkOc4q9oUmW1yo/edit?usp=sharing"",""สุโขทัย!I424"")"),0)</f>
        <v>0</v>
      </c>
      <c r="J529" s="192">
        <f ca="1">IFERROR(__xludf.DUMMYFUNCTION("IMPORTRANGE(""https://docs.google.com/spreadsheets/d/11923uPwbBZFjjGgGUA6NLw09EwE0CqkOc4q9oUmW1yo/edit?usp=sharing"",""สุโขทัย!J424"")"),0)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IFERROR(__xludf.DUMMYFUNCTION("IMPORTRANGE(""https://docs.google.com/spreadsheets/d/11923uPwbBZFjjGgGUA6NLw09EwE0CqkOc4q9oUmW1yo/edit?usp=sharing"",""สุโขทัย!I425"")"),0)</f>
        <v>0</v>
      </c>
      <c r="J530" s="192">
        <f ca="1">IFERROR(__xludf.DUMMYFUNCTION("IMPORTRANGE(""https://docs.google.com/spreadsheets/d/11923uPwbBZFjjGgGUA6NLw09EwE0CqkOc4q9oUmW1yo/edit?usp=sharing"",""สุโขทัย!J425"")"),0)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IFERROR(__xludf.DUMMYFUNCTION("IMPORTRANGE(""https://docs.google.com/spreadsheets/d/11923uPwbBZFjjGgGUA6NLw09EwE0CqkOc4q9oUmW1yo/edit?usp=sharing"",""สุโขทัย!I426"")"),0)</f>
        <v>0</v>
      </c>
      <c r="J531" s="192">
        <f ca="1">IFERROR(__xludf.DUMMYFUNCTION("IMPORTRANGE(""https://docs.google.com/spreadsheets/d/11923uPwbBZFjjGgGUA6NLw09EwE0CqkOc4q9oUmW1yo/edit?usp=sharing"",""สุโขทัย!J426"")"),0)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IFERROR(__xludf.DUMMYFUNCTION("IMPORTRANGE(""https://docs.google.com/spreadsheets/d/11923uPwbBZFjjGgGUA6NLw09EwE0CqkOc4q9oUmW1yo/edit?usp=sharing"",""สุโขทัย!I427"")"),0)</f>
        <v>0</v>
      </c>
      <c r="J532" s="445">
        <f ca="1">IFERROR(__xludf.DUMMYFUNCTION("IMPORTRANGE(""https://docs.google.com/spreadsheets/d/11923uPwbBZFjjGgGUA6NLw09EwE0CqkOc4q9oUmW1yo/edit?usp=sharing"",""สุโขทัย!J427"")"),0)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IFERROR(__xludf.DUMMYFUNCTION("IMPORTRANGE(""https://docs.google.com/spreadsheets/d/11923uPwbBZFjjGgGUA6NLw09EwE0CqkOc4q9oUmW1yo/edit?usp=sharing"",""สุโขทัย!I428"")"),22)</f>
        <v>22</v>
      </c>
      <c r="J533" s="393">
        <f ca="1">IFERROR(__xludf.DUMMYFUNCTION("IMPORTRANGE(""https://docs.google.com/spreadsheets/d/11923uPwbBZFjjGgGUA6NLw09EwE0CqkOc4q9oUmW1yo/edit?usp=sharing"",""สุโขทัย!J428"")"),22)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IFERROR(__xludf.DUMMYFUNCTION("IMPORTRANGE(""https://docs.google.com/spreadsheets/d/11923uPwbBZFjjGgGUA6NLw09EwE0CqkOc4q9oUmW1yo/edit?usp=sharing"",""สุโขทัย!L428"")"),34340)</f>
        <v>34340</v>
      </c>
      <c r="M533" s="395"/>
      <c r="N533" s="395">
        <f ca="1">IFERROR(__xludf.DUMMYFUNCTION("IMPORTRANGE(""https://docs.google.com/spreadsheets/d/11923uPwbBZFjjGgGUA6NLw09EwE0CqkOc4q9oUmW1yo/edit?usp=sharing"",""สุโขทัย!M428"")"),18740)</f>
        <v>18740</v>
      </c>
      <c r="O533" s="395">
        <f t="shared" ref="O533:O537" ca="1" si="118">+IF(L533&gt;0,N533*100/L533,0)</f>
        <v>54.571927781013393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IFERROR(__xludf.DUMMYFUNCTION("IMPORTRANGE(""https://docs.google.com/spreadsheets/d/11923uPwbBZFjjGgGUA6NLw09EwE0CqkOc4q9oUmW1yo/edit?usp=sharing"",""สุโขทัย!L429"")"),0)</f>
        <v>0</v>
      </c>
      <c r="M534" s="169"/>
      <c r="N534" s="171">
        <f ca="1">IFERROR(__xludf.DUMMYFUNCTION("IMPORTRANGE(""https://docs.google.com/spreadsheets/d/11923uPwbBZFjjGgGUA6NLw09EwE0CqkOc4q9oUmW1yo/edit?usp=sharing"",""สุโขทัย!M429"")"),0)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IFERROR(__xludf.DUMMYFUNCTION("IMPORTRANGE(""https://docs.google.com/spreadsheets/d/11923uPwbBZFjjGgGUA6NLw09EwE0CqkOc4q9oUmW1yo/edit?usp=sharing"",""สุโขทัย!L430"")"),34340)</f>
        <v>34340</v>
      </c>
      <c r="M535" s="169"/>
      <c r="N535" s="171">
        <f ca="1">IFERROR(__xludf.DUMMYFUNCTION("IMPORTRANGE(""https://docs.google.com/spreadsheets/d/11923uPwbBZFjjGgGUA6NLw09EwE0CqkOc4q9oUmW1yo/edit?usp=sharing"",""สุโขทัย!M430"")"),18740)</f>
        <v>18740</v>
      </c>
      <c r="O535" s="171">
        <f t="shared" ca="1" si="118"/>
        <v>54.571927781013393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IFERROR(__xludf.DUMMYFUNCTION("IMPORTRANGE(""https://docs.google.com/spreadsheets/d/11923uPwbBZFjjGgGUA6NLw09EwE0CqkOc4q9oUmW1yo/edit?usp=sharing"",""สุโขทัย!L431"")"),0)</f>
        <v>0</v>
      </c>
      <c r="M536" s="171"/>
      <c r="N536" s="171">
        <f ca="1">IFERROR(__xludf.DUMMYFUNCTION("IMPORTRANGE(""https://docs.google.com/spreadsheets/d/11923uPwbBZFjjGgGUA6NLw09EwE0CqkOc4q9oUmW1yo/edit?usp=sharing"",""สุโขทัย!M431"")"),0)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IFERROR(__xludf.DUMMYFUNCTION("IMPORTRANGE(""https://docs.google.com/spreadsheets/d/11923uPwbBZFjjGgGUA6NLw09EwE0CqkOc4q9oUmW1yo/edit?usp=sharing"",""สุโขทัย!L432"")"),34340)</f>
        <v>34340</v>
      </c>
      <c r="M537" s="171"/>
      <c r="N537" s="171">
        <f ca="1">IFERROR(__xludf.DUMMYFUNCTION("IMPORTRANGE(""https://docs.google.com/spreadsheets/d/11923uPwbBZFjjGgGUA6NLw09EwE0CqkOc4q9oUmW1yo/edit?usp=sharing"",""สุโขทัย!M432"")"),18740)</f>
        <v>18740</v>
      </c>
      <c r="O537" s="171">
        <f t="shared" ca="1" si="118"/>
        <v>54.571927781013393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IFERROR(__xludf.DUMMYFUNCTION("IMPORTRANGE(""https://docs.google.com/spreadsheets/d/11923uPwbBZFjjGgGUA6NLw09EwE0CqkOc4q9oUmW1yo/edit?usp=sharing"",""สุโขทัย!M433"")"),18740)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IFERROR(__xludf.DUMMYFUNCTION("IMPORTRANGE(""https://docs.google.com/spreadsheets/d/11923uPwbBZFjjGgGUA6NLw09EwE0CqkOc4q9oUmW1yo/edit?usp=sharing"",""สุโขทัย!M434"")"),0)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IFERROR(__xludf.DUMMYFUNCTION("IMPORTRANGE(""https://docs.google.com/spreadsheets/d/11923uPwbBZFjjGgGUA6NLw09EwE0CqkOc4q9oUmW1yo/edit?usp=sharing"",""สุโขทัย!M435"")"),0)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IFERROR(__xludf.DUMMYFUNCTION("IMPORTRANGE(""https://docs.google.com/spreadsheets/d/11923uPwbBZFjjGgGUA6NLw09EwE0CqkOc4q9oUmW1yo/edit?usp=sharing"",""สุโขทัย!M436"")"),0)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IFERROR(__xludf.DUMMYFUNCTION("IMPORTRANGE(""https://docs.google.com/spreadsheets/d/11923uPwbBZFjjGgGUA6NLw09EwE0CqkOc4q9oUmW1yo/edit?usp=sharing"",""สุโขทัย!J438"")"),0)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IFERROR(__xludf.DUMMYFUNCTION("IMPORTRANGE(""https://docs.google.com/spreadsheets/d/11923uPwbBZFjjGgGUA6NLw09EwE0CqkOc4q9oUmW1yo/edit?usp=sharing"",""สุโขทัย!J439"")"),1)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IFERROR(__xludf.DUMMYFUNCTION("IMPORTRANGE(""https://docs.google.com/spreadsheets/d/11923uPwbBZFjjGgGUA6NLw09EwE0CqkOc4q9oUmW1yo/edit?usp=sharing"",""สุโขทัย!J440"")"),1)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IFERROR(__xludf.DUMMYFUNCTION("IMPORTRANGE(""https://docs.google.com/spreadsheets/d/11923uPwbBZFjjGgGUA6NLw09EwE0CqkOc4q9oUmW1yo/edit?usp=sharing"",""สุโขทัย!J441"")"),1)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IFERROR(__xludf.DUMMYFUNCTION("IMPORTRANGE(""https://docs.google.com/spreadsheets/d/11923uPwbBZFjjGgGUA6NLw09EwE0CqkOc4q9oUmW1yo/edit?usp=sharing"",""สุโขทัย!I442"")"),22)</f>
        <v>22</v>
      </c>
      <c r="J547" s="192">
        <f ca="1">IFERROR(__xludf.DUMMYFUNCTION("IMPORTRANGE(""https://docs.google.com/spreadsheets/d/11923uPwbBZFjjGgGUA6NLw09EwE0CqkOc4q9oUmW1yo/edit?usp=sharing"",""สุโขทัย!J442"")"),22)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IFERROR(__xludf.DUMMYFUNCTION("IMPORTRANGE(""https://docs.google.com/spreadsheets/d/11923uPwbBZFjjGgGUA6NLw09EwE0CqkOc4q9oUmW1yo/edit?usp=sharing"",""สุโขทัย!J166"")"),0)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IFERROR(__xludf.DUMMYFUNCTION("IMPORTRANGE(""https://docs.google.com/spreadsheets/d/11923uPwbBZFjjGgGUA6NLw09EwE0CqkOc4q9oUmW1yo/edit?usp=sharing"",""สุโขทัย!J444"")"),0)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IFERROR(__xludf.DUMMYFUNCTION("IMPORTRANGE(""https://docs.google.com/spreadsheets/d/11923uPwbBZFjjGgGUA6NLw09EwE0CqkOc4q9oUmW1yo/edit?usp=sharing"",""สุโขทัย!J445"")"),0)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IFERROR(__xludf.DUMMYFUNCTION("IMPORTRANGE(""https://docs.google.com/spreadsheets/d/11923uPwbBZFjjGgGUA6NLw09EwE0CqkOc4q9oUmW1yo/edit?usp=sharing"",""สุโขทัย!I446"")"),0)</f>
        <v>0</v>
      </c>
      <c r="J551" s="393">
        <f ca="1">IFERROR(__xludf.DUMMYFUNCTION("IMPORTRANGE(""https://docs.google.com/spreadsheets/d/11923uPwbBZFjjGgGUA6NLw09EwE0CqkOc4q9oUmW1yo/edit?usp=sharing"",""สุโขทัย!J446"")"),0)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IFERROR(__xludf.DUMMYFUNCTION("IMPORTRANGE(""https://docs.google.com/spreadsheets/d/11923uPwbBZFjjGgGUA6NLw09EwE0CqkOc4q9oUmW1yo/edit?usp=sharing"",""สุโขทัย!L446"")"),0)</f>
        <v>0</v>
      </c>
      <c r="M551" s="395"/>
      <c r="N551" s="395">
        <f ca="1">IFERROR(__xludf.DUMMYFUNCTION("IMPORTRANGE(""https://docs.google.com/spreadsheets/d/11923uPwbBZFjjGgGUA6NLw09EwE0CqkOc4q9oUmW1yo/edit?usp=sharing"",""สุโขทัย!M446"")"),0)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IFERROR(__xludf.DUMMYFUNCTION("IMPORTRANGE(""https://docs.google.com/spreadsheets/d/11923uPwbBZFjjGgGUA6NLw09EwE0CqkOc4q9oUmW1yo/edit?usp=sharing"",""สุโขทัย!L447"")"),0)</f>
        <v>0</v>
      </c>
      <c r="M552" s="169"/>
      <c r="N552" s="171">
        <f ca="1">IFERROR(__xludf.DUMMYFUNCTION("IMPORTRANGE(""https://docs.google.com/spreadsheets/d/11923uPwbBZFjjGgGUA6NLw09EwE0CqkOc4q9oUmW1yo/edit?usp=sharing"",""สุโขทัย!M447"")"),0)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IFERROR(__xludf.DUMMYFUNCTION("IMPORTRANGE(""https://docs.google.com/spreadsheets/d/11923uPwbBZFjjGgGUA6NLw09EwE0CqkOc4q9oUmW1yo/edit?usp=sharing"",""สุโขทัย!L448"")"),0)</f>
        <v>0</v>
      </c>
      <c r="M553" s="169"/>
      <c r="N553" s="171">
        <f ca="1">IFERROR(__xludf.DUMMYFUNCTION("IMPORTRANGE(""https://docs.google.com/spreadsheets/d/11923uPwbBZFjjGgGUA6NLw09EwE0CqkOc4q9oUmW1yo/edit?usp=sharing"",""สุโขทัย!M448"")"),0)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IFERROR(__xludf.DUMMYFUNCTION("IMPORTRANGE(""https://docs.google.com/spreadsheets/d/11923uPwbBZFjjGgGUA6NLw09EwE0CqkOc4q9oUmW1yo/edit?usp=sharing"",""สุโขทัย!L449"")"),0)</f>
        <v>0</v>
      </c>
      <c r="M554" s="171"/>
      <c r="N554" s="171">
        <f ca="1">IFERROR(__xludf.DUMMYFUNCTION("IMPORTRANGE(""https://docs.google.com/spreadsheets/d/11923uPwbBZFjjGgGUA6NLw09EwE0CqkOc4q9oUmW1yo/edit?usp=sharing"",""สุโขทัย!M449"")"),0)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IFERROR(__xludf.DUMMYFUNCTION("IMPORTRANGE(""https://docs.google.com/spreadsheets/d/11923uPwbBZFjjGgGUA6NLw09EwE0CqkOc4q9oUmW1yo/edit?usp=sharing"",""สุโขทัย!L450"")"),0)</f>
        <v>0</v>
      </c>
      <c r="M555" s="171"/>
      <c r="N555" s="171">
        <f ca="1">IFERROR(__xludf.DUMMYFUNCTION("IMPORTRANGE(""https://docs.google.com/spreadsheets/d/11923uPwbBZFjjGgGUA6NLw09EwE0CqkOc4q9oUmW1yo/edit?usp=sharing"",""สุโขทัย!M450"")"),0)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IFERROR(__xludf.DUMMYFUNCTION("IMPORTRANGE(""https://docs.google.com/spreadsheets/d/11923uPwbBZFjjGgGUA6NLw09EwE0CqkOc4q9oUmW1yo/edit?usp=sharing"",""สุโขทัย!M451"")"),0)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IFERROR(__xludf.DUMMYFUNCTION("IMPORTRANGE(""https://docs.google.com/spreadsheets/d/11923uPwbBZFjjGgGUA6NLw09EwE0CqkOc4q9oUmW1yo/edit?usp=sharing"",""สุโขทัย!M452"")"),0)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IFERROR(__xludf.DUMMYFUNCTION("IMPORTRANGE(""https://docs.google.com/spreadsheets/d/11923uPwbBZFjjGgGUA6NLw09EwE0CqkOc4q9oUmW1yo/edit?usp=sharing"",""สุโขทัย!M453"")"),0)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IFERROR(__xludf.DUMMYFUNCTION("IMPORTRANGE(""https://docs.google.com/spreadsheets/d/11923uPwbBZFjjGgGUA6NLw09EwE0CqkOc4q9oUmW1yo/edit?usp=sharing"",""สุโขทัย!M454"")"),0)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IFERROR(__xludf.DUMMYFUNCTION("IMPORTRANGE(""https://docs.google.com/spreadsheets/d/11923uPwbBZFjjGgGUA6NLw09EwE0CqkOc4q9oUmW1yo/edit?usp=sharing"",""สุโขทัย!I455"")"),0)</f>
        <v>0</v>
      </c>
      <c r="J560" s="167">
        <f ca="1">IFERROR(__xludf.DUMMYFUNCTION("IMPORTRANGE(""https://docs.google.com/spreadsheets/d/11923uPwbBZFjjGgGUA6NLw09EwE0CqkOc4q9oUmW1yo/edit?usp=sharing"",""สุโขทัย!J455"")"),0)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IFERROR(__xludf.DUMMYFUNCTION("IMPORTRANGE(""https://docs.google.com/spreadsheets/d/11923uPwbBZFjjGgGUA6NLw09EwE0CqkOc4q9oUmW1yo/edit?usp=sharing"",""สุโขทัย!I456"")"),0)</f>
        <v>0</v>
      </c>
      <c r="J561" s="191">
        <f ca="1">IFERROR(__xludf.DUMMYFUNCTION("IMPORTRANGE(""https://docs.google.com/spreadsheets/d/11923uPwbBZFjjGgGUA6NLw09EwE0CqkOc4q9oUmW1yo/edit?usp=sharing"",""สุโขทัย!J456"")"),0)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IFERROR(__xludf.DUMMYFUNCTION("IMPORTRANGE(""https://docs.google.com/spreadsheets/d/11923uPwbBZFjjGgGUA6NLw09EwE0CqkOc4q9oUmW1yo/edit?usp=sharing"",""สุโขทัย!I457"")"),"")</f>
        <v/>
      </c>
      <c r="J562" s="191" t="str">
        <f ca="1">IFERROR(__xludf.DUMMYFUNCTION("IMPORTRANGE(""https://docs.google.com/spreadsheets/d/11923uPwbBZFjjGgGUA6NLw09EwE0CqkOc4q9oUmW1yo/edit?usp=sharing"",""สุโขทัย!J457"")"),"")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IFERROR(__xludf.DUMMYFUNCTION("IMPORTRANGE(""https://docs.google.com/spreadsheets/d/11923uPwbBZFjjGgGUA6NLw09EwE0CqkOc4q9oUmW1yo/edit?usp=sharing"",""สุโขทัย!I458"")"),"")</f>
        <v/>
      </c>
      <c r="J563" s="191" t="str">
        <f ca="1">IFERROR(__xludf.DUMMYFUNCTION("IMPORTRANGE(""https://docs.google.com/spreadsheets/d/11923uPwbBZFjjGgGUA6NLw09EwE0CqkOc4q9oUmW1yo/edit?usp=sharing"",""สุโขทัย!J458"")"),"")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IFERROR(__xludf.DUMMYFUNCTION("IMPORTRANGE(""https://docs.google.com/spreadsheets/d/11923uPwbBZFjjGgGUA6NLw09EwE0CqkOc4q9oUmW1yo/edit?usp=sharing"",""สุโขทัย!I459"")"),2100)</f>
        <v>2100</v>
      </c>
      <c r="J564" s="360">
        <f ca="1">IFERROR(__xludf.DUMMYFUNCTION("IMPORTRANGE(""https://docs.google.com/spreadsheets/d/11923uPwbBZFjjGgGUA6NLw09EwE0CqkOc4q9oUmW1yo/edit?usp=sharing"",""สุโขทัย!J459"")"),1233)</f>
        <v>1233</v>
      </c>
      <c r="K564" s="361">
        <f t="shared" ca="1" si="121"/>
        <v>58.714285714285715</v>
      </c>
      <c r="L564" s="362">
        <f ca="1">IFERROR(__xludf.DUMMYFUNCTION("IMPORTRANGE(""https://docs.google.com/spreadsheets/d/11923uPwbBZFjjGgGUA6NLw09EwE0CqkOc4q9oUmW1yo/edit?usp=sharing"",""สุโขทัย!L459"")"),142240)</f>
        <v>142240</v>
      </c>
      <c r="M564" s="362"/>
      <c r="N564" s="362">
        <f ca="1">IFERROR(__xludf.DUMMYFUNCTION("IMPORTRANGE(""https://docs.google.com/spreadsheets/d/11923uPwbBZFjjGgGUA6NLw09EwE0CqkOc4q9oUmW1yo/edit?usp=sharing"",""สุโขทัย!M459"")"),0)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IFERROR(__xludf.DUMMYFUNCTION("IMPORTRANGE(""https://docs.google.com/spreadsheets/d/11923uPwbBZFjjGgGUA6NLw09EwE0CqkOc4q9oUmW1yo/edit?usp=sharing"",""สุโขทัย!L460"")"),0)</f>
        <v>0</v>
      </c>
      <c r="M565" s="169"/>
      <c r="N565" s="171">
        <f ca="1">IFERROR(__xludf.DUMMYFUNCTION("IMPORTRANGE(""https://docs.google.com/spreadsheets/d/11923uPwbBZFjjGgGUA6NLw09EwE0CqkOc4q9oUmW1yo/edit?usp=sharing"",""สุโขทัย!M460"")"),0)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IFERROR(__xludf.DUMMYFUNCTION("IMPORTRANGE(""https://docs.google.com/spreadsheets/d/11923uPwbBZFjjGgGUA6NLw09EwE0CqkOc4q9oUmW1yo/edit?usp=sharing"",""สุโขทัย!L461"")"),142240)</f>
        <v>142240</v>
      </c>
      <c r="M566" s="169"/>
      <c r="N566" s="171">
        <f ca="1">IFERROR(__xludf.DUMMYFUNCTION("IMPORTRANGE(""https://docs.google.com/spreadsheets/d/11923uPwbBZFjjGgGUA6NLw09EwE0CqkOc4q9oUmW1yo/edit?usp=sharing"",""สุโขทัย!M461"")"),0)</f>
        <v>0</v>
      </c>
      <c r="O566" s="171">
        <f t="shared" ca="1" si="122"/>
        <v>0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IFERROR(__xludf.DUMMYFUNCTION("IMPORTRANGE(""https://docs.google.com/spreadsheets/d/11923uPwbBZFjjGgGUA6NLw09EwE0CqkOc4q9oUmW1yo/edit?usp=sharing"",""สุโขทัย!L462"")"),0)</f>
        <v>0</v>
      </c>
      <c r="M567" s="171"/>
      <c r="N567" s="171">
        <f ca="1">IFERROR(__xludf.DUMMYFUNCTION("IMPORTRANGE(""https://docs.google.com/spreadsheets/d/11923uPwbBZFjjGgGUA6NLw09EwE0CqkOc4q9oUmW1yo/edit?usp=sharing"",""สุโขทัย!M462"")"),0)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IFERROR(__xludf.DUMMYFUNCTION("IMPORTRANGE(""https://docs.google.com/spreadsheets/d/11923uPwbBZFjjGgGUA6NLw09EwE0CqkOc4q9oUmW1yo/edit?usp=sharing"",""สุโขทัย!L463"")"),142240)</f>
        <v>142240</v>
      </c>
      <c r="M568" s="171"/>
      <c r="N568" s="171">
        <f ca="1">IFERROR(__xludf.DUMMYFUNCTION("IMPORTRANGE(""https://docs.google.com/spreadsheets/d/11923uPwbBZFjjGgGUA6NLw09EwE0CqkOc4q9oUmW1yo/edit?usp=sharing"",""สุโขทัย!M463"")"),0)</f>
        <v>0</v>
      </c>
      <c r="O568" s="171">
        <f t="shared" ca="1" si="122"/>
        <v>0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IFERROR(__xludf.DUMMYFUNCTION("IMPORTRANGE(""https://docs.google.com/spreadsheets/d/11923uPwbBZFjjGgGUA6NLw09EwE0CqkOc4q9oUmW1yo/edit?usp=sharing"",""สุโขทัย!M464"")"),0)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IFERROR(__xludf.DUMMYFUNCTION("IMPORTRANGE(""https://docs.google.com/spreadsheets/d/11923uPwbBZFjjGgGUA6NLw09EwE0CqkOc4q9oUmW1yo/edit?usp=sharing"",""สุโขทัย!M465"")"),0)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IFERROR(__xludf.DUMMYFUNCTION("IMPORTRANGE(""https://docs.google.com/spreadsheets/d/11923uPwbBZFjjGgGUA6NLw09EwE0CqkOc4q9oUmW1yo/edit?usp=sharing"",""สุโขทัย!M466"")"),0)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IFERROR(__xludf.DUMMYFUNCTION("IMPORTRANGE(""https://docs.google.com/spreadsheets/d/11923uPwbBZFjjGgGUA6NLw09EwE0CqkOc4q9oUmW1yo/edit?usp=sharing"",""สุโขทัย!M467"")"),0)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IFERROR(__xludf.DUMMYFUNCTION("IMPORTRANGE(""https://docs.google.com/spreadsheets/d/11923uPwbBZFjjGgGUA6NLw09EwE0CqkOc4q9oUmW1yo/edit?usp=sharing"",""สุโขทัย!I468"")"),2100)</f>
        <v>2100</v>
      </c>
      <c r="J573" s="401">
        <f ca="1">IFERROR(__xludf.DUMMYFUNCTION("IMPORTRANGE(""https://docs.google.com/spreadsheets/d/11923uPwbBZFjjGgGUA6NLw09EwE0CqkOc4q9oUmW1yo/edit?usp=sharing"",""สุโขทัย!J468"")"),1233)</f>
        <v>1233</v>
      </c>
      <c r="K573" s="204">
        <f ca="1">IF(I573&gt;0,J573*100/I573,0)</f>
        <v>58.714285714285715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IFERROR(__xludf.DUMMYFUNCTION("IMPORTRANGE(""https://docs.google.com/spreadsheets/d/11923uPwbBZFjjGgGUA6NLw09EwE0CqkOc4q9oUmW1yo/edit?usp=sharing"",""สุโขทัย!I470"")"),0)</f>
        <v>0</v>
      </c>
      <c r="J575" s="192">
        <f ca="1">IFERROR(__xludf.DUMMYFUNCTION("IMPORTRANGE(""https://docs.google.com/spreadsheets/d/11923uPwbBZFjjGgGUA6NLw09EwE0CqkOc4q9oUmW1yo/edit?usp=sharing"",""สุโขทัย!J470"")"),1)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IFERROR(__xludf.DUMMYFUNCTION("IMPORTRANGE(""https://docs.google.com/spreadsheets/d/11923uPwbBZFjjGgGUA6NLw09EwE0CqkOc4q9oUmW1yo/edit?usp=sharing"",""สุโขทัย!I471"")"),0)</f>
        <v>0</v>
      </c>
      <c r="J576" s="192">
        <f ca="1">IFERROR(__xludf.DUMMYFUNCTION("IMPORTRANGE(""https://docs.google.com/spreadsheets/d/11923uPwbBZFjjGgGUA6NLw09EwE0CqkOc4q9oUmW1yo/edit?usp=sharing"",""สุโขทัย!J471"")"),65)</f>
        <v>65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IFERROR(__xludf.DUMMYFUNCTION("IMPORTRANGE(""https://docs.google.com/spreadsheets/d/11923uPwbBZFjjGgGUA6NLw09EwE0CqkOc4q9oUmW1yo/edit?usp=sharing"",""สุโขทัย!I472"")"),0)</f>
        <v>0</v>
      </c>
      <c r="J577" s="192">
        <f ca="1">IFERROR(__xludf.DUMMYFUNCTION("IMPORTRANGE(""https://docs.google.com/spreadsheets/d/11923uPwbBZFjjGgGUA6NLw09EwE0CqkOc4q9oUmW1yo/edit?usp=sharing"",""สุโขทัย!J472"")"),1168)</f>
        <v>1168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IFERROR(__xludf.DUMMYFUNCTION("IMPORTRANGE(""https://docs.google.com/spreadsheets/d/11923uPwbBZFjjGgGUA6NLw09EwE0CqkOc4q9oUmW1yo/edit?usp=sharing"",""สุโขทัย!I473"")"),0)</f>
        <v>0</v>
      </c>
      <c r="J578" s="192">
        <f ca="1">IFERROR(__xludf.DUMMYFUNCTION("IMPORTRANGE(""https://docs.google.com/spreadsheets/d/11923uPwbBZFjjGgGUA6NLw09EwE0CqkOc4q9oUmW1yo/edit?usp=sharing"",""สุโขทัย!J473"")"),0)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IFERROR(__xludf.DUMMYFUNCTION("IMPORTRANGE(""https://docs.google.com/spreadsheets/d/11923uPwbBZFjjGgGUA6NLw09EwE0CqkOc4q9oUmW1yo/edit?usp=sharing"",""สุโขทัย!I474"")"),0)</f>
        <v>0</v>
      </c>
      <c r="J579" s="192">
        <f ca="1">IFERROR(__xludf.DUMMYFUNCTION("IMPORTRANGE(""https://docs.google.com/spreadsheets/d/11923uPwbBZFjjGgGUA6NLw09EwE0CqkOc4q9oUmW1yo/edit?usp=sharing"",""สุโขทัย!J474"")"),0)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IFERROR(__xludf.DUMMYFUNCTION("IMPORTRANGE(""https://docs.google.com/spreadsheets/d/11923uPwbBZFjjGgGUA6NLw09EwE0CqkOc4q9oUmW1yo/edit?usp=sharing"",""สุโขทัย!I475"")"),90)</f>
        <v>90</v>
      </c>
      <c r="J580" s="360">
        <f ca="1">IFERROR(__xludf.DUMMYFUNCTION("IMPORTRANGE(""https://docs.google.com/spreadsheets/d/11923uPwbBZFjjGgGUA6NLw09EwE0CqkOc4q9oUmW1yo/edit?usp=sharing"",""สุโขทัย!J475"")"),0)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IFERROR(__xludf.DUMMYFUNCTION("IMPORTRANGE(""https://docs.google.com/spreadsheets/d/11923uPwbBZFjjGgGUA6NLw09EwE0CqkOc4q9oUmW1yo/edit?usp=sharing"",""สุโขทัย!L475"")"),296190)</f>
        <v>296190</v>
      </c>
      <c r="M580" s="362"/>
      <c r="N580" s="362">
        <f ca="1">IFERROR(__xludf.DUMMYFUNCTION("IMPORTRANGE(""https://docs.google.com/spreadsheets/d/11923uPwbBZFjjGgGUA6NLw09EwE0CqkOc4q9oUmW1yo/edit?usp=sharing"",""สุโขทัย!M475"")"),0)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IFERROR(__xludf.DUMMYFUNCTION("IMPORTRANGE(""https://docs.google.com/spreadsheets/d/11923uPwbBZFjjGgGUA6NLw09EwE0CqkOc4q9oUmW1yo/edit?usp=sharing"",""สุโขทัย!L476"")"),0)</f>
        <v>0</v>
      </c>
      <c r="M581" s="169"/>
      <c r="N581" s="171">
        <f ca="1">IFERROR(__xludf.DUMMYFUNCTION("IMPORTRANGE(""https://docs.google.com/spreadsheets/d/11923uPwbBZFjjGgGUA6NLw09EwE0CqkOc4q9oUmW1yo/edit?usp=sharing"",""สุโขทัย!M476"")"),0)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IFERROR(__xludf.DUMMYFUNCTION("IMPORTRANGE(""https://docs.google.com/spreadsheets/d/11923uPwbBZFjjGgGUA6NLw09EwE0CqkOc4q9oUmW1yo/edit?usp=sharing"",""สุโขทัย!L477"")"),296190)</f>
        <v>296190</v>
      </c>
      <c r="M582" s="169"/>
      <c r="N582" s="171">
        <f ca="1">IFERROR(__xludf.DUMMYFUNCTION("IMPORTRANGE(""https://docs.google.com/spreadsheets/d/11923uPwbBZFjjGgGUA6NLw09EwE0CqkOc4q9oUmW1yo/edit?usp=sharing"",""สุโขทัย!M477"")"),0)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IFERROR(__xludf.DUMMYFUNCTION("IMPORTRANGE(""https://docs.google.com/spreadsheets/d/11923uPwbBZFjjGgGUA6NLw09EwE0CqkOc4q9oUmW1yo/edit?usp=sharing"",""สุโขทัย!L478"")"),0)</f>
        <v>0</v>
      </c>
      <c r="M583" s="171"/>
      <c r="N583" s="171">
        <f ca="1">IFERROR(__xludf.DUMMYFUNCTION("IMPORTRANGE(""https://docs.google.com/spreadsheets/d/11923uPwbBZFjjGgGUA6NLw09EwE0CqkOc4q9oUmW1yo/edit?usp=sharing"",""สุโขทัย!M478"")"),0)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IFERROR(__xludf.DUMMYFUNCTION("IMPORTRANGE(""https://docs.google.com/spreadsheets/d/11923uPwbBZFjjGgGUA6NLw09EwE0CqkOc4q9oUmW1yo/edit?usp=sharing"",""สุโขทัย!L479"")"),296190)</f>
        <v>296190</v>
      </c>
      <c r="M584" s="171"/>
      <c r="N584" s="171">
        <f ca="1">IFERROR(__xludf.DUMMYFUNCTION("IMPORTRANGE(""https://docs.google.com/spreadsheets/d/11923uPwbBZFjjGgGUA6NLw09EwE0CqkOc4q9oUmW1yo/edit?usp=sharing"",""สุโขทัย!M479"")"),0)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IFERROR(__xludf.DUMMYFUNCTION("IMPORTRANGE(""https://docs.google.com/spreadsheets/d/11923uPwbBZFjjGgGUA6NLw09EwE0CqkOc4q9oUmW1yo/edit?usp=sharing"",""สุโขทัย!M480"")"),0)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IFERROR(__xludf.DUMMYFUNCTION("IMPORTRANGE(""https://docs.google.com/spreadsheets/d/11923uPwbBZFjjGgGUA6NLw09EwE0CqkOc4q9oUmW1yo/edit?usp=sharing"",""สุโขทัย!M481"")"),0)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IFERROR(__xludf.DUMMYFUNCTION("IMPORTRANGE(""https://docs.google.com/spreadsheets/d/11923uPwbBZFjjGgGUA6NLw09EwE0CqkOc4q9oUmW1yo/edit?usp=sharing"",""สุโขทัย!M482"")"),0)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IFERROR(__xludf.DUMMYFUNCTION("IMPORTRANGE(""https://docs.google.com/spreadsheets/d/11923uPwbBZFjjGgGUA6NLw09EwE0CqkOc4q9oUmW1yo/edit?usp=sharing"",""สุโขทัย!M483"")"),0)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IFERROR(__xludf.DUMMYFUNCTION("IMPORTRANGE(""https://docs.google.com/spreadsheets/d/11923uPwbBZFjjGgGUA6NLw09EwE0CqkOc4q9oUmW1yo/edit?usp=sharing"",""สุโขทัย!I484"")"),90)</f>
        <v>90</v>
      </c>
      <c r="J589" s="191">
        <f ca="1">IFERROR(__xludf.DUMMYFUNCTION("IMPORTRANGE(""https://docs.google.com/spreadsheets/d/11923uPwbBZFjjGgGUA6NLw09EwE0CqkOc4q9oUmW1yo/edit?usp=sharing"",""สุโขทัย!J484"")"),0)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IFERROR(__xludf.DUMMYFUNCTION("IMPORTRANGE(""https://docs.google.com/spreadsheets/d/11923uPwbBZFjjGgGUA6NLw09EwE0CqkOc4q9oUmW1yo/edit?usp=sharing"",""สุโขทัย!I485"")"),0)</f>
        <v>0</v>
      </c>
      <c r="J590" s="191">
        <f ca="1">IFERROR(__xludf.DUMMYFUNCTION("IMPORTRANGE(""https://docs.google.com/spreadsheets/d/11923uPwbBZFjjGgGUA6NLw09EwE0CqkOc4q9oUmW1yo/edit?usp=sharing"",""สุโขทัย!J485"")"),0)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IFERROR(__xludf.DUMMYFUNCTION("IMPORTRANGE(""https://docs.google.com/spreadsheets/d/11923uPwbBZFjjGgGUA6NLw09EwE0CqkOc4q9oUmW1yo/edit?usp=sharing"",""สุโขทัย!I486"")"),90)</f>
        <v>90</v>
      </c>
      <c r="J591" s="191">
        <f ca="1">IFERROR(__xludf.DUMMYFUNCTION("IMPORTRANGE(""https://docs.google.com/spreadsheets/d/11923uPwbBZFjjGgGUA6NLw09EwE0CqkOc4q9oUmW1yo/edit?usp=sharing"",""สุโขทัย!J486"")"),11)</f>
        <v>11</v>
      </c>
      <c r="K591" s="168">
        <f t="shared" ca="1" si="125"/>
        <v>12.222222222222221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IFERROR(__xludf.DUMMYFUNCTION("IMPORTRANGE(""https://docs.google.com/spreadsheets/d/11923uPwbBZFjjGgGUA6NLw09EwE0CqkOc4q9oUmW1yo/edit?usp=sharing"",""สุโขทัย!I487"")"),0)</f>
        <v>0</v>
      </c>
      <c r="J592" s="191">
        <f ca="1">IFERROR(__xludf.DUMMYFUNCTION("IMPORTRANGE(""https://docs.google.com/spreadsheets/d/11923uPwbBZFjjGgGUA6NLw09EwE0CqkOc4q9oUmW1yo/edit?usp=sharing"",""สุโขทัย!J487"")"),14.45)</f>
        <v>14.45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IFERROR(__xludf.DUMMYFUNCTION("IMPORTRANGE(""https://docs.google.com/spreadsheets/d/11923uPwbBZFjjGgGUA6NLw09EwE0CqkOc4q9oUmW1yo/edit?usp=sharing"",""สุโขทัย!I488"")"),90)</f>
        <v>90</v>
      </c>
      <c r="J593" s="191">
        <f ca="1">IFERROR(__xludf.DUMMYFUNCTION("IMPORTRANGE(""https://docs.google.com/spreadsheets/d/11923uPwbBZFjjGgGUA6NLw09EwE0CqkOc4q9oUmW1yo/edit?usp=sharing"",""สุโขทัย!J488"")"),0)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IFERROR(__xludf.DUMMYFUNCTION("IMPORTRANGE(""https://docs.google.com/spreadsheets/d/11923uPwbBZFjjGgGUA6NLw09EwE0CqkOc4q9oUmW1yo/edit?usp=sharing"",""สุโขทัย!I489"")"),0)</f>
        <v>0</v>
      </c>
      <c r="J594" s="191">
        <f ca="1">IFERROR(__xludf.DUMMYFUNCTION("IMPORTRANGE(""https://docs.google.com/spreadsheets/d/11923uPwbBZFjjGgGUA6NLw09EwE0CqkOc4q9oUmW1yo/edit?usp=sharing"",""สุโขทัย!J489"")"),0)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IFERROR(__xludf.DUMMYFUNCTION("IMPORTRANGE(""https://docs.google.com/spreadsheets/d/11923uPwbBZFjjGgGUA6NLw09EwE0CqkOc4q9oUmW1yo/edit?usp=sharing"",""สุโขทัย!I490"")"),90)</f>
        <v>90</v>
      </c>
      <c r="J595" s="191">
        <f ca="1">IFERROR(__xludf.DUMMYFUNCTION("IMPORTRANGE(""https://docs.google.com/spreadsheets/d/11923uPwbBZFjjGgGUA6NLw09EwE0CqkOc4q9oUmW1yo/edit?usp=sharing"",""สุโขทัย!J490"")"),0)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IFERROR(__xludf.DUMMYFUNCTION("IMPORTRANGE(""https://docs.google.com/spreadsheets/d/11923uPwbBZFjjGgGUA6NLw09EwE0CqkOc4q9oUmW1yo/edit?usp=sharing"",""สุโขทัย!I491"")"),0)</f>
        <v>0</v>
      </c>
      <c r="J596" s="238">
        <f ca="1">IFERROR(__xludf.DUMMYFUNCTION("IMPORTRANGE(""https://docs.google.com/spreadsheets/d/11923uPwbBZFjjGgGUA6NLw09EwE0CqkOc4q9oUmW1yo/edit?usp=sharing"",""สุโขทัย!J491"")"),0)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IFERROR(__xludf.DUMMYFUNCTION("IMPORTRANGE(""https://docs.google.com/spreadsheets/d/11923uPwbBZFjjGgGUA6NLw09EwE0CqkOc4q9oUmW1yo/edit?usp=sharing"",""สุโขทัย!I492"")"),100)</f>
        <v>100</v>
      </c>
      <c r="J597" s="464">
        <f ca="1">IFERROR(__xludf.DUMMYFUNCTION("IMPORTRANGE(""https://docs.google.com/spreadsheets/d/11923uPwbBZFjjGgGUA6NLw09EwE0CqkOc4q9oUmW1yo/edit?usp=sharing"",""สุโขทัย!J492"")"),0)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IFERROR(__xludf.DUMMYFUNCTION("IMPORTRANGE(""https://docs.google.com/spreadsheets/d/11923uPwbBZFjjGgGUA6NLw09EwE0CqkOc4q9oUmW1yo/edit?usp=sharing"",""สุโขทัย!L492"")"),7300)</f>
        <v>7300</v>
      </c>
      <c r="M597" s="395"/>
      <c r="N597" s="395">
        <f ca="1">IFERROR(__xludf.DUMMYFUNCTION("IMPORTRANGE(""https://docs.google.com/spreadsheets/d/11923uPwbBZFjjGgGUA6NLw09EwE0CqkOc4q9oUmW1yo/edit?usp=sharing"",""สุโขทัย!M492"")"),0)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IFERROR(__xludf.DUMMYFUNCTION("IMPORTRANGE(""https://docs.google.com/spreadsheets/d/11923uPwbBZFjjGgGUA6NLw09EwE0CqkOc4q9oUmW1yo/edit?usp=sharing"",""สุโขทัย!L493"")"),0)</f>
        <v>0</v>
      </c>
      <c r="M598" s="169"/>
      <c r="N598" s="171">
        <f ca="1">IFERROR(__xludf.DUMMYFUNCTION("IMPORTRANGE(""https://docs.google.com/spreadsheets/d/11923uPwbBZFjjGgGUA6NLw09EwE0CqkOc4q9oUmW1yo/edit?usp=sharing"",""สุโขทัย!M493"")"),0)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IFERROR(__xludf.DUMMYFUNCTION("IMPORTRANGE(""https://docs.google.com/spreadsheets/d/11923uPwbBZFjjGgGUA6NLw09EwE0CqkOc4q9oUmW1yo/edit?usp=sharing"",""สุโขทัย!L494"")"),7300)</f>
        <v>7300</v>
      </c>
      <c r="M599" s="169"/>
      <c r="N599" s="171">
        <f ca="1">IFERROR(__xludf.DUMMYFUNCTION("IMPORTRANGE(""https://docs.google.com/spreadsheets/d/11923uPwbBZFjjGgGUA6NLw09EwE0CqkOc4q9oUmW1yo/edit?usp=sharing"",""สุโขทัย!M494"")"),0)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IFERROR(__xludf.DUMMYFUNCTION("IMPORTRANGE(""https://docs.google.com/spreadsheets/d/11923uPwbBZFjjGgGUA6NLw09EwE0CqkOc4q9oUmW1yo/edit?usp=sharing"",""สุโขทัย!L495"")"),0)</f>
        <v>0</v>
      </c>
      <c r="M600" s="171"/>
      <c r="N600" s="171">
        <f ca="1">IFERROR(__xludf.DUMMYFUNCTION("IMPORTRANGE(""https://docs.google.com/spreadsheets/d/11923uPwbBZFjjGgGUA6NLw09EwE0CqkOc4q9oUmW1yo/edit?usp=sharing"",""สุโขทัย!M495"")"),0)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IFERROR(__xludf.DUMMYFUNCTION("IMPORTRANGE(""https://docs.google.com/spreadsheets/d/11923uPwbBZFjjGgGUA6NLw09EwE0CqkOc4q9oUmW1yo/edit?usp=sharing"",""สุโขทัย!L496"")"),7300)</f>
        <v>7300</v>
      </c>
      <c r="M601" s="171"/>
      <c r="N601" s="171">
        <f ca="1">IFERROR(__xludf.DUMMYFUNCTION("IMPORTRANGE(""https://docs.google.com/spreadsheets/d/11923uPwbBZFjjGgGUA6NLw09EwE0CqkOc4q9oUmW1yo/edit?usp=sharing"",""สุโขทัย!M496"")"),0)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IFERROR(__xludf.DUMMYFUNCTION("IMPORTRANGE(""https://docs.google.com/spreadsheets/d/11923uPwbBZFjjGgGUA6NLw09EwE0CqkOc4q9oUmW1yo/edit?usp=sharing"",""สุโขทัย!M497"")"),0)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IFERROR(__xludf.DUMMYFUNCTION("IMPORTRANGE(""https://docs.google.com/spreadsheets/d/11923uPwbBZFjjGgGUA6NLw09EwE0CqkOc4q9oUmW1yo/edit?usp=sharing"",""สุโขทัย!M498"")"),0)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IFERROR(__xludf.DUMMYFUNCTION("IMPORTRANGE(""https://docs.google.com/spreadsheets/d/11923uPwbBZFjjGgGUA6NLw09EwE0CqkOc4q9oUmW1yo/edit?usp=sharing"",""สุโขทัย!M499"")"),0)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IFERROR(__xludf.DUMMYFUNCTION("IMPORTRANGE(""https://docs.google.com/spreadsheets/d/11923uPwbBZFjjGgGUA6NLw09EwE0CqkOc4q9oUmW1yo/edit?usp=sharing"",""สุโขทัย!M500"")"),0)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IFERROR(__xludf.DUMMYFUNCTION("IMPORTRANGE(""https://docs.google.com/spreadsheets/d/11923uPwbBZFjjGgGUA6NLw09EwE0CqkOc4q9oUmW1yo/edit?usp=sharing"",""สุโขทัย!J502"")"),0)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IFERROR(__xludf.DUMMYFUNCTION("IMPORTRANGE(""https://docs.google.com/spreadsheets/d/11923uPwbBZFjjGgGUA6NLw09EwE0CqkOc4q9oUmW1yo/edit?usp=sharing"",""สุโขทัย!J503"")"),1)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IFERROR(__xludf.DUMMYFUNCTION("IMPORTRANGE(""https://docs.google.com/spreadsheets/d/11923uPwbBZFjjGgGUA6NLw09EwE0CqkOc4q9oUmW1yo/edit?usp=sharing"",""สุโขทัย!J166"")"),0)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IFERROR(__xludf.DUMMYFUNCTION("IMPORTRANGE(""https://docs.google.com/spreadsheets/d/11923uPwbBZFjjGgGUA6NLw09EwE0CqkOc4q9oUmW1yo/edit?usp=sharing"",""สุโขทัย!J166"")"),0)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IFERROR(__xludf.DUMMYFUNCTION("IMPORTRANGE(""https://docs.google.com/spreadsheets/d/11923uPwbBZFjjGgGUA6NLw09EwE0CqkOc4q9oUmW1yo/edit?usp=sharing"",""สุโขทัย!I506"")"),100)</f>
        <v>100</v>
      </c>
      <c r="J611" s="167">
        <f ca="1">IFERROR(__xludf.DUMMYFUNCTION("IMPORTRANGE(""https://docs.google.com/spreadsheets/d/11923uPwbBZFjjGgGUA6NLw09EwE0CqkOc4q9oUmW1yo/edit?usp=sharing"",""สุโขทัย!J506"")"),0)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IFERROR(__xludf.DUMMYFUNCTION("IMPORTRANGE(""https://docs.google.com/spreadsheets/d/11923uPwbBZFjjGgGUA6NLw09EwE0CqkOc4q9oUmW1yo/edit?usp=sharing"",""สุโขทัย!I507"")"),0)</f>
        <v>0</v>
      </c>
      <c r="J612" s="192">
        <f ca="1">IFERROR(__xludf.DUMMYFUNCTION("IMPORTRANGE(""https://docs.google.com/spreadsheets/d/11923uPwbBZFjjGgGUA6NLw09EwE0CqkOc4q9oUmW1yo/edit?usp=sharing"",""สุโขทัย!J507"")"),0)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IFERROR(__xludf.DUMMYFUNCTION("IMPORTRANGE(""https://docs.google.com/spreadsheets/d/11923uPwbBZFjjGgGUA6NLw09EwE0CqkOc4q9oUmW1yo/edit?usp=sharing"",""สุโขทัย!I508"")"),0)</f>
        <v>0</v>
      </c>
      <c r="J613" s="192">
        <f ca="1">IFERROR(__xludf.DUMMYFUNCTION("IMPORTRANGE(""https://docs.google.com/spreadsheets/d/11923uPwbBZFjjGgGUA6NLw09EwE0CqkOc4q9oUmW1yo/edit?usp=sharing"",""สุโขทัย!J508"")"),0)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IFERROR(__xludf.DUMMYFUNCTION("IMPORTRANGE(""https://docs.google.com/spreadsheets/d/11923uPwbBZFjjGgGUA6NLw09EwE0CqkOc4q9oUmW1yo/edit?usp=sharing"",""สุโขทัย!I509"")"),0)</f>
        <v>0</v>
      </c>
      <c r="J614" s="192">
        <f ca="1">IFERROR(__xludf.DUMMYFUNCTION("IMPORTRANGE(""https://docs.google.com/spreadsheets/d/11923uPwbBZFjjGgGUA6NLw09EwE0CqkOc4q9oUmW1yo/edit?usp=sharing"",""สุโขทัย!J509"")"),0)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IFERROR(__xludf.DUMMYFUNCTION("IMPORTRANGE(""https://docs.google.com/spreadsheets/d/11923uPwbBZFjjGgGUA6NLw09EwE0CqkOc4q9oUmW1yo/edit?usp=sharing"",""สุโขทัย!I510"")"),0)</f>
        <v>0</v>
      </c>
      <c r="J615" s="192">
        <f ca="1">IFERROR(__xludf.DUMMYFUNCTION("IMPORTRANGE(""https://docs.google.com/spreadsheets/d/11923uPwbBZFjjGgGUA6NLw09EwE0CqkOc4q9oUmW1yo/edit?usp=sharing"",""สุโขทัย!J510"")"),0)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IFERROR(__xludf.DUMMYFUNCTION("IMPORTRANGE(""https://docs.google.com/spreadsheets/d/11923uPwbBZFjjGgGUA6NLw09EwE0CqkOc4q9oUmW1yo/edit?usp=sharing"",""สุโขทัย!I511"")"),0)</f>
        <v>0</v>
      </c>
      <c r="J616" s="192">
        <f ca="1">IFERROR(__xludf.DUMMYFUNCTION("IMPORTRANGE(""https://docs.google.com/spreadsheets/d/11923uPwbBZFjjGgGUA6NLw09EwE0CqkOc4q9oUmW1yo/edit?usp=sharing"",""สุโขทัย!J511"")"),0)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IFERROR(__xludf.DUMMYFUNCTION("IMPORTRANGE(""https://docs.google.com/spreadsheets/d/11923uPwbBZFjjGgGUA6NLw09EwE0CqkOc4q9oUmW1yo/edit?usp=sharing"",""สุโขทัย!I512"")"),0)</f>
        <v>0</v>
      </c>
      <c r="J617" s="191">
        <f ca="1">IFERROR(__xludf.DUMMYFUNCTION("IMPORTRANGE(""https://docs.google.com/spreadsheets/d/11923uPwbBZFjjGgGUA6NLw09EwE0CqkOc4q9oUmW1yo/edit?usp=sharing"",""สุโขทัย!J512"")"),0)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IFERROR(__xludf.DUMMYFUNCTION("IMPORTRANGE(""https://docs.google.com/spreadsheets/d/11923uPwbBZFjjGgGUA6NLw09EwE0CqkOc4q9oUmW1yo/edit?usp=sharing"",""สุโขทัย!I513"")"),0)</f>
        <v>0</v>
      </c>
      <c r="J618" s="192">
        <f ca="1">IFERROR(__xludf.DUMMYFUNCTION("IMPORTRANGE(""https://docs.google.com/spreadsheets/d/11923uPwbBZFjjGgGUA6NLw09EwE0CqkOc4q9oUmW1yo/edit?usp=sharing"",""สุโขทัย!J513"")"),0)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IFERROR(__xludf.DUMMYFUNCTION("IMPORTRANGE(""https://docs.google.com/spreadsheets/d/11923uPwbBZFjjGgGUA6NLw09EwE0CqkOc4q9oUmW1yo/edit?usp=sharing"",""สุโขทัย!I514"")"),0)</f>
        <v>0</v>
      </c>
      <c r="J619" s="192">
        <f ca="1">IFERROR(__xludf.DUMMYFUNCTION("IMPORTRANGE(""https://docs.google.com/spreadsheets/d/11923uPwbBZFjjGgGUA6NLw09EwE0CqkOc4q9oUmW1yo/edit?usp=sharing"",""สุโขทัย!J514"")"),0)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IFERROR(__xludf.DUMMYFUNCTION("IMPORTRANGE(""https://docs.google.com/spreadsheets/d/11923uPwbBZFjjGgGUA6NLw09EwE0CqkOc4q9oUmW1yo/edit?usp=sharing"",""สุโขทัย!I515"")"),0)</f>
        <v>0</v>
      </c>
      <c r="J620" s="167">
        <f ca="1">IFERROR(__xludf.DUMMYFUNCTION("IMPORTRANGE(""https://docs.google.com/spreadsheets/d/11923uPwbBZFjjGgGUA6NLw09EwE0CqkOc4q9oUmW1yo/edit?usp=sharing"",""สุโขทัย!J515"")"),0)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IFERROR(__xludf.DUMMYFUNCTION("IMPORTRANGE(""https://docs.google.com/spreadsheets/d/11923uPwbBZFjjGgGUA6NLw09EwE0CqkOc4q9oUmW1yo/edit?usp=sharing"",""สุโขทัย!I516"")"),0)</f>
        <v>0</v>
      </c>
      <c r="J621" s="167">
        <f ca="1">IFERROR(__xludf.DUMMYFUNCTION("IMPORTRANGE(""https://docs.google.com/spreadsheets/d/11923uPwbBZFjjGgGUA6NLw09EwE0CqkOc4q9oUmW1yo/edit?usp=sharing"",""สุโขทัย!J516"")"),0)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IFERROR(__xludf.DUMMYFUNCTION("IMPORTRANGE(""https://docs.google.com/spreadsheets/d/11923uPwbBZFjjGgGUA6NLw09EwE0CqkOc4q9oUmW1yo/edit?usp=sharing"",""สุโขทัย!I517"")"),0)</f>
        <v>0</v>
      </c>
      <c r="J622" s="192">
        <f ca="1">IFERROR(__xludf.DUMMYFUNCTION("IMPORTRANGE(""https://docs.google.com/spreadsheets/d/11923uPwbBZFjjGgGUA6NLw09EwE0CqkOc4q9oUmW1yo/edit?usp=sharing"",""สุโขทัย!J517"")"),0)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IFERROR(__xludf.DUMMYFUNCTION("IMPORTRANGE(""https://docs.google.com/spreadsheets/d/11923uPwbBZFjjGgGUA6NLw09EwE0CqkOc4q9oUmW1yo/edit?usp=sharing"",""สุโขทัย!I518"")"),0)</f>
        <v>0</v>
      </c>
      <c r="J623" s="192">
        <f ca="1">IFERROR(__xludf.DUMMYFUNCTION("IMPORTRANGE(""https://docs.google.com/spreadsheets/d/11923uPwbBZFjjGgGUA6NLw09EwE0CqkOc4q9oUmW1yo/edit?usp=sharing"",""สุโขทัย!J518"")"),0)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IFERROR(__xludf.DUMMYFUNCTION("IMPORTRANGE(""https://docs.google.com/spreadsheets/d/11923uPwbBZFjjGgGUA6NLw09EwE0CqkOc4q9oUmW1yo/edit?usp=sharing"",""สุโขทัย!I519"")"),0)</f>
        <v>0</v>
      </c>
      <c r="J624" s="191">
        <f ca="1">IFERROR(__xludf.DUMMYFUNCTION("IMPORTRANGE(""https://docs.google.com/spreadsheets/d/11923uPwbBZFjjGgGUA6NLw09EwE0CqkOc4q9oUmW1yo/edit?usp=sharing"",""สุโขทัย!J519"")"),0)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IFERROR(__xludf.DUMMYFUNCTION("IMPORTRANGE(""https://docs.google.com/spreadsheets/d/11923uPwbBZFjjGgGUA6NLw09EwE0CqkOc4q9oUmW1yo/edit?usp=sharing"",""สุโขทัย!I520"")"),0)</f>
        <v>0</v>
      </c>
      <c r="J625" s="192">
        <f ca="1">IFERROR(__xludf.DUMMYFUNCTION("IMPORTRANGE(""https://docs.google.com/spreadsheets/d/11923uPwbBZFjjGgGUA6NLw09EwE0CqkOc4q9oUmW1yo/edit?usp=sharing"",""สุโขทัย!J520"")"),0)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IFERROR(__xludf.DUMMYFUNCTION("IMPORTRANGE(""https://docs.google.com/spreadsheets/d/11923uPwbBZFjjGgGUA6NLw09EwE0CqkOc4q9oUmW1yo/edit?usp=sharing"",""สุโขทัย!I521"")"),0)</f>
        <v>0</v>
      </c>
      <c r="J626" s="192">
        <f ca="1">IFERROR(__xludf.DUMMYFUNCTION("IMPORTRANGE(""https://docs.google.com/spreadsheets/d/11923uPwbBZFjjGgGUA6NLw09EwE0CqkOc4q9oUmW1yo/edit?usp=sharing"",""สุโขทัย!J521"")"),0)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32">
        <f ca="1">IFERROR(__xludf.DUMMYFUNCTION("IMPORTRANGE(""https://docs.google.com/spreadsheets/d/11923uPwbBZFjjGgGUA6NLw09EwE0CqkOc4q9oUmW1yo/edit?usp=sharing"",""สุโขทัย!J523"")"),191151.43)</f>
        <v>191151.43</v>
      </c>
      <c r="K628" s="333">
        <f t="shared" ref="K628:K635" ca="1" si="129">IF(I628&gt;0,J628*100/I628,0)</f>
        <v>3.1197032763471144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IFERROR(__xludf.DUMMYFUNCTION("IMPORTRANGE(""https://docs.google.com/spreadsheets/d/11923uPwbBZFjjGgGUA6NLw09EwE0CqkOc4q9oUmW1yo/edit?usp=sharing"",""สุโขทัย!I524"")"),426)</f>
        <v>426</v>
      </c>
      <c r="J629" s="332">
        <f ca="1">IFERROR(__xludf.DUMMYFUNCTION("IMPORTRANGE(""https://docs.google.com/spreadsheets/d/11923uPwbBZFjjGgGUA6NLw09EwE0CqkOc4q9oUmW1yo/edit?usp=sharing"",""สุโขทัย!J524"")"),13)</f>
        <v>13</v>
      </c>
      <c r="K629" s="333">
        <f t="shared" ca="1" si="129"/>
        <v>3.051643192488263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32">
        <f ca="1">IFERROR(__xludf.DUMMYFUNCTION("IMPORTRANGE(""https://docs.google.com/spreadsheets/d/11923uPwbBZFjjGgGUA6NLw09EwE0CqkOc4q9oUmW1yo/edit?usp=sharing"",""สุโขทัย!J525"")"),373359.59)</f>
        <v>373359.59</v>
      </c>
      <c r="K630" s="333">
        <f t="shared" ca="1" si="129"/>
        <v>5.3275500699004841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IFERROR(__xludf.DUMMYFUNCTION("IMPORTRANGE(""https://docs.google.com/spreadsheets/d/11923uPwbBZFjjGgGUA6NLw09EwE0CqkOc4q9oUmW1yo/edit?usp=sharing"",""สุโขทัย!I526"")"),256)</f>
        <v>256</v>
      </c>
      <c r="J631" s="332">
        <f ca="1">IFERROR(__xludf.DUMMYFUNCTION("IMPORTRANGE(""https://docs.google.com/spreadsheets/d/11923uPwbBZFjjGgGUA6NLw09EwE0CqkOc4q9oUmW1yo/edit?usp=sharing"",""สุโขทัย!J526"")"),118)</f>
        <v>118</v>
      </c>
      <c r="K631" s="333">
        <f t="shared" ca="1" si="129"/>
        <v>46.09375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IFERROR(__xludf.DUMMYFUNCTION("IMPORTRANGE(""https://docs.google.com/spreadsheets/d/11923uPwbBZFjjGgGUA6NLw09EwE0CqkOc4q9oUmW1yo/edit?usp=sharing"",""สุโขทัย!I527"")"),2664010.23)</f>
        <v>2664010.23</v>
      </c>
      <c r="J632" s="332">
        <f ca="1">IFERROR(__xludf.DUMMYFUNCTION("IMPORTRANGE(""https://docs.google.com/spreadsheets/d/11923uPwbBZFjjGgGUA6NLw09EwE0CqkOc4q9oUmW1yo/edit?usp=sharing"",""สุโขทัย!J527"")"),200682.28)</f>
        <v>200682.28</v>
      </c>
      <c r="K632" s="333">
        <f t="shared" ca="1" si="129"/>
        <v>7.5330896908755491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IFERROR(__xludf.DUMMYFUNCTION("IMPORTRANGE(""https://docs.google.com/spreadsheets/d/11923uPwbBZFjjGgGUA6NLw09EwE0CqkOc4q9oUmW1yo/edit?usp=sharing"",""สุโขทัย!I528"")"),180)</f>
        <v>180</v>
      </c>
      <c r="J633" s="332">
        <f ca="1">IFERROR(__xludf.DUMMYFUNCTION("IMPORTRANGE(""https://docs.google.com/spreadsheets/d/11923uPwbBZFjjGgGUA6NLw09EwE0CqkOc4q9oUmW1yo/edit?usp=sharing"",""สุโขทัย!J528"")"),17)</f>
        <v>17</v>
      </c>
      <c r="K633" s="333">
        <f t="shared" ca="1" si="129"/>
        <v>9.4444444444444446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IFERROR(__xludf.DUMMYFUNCTION("IMPORTRANGE(""https://docs.google.com/spreadsheets/d/11923uPwbBZFjjGgGUA6NLw09EwE0CqkOc4q9oUmW1yo/edit?usp=sharing"",""สุโขทัย!I529"")"),5000000)</f>
        <v>5000000</v>
      </c>
      <c r="J634" s="332">
        <f ca="1">IFERROR(__xludf.DUMMYFUNCTION("IMPORTRANGE(""https://docs.google.com/spreadsheets/d/11923uPwbBZFjjGgGUA6NLw09EwE0CqkOc4q9oUmW1yo/edit?usp=sharing"",""สุโขทัย!J529"")"),0)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IFERROR(__xludf.DUMMYFUNCTION("IMPORTRANGE(""https://docs.google.com/spreadsheets/d/11923uPwbBZFjjGgGUA6NLw09EwE0CqkOc4q9oUmW1yo/edit?usp=sharing"",""สุโขทัย!I530"")"),114)</f>
        <v>114</v>
      </c>
      <c r="J635" s="462">
        <f ca="1">IFERROR(__xludf.DUMMYFUNCTION("IMPORTRANGE(""https://docs.google.com/spreadsheets/d/11923uPwbBZFjjGgGUA6NLw09EwE0CqkOc4q9oUmW1yo/edit?usp=sharing"",""สุโขทัย!J530"")"),0)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zoomScale="80" zoomScaleNormal="8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252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5721792</v>
      </c>
      <c r="M8" s="25">
        <f t="shared" ca="1" si="0"/>
        <v>1363395</v>
      </c>
      <c r="N8" s="25">
        <f t="shared" ca="1" si="0"/>
        <v>1719440</v>
      </c>
      <c r="O8" s="24">
        <f t="shared" ref="O8:O16" ca="1" si="1">IF(L8&gt;0,N8*100/L8,0)</f>
        <v>30.050725367157703</v>
      </c>
      <c r="P8" s="24">
        <f t="shared" ref="P8:P16" ca="1" si="2">IF(M8&gt;0,N8*100/M8,0)</f>
        <v>126.11458894891062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5721792</v>
      </c>
      <c r="M10" s="32">
        <f t="shared" ca="1" si="4"/>
        <v>1363395</v>
      </c>
      <c r="N10" s="32">
        <f t="shared" ca="1" si="4"/>
        <v>1719440</v>
      </c>
      <c r="O10" s="31">
        <f t="shared" ca="1" si="1"/>
        <v>30.050725367157703</v>
      </c>
      <c r="P10" s="31">
        <f t="shared" ca="1" si="2"/>
        <v>126.11458894891062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4749392</v>
      </c>
      <c r="M12" s="40">
        <f t="shared" ca="1" si="6"/>
        <v>1363395</v>
      </c>
      <c r="N12" s="40">
        <f t="shared" ca="1" si="6"/>
        <v>829040</v>
      </c>
      <c r="O12" s="40">
        <f t="shared" ca="1" si="1"/>
        <v>17.455708014836425</v>
      </c>
      <c r="P12" s="40">
        <f t="shared" ca="1" si="2"/>
        <v>60.807029510890096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1880100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2869292</v>
      </c>
      <c r="M14" s="40">
        <f t="shared" si="8"/>
        <v>0</v>
      </c>
      <c r="N14" s="40">
        <f t="shared" ca="1" si="8"/>
        <v>109709</v>
      </c>
      <c r="O14" s="43">
        <f t="shared" ca="1" si="1"/>
        <v>3.8235564731648086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972400</v>
      </c>
      <c r="M16" s="40">
        <f t="shared" si="10"/>
        <v>0</v>
      </c>
      <c r="N16" s="40">
        <f t="shared" ca="1" si="10"/>
        <v>890400</v>
      </c>
      <c r="O16" s="52">
        <f t="shared" ca="1" si="1"/>
        <v>91.567256273138625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3520865</v>
      </c>
      <c r="M18" s="25">
        <f t="shared" ca="1" si="11"/>
        <v>1363395</v>
      </c>
      <c r="N18" s="25">
        <f t="shared" ca="1" si="11"/>
        <v>1609731</v>
      </c>
      <c r="O18" s="24">
        <f t="shared" ref="O18:O20" ca="1" si="12">IF(L18&gt;0,N18*100/L18,0)</f>
        <v>45.71975920689944</v>
      </c>
      <c r="P18" s="24">
        <f t="shared" ref="P18:P26" ca="1" si="13">IF(M18&gt;0,N18*100/M18,0)</f>
        <v>118.0678380073273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3520865</v>
      </c>
      <c r="M20" s="32">
        <f t="shared" ca="1" si="15"/>
        <v>1363395</v>
      </c>
      <c r="N20" s="32">
        <f t="shared" ca="1" si="15"/>
        <v>1609731</v>
      </c>
      <c r="O20" s="31">
        <f t="shared" ca="1" si="12"/>
        <v>45.71975920689944</v>
      </c>
      <c r="P20" s="31">
        <f t="shared" ca="1" si="13"/>
        <v>118.0678380073273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2548465</v>
      </c>
      <c r="M22" s="44">
        <f t="shared" ca="1" si="18"/>
        <v>1363395</v>
      </c>
      <c r="N22" s="43">
        <f t="shared" ca="1" si="18"/>
        <v>719331</v>
      </c>
      <c r="O22" s="43">
        <f t="shared" ca="1" si="17"/>
        <v>28.226049798604258</v>
      </c>
      <c r="P22" s="43">
        <f t="shared" ca="1" si="13"/>
        <v>52.76027856930677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1880100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668365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972400</v>
      </c>
      <c r="M26" s="52">
        <f t="shared" si="22"/>
        <v>0</v>
      </c>
      <c r="N26" s="52">
        <f t="shared" ca="1" si="22"/>
        <v>890400</v>
      </c>
      <c r="O26" s="52">
        <f t="shared" ca="1" si="17"/>
        <v>91.567256273138625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2200927</v>
      </c>
      <c r="M28" s="25">
        <f t="shared" si="23"/>
        <v>0</v>
      </c>
      <c r="N28" s="25">
        <f t="shared" ca="1" si="23"/>
        <v>109709</v>
      </c>
      <c r="O28" s="24">
        <f t="shared" ref="O28:O30" ca="1" si="24">IF(L28&gt;0,N28*100/L28,0)</f>
        <v>4.9846723675978346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2200927</v>
      </c>
      <c r="M30" s="32">
        <f t="shared" si="27"/>
        <v>0</v>
      </c>
      <c r="N30" s="32">
        <f t="shared" ca="1" si="27"/>
        <v>109709</v>
      </c>
      <c r="O30" s="31">
        <f t="shared" ca="1" si="24"/>
        <v>4.9846723675978346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2200927</v>
      </c>
      <c r="M32" s="43">
        <f t="shared" si="30"/>
        <v>0</v>
      </c>
      <c r="N32" s="43">
        <f t="shared" ca="1" si="30"/>
        <v>109709</v>
      </c>
      <c r="O32" s="43">
        <f t="shared" ca="1" si="29"/>
        <v>4.9846723675978346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2200927</v>
      </c>
      <c r="M34" s="43">
        <f t="shared" si="32"/>
        <v>0</v>
      </c>
      <c r="N34" s="43">
        <f t="shared" ca="1" si="32"/>
        <v>109709</v>
      </c>
      <c r="O34" s="43">
        <f t="shared" ca="1" si="29"/>
        <v>4.9846723675978346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3520865</v>
      </c>
      <c r="M37" s="55">
        <f t="shared" ca="1" si="33"/>
        <v>1363395</v>
      </c>
      <c r="N37" s="55">
        <f t="shared" ca="1" si="33"/>
        <v>1609731</v>
      </c>
      <c r="O37" s="56">
        <f t="shared" ca="1" si="29"/>
        <v>45.71975920689944</v>
      </c>
      <c r="P37" s="56">
        <f t="shared" ca="1" si="25"/>
        <v>118.0678380073273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1614100</v>
      </c>
      <c r="M41" s="79">
        <f t="shared" ca="1" si="34"/>
        <v>367100</v>
      </c>
      <c r="N41" s="79">
        <f t="shared" ca="1" si="34"/>
        <v>1049111</v>
      </c>
      <c r="O41" s="78">
        <f t="shared" ref="O41:O43" ca="1" si="35">IF(L41&gt;0,N41*100/L41,0)</f>
        <v>64.996654482374083</v>
      </c>
      <c r="P41" s="78">
        <f t="shared" ref="P41:P43" ca="1" si="36">IF(M41&gt;0,N41*100/M41,0)</f>
        <v>285.78343775538002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1614100</v>
      </c>
      <c r="M43" s="79">
        <f t="shared" ca="1" si="38"/>
        <v>367100</v>
      </c>
      <c r="N43" s="79">
        <f t="shared" ca="1" si="38"/>
        <v>1049111</v>
      </c>
      <c r="O43" s="78">
        <f t="shared" ca="1" si="35"/>
        <v>64.996654482374083</v>
      </c>
      <c r="P43" s="78">
        <f t="shared" ca="1" si="36"/>
        <v>285.78343775538002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734100</v>
      </c>
      <c r="M45" s="91">
        <f ca="1">IFERROR(__xludf.DUMMYFUNCTION("IMPORTRANGE(""https://docs.google.com/spreadsheets/d/1Yj_ptqi66GCucihVvJfMjLAmec39IyEx_6qawtMGysU/edit?usp=sharing"",""สบก!Q35"")"),367100)</f>
        <v>367100</v>
      </c>
      <c r="N45" s="91">
        <f ca="1">IFERROR(__xludf.DUMMYFUNCTION("IMPORTRANGE(""https://docs.google.com/spreadsheets/d/1Yj_ptqi66GCucihVvJfMjLAmec39IyEx_6qawtMGysU/edit?usp=sharing"",""สบก!R35"")"),251111)</f>
        <v>251111</v>
      </c>
      <c r="O45" s="92">
        <f ca="1">IF(L45&gt;0,N45*100/L45,0)</f>
        <v>34.206647595695408</v>
      </c>
      <c r="P45" s="92">
        <f ca="1">IF(M45&gt;0,N45*100/M45,0)</f>
        <v>68.403977117951513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IFERROR(__xludf.DUMMYFUNCTION("IMPORTRANGE(""https://docs.google.com/spreadsheets/d/1Yj_ptqi66GCucihVvJfMjLAmec39IyEx_6qawtMGysU/edit?usp=sharing"",""สบก!M35"")"),734100)</f>
        <v>734100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IFERROR(__xludf.DUMMYFUNCTION("IMPORTRANGE(""https://docs.google.com/spreadsheets/d/1Yj_ptqi66GCucihVvJfMjLAmec39IyEx_6qawtMGysU/edit?usp=sharing"",""สบก!N35"")"),0)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IFERROR(__xludf.DUMMYFUNCTION("IMPORTRANGE(""https://docs.google.com/spreadsheets/d/1Yj_ptqi66GCucihVvJfMjLAmec39IyEx_6qawtMGysU/edit?usp=sharing"",""สบก!O35"")"),880000)</f>
        <v>880000</v>
      </c>
      <c r="M49" s="101"/>
      <c r="N49" s="91">
        <f ca="1">IFERROR(__xludf.DUMMYFUNCTION("IMPORTRANGE(""https://docs.google.com/spreadsheets/d/1Yj_ptqi66GCucihVvJfMjLAmec39IyEx_6qawtMGysU/edit?usp=sharing"",""สบก!S35"")"),798000)</f>
        <v>798000</v>
      </c>
      <c r="O49" s="101">
        <f ca="1">IF(L49&gt;0,N49*100/L49,0)</f>
        <v>90.681818181818187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400000</v>
      </c>
      <c r="M53" s="125">
        <f t="shared" ca="1" si="39"/>
        <v>213500</v>
      </c>
      <c r="N53" s="125">
        <f t="shared" ca="1" si="39"/>
        <v>158085</v>
      </c>
      <c r="O53" s="124">
        <f t="shared" ref="O53:O55" ca="1" si="40">IF(L53&gt;0,N53*100/L53,0)</f>
        <v>39.521250000000002</v>
      </c>
      <c r="P53" s="124">
        <f t="shared" ref="P53:P55" ca="1" si="41">IF(M53&gt;0,N53*100/M53,0)</f>
        <v>74.044496487119432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400000</v>
      </c>
      <c r="M55" s="125">
        <f t="shared" ca="1" si="43"/>
        <v>213500</v>
      </c>
      <c r="N55" s="125">
        <f t="shared" ca="1" si="43"/>
        <v>158085</v>
      </c>
      <c r="O55" s="124">
        <f t="shared" ca="1" si="40"/>
        <v>39.521250000000002</v>
      </c>
      <c r="P55" s="124">
        <f t="shared" ca="1" si="41"/>
        <v>74.044496487119432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400000</v>
      </c>
      <c r="M57" s="91">
        <f ca="1">IFERROR(__xludf.DUMMYFUNCTION("IMPORTRANGE(""https://docs.google.com/spreadsheets/d/1Yj_ptqi66GCucihVvJfMjLAmec39IyEx_6qawtMGysU/edit?usp=sharing"",""สบก!Z35"")"),213500)</f>
        <v>213500</v>
      </c>
      <c r="N57" s="91">
        <f ca="1">IFERROR(__xludf.DUMMYFUNCTION("IMPORTRANGE(""https://docs.google.com/spreadsheets/d/1Yj_ptqi66GCucihVvJfMjLAmec39IyEx_6qawtMGysU/edit?usp=sharing"",""สบก!AA35"")"),158085)</f>
        <v>158085</v>
      </c>
      <c r="O57" s="92">
        <f ca="1">IF(L57&gt;0,N57*100/L57,0)</f>
        <v>39.521250000000002</v>
      </c>
      <c r="P57" s="92">
        <f ca="1">IF(M57&gt;0,N57*100/M57,0)</f>
        <v>74.044496487119432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IFERROR(__xludf.DUMMYFUNCTION("IMPORTRANGE(""https://docs.google.com/spreadsheets/d/1Yj_ptqi66GCucihVvJfMjLAmec39IyEx_6qawtMGysU/edit?usp=sharing"",""สบก!V35"")"),400000)</f>
        <v>400000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IFERROR(__xludf.DUMMYFUNCTION("IMPORTRANGE(""https://docs.google.com/spreadsheets/d/1Yj_ptqi66GCucihVvJfMjLAmec39IyEx_6qawtMGysU/edit?usp=sharing"",""สบก!W35"")"),0)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IFERROR(__xludf.DUMMYFUNCTION("IMPORTRANGE(""https://docs.google.com/spreadsheets/d/1Yj_ptqi66GCucihVvJfMjLAmec39IyEx_6qawtMGysU/edit?usp=sharing"",""สบก!X35"")"),0)</f>
        <v>0</v>
      </c>
      <c r="M61" s="101"/>
      <c r="N61" s="91">
        <f ca="1">IFERROR(__xludf.DUMMYFUNCTION("IMPORTRANGE(""https://docs.google.com/spreadsheets/d/1Yj_ptqi66GCucihVvJfMjLAmec39IyEx_6qawtMGysU/edit?usp=sharing"",""สบก!AB35"")"),0)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IFERROR(__xludf.DUMMYFUNCTION("IMPORTRANGE(""https://docs.google.com/spreadsheets/d/11923uPwbBZFjjGgGUA6NLw09EwE0CqkOc4q9oUmW1yo/edit?usp=sharing"",""อุตรดิตถ์!I9"")"),0)</f>
        <v>0</v>
      </c>
      <c r="J64" s="146">
        <f ca="1">IFERROR(__xludf.DUMMYFUNCTION("IMPORTRANGE(""https://docs.google.com/spreadsheets/d/11923uPwbBZFjjGgGUA6NLw09EwE0CqkOc4q9oUmW1yo/edit?usp=sharing"",""อุตรดิตถ์!J9"")"),0)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IFERROR(__xludf.DUMMYFUNCTION("IMPORTRANGE(""https://docs.google.com/spreadsheets/d/11923uPwbBZFjjGgGUA6NLw09EwE0CqkOc4q9oUmW1yo/edit?usp=sharing"",""อุตรดิตถ์!I10"")"),0)</f>
        <v>0</v>
      </c>
      <c r="J65" s="146">
        <f ca="1">IFERROR(__xludf.DUMMYFUNCTION("IMPORTRANGE(""https://docs.google.com/spreadsheets/d/11923uPwbBZFjjGgGUA6NLw09EwE0CqkOc4q9oUmW1yo/edit?usp=sharing"",""อุตรดิตถ์!J10"")"),0)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IFERROR(__xludf.DUMMYFUNCTION("IMPORTRANGE(""https://docs.google.com/spreadsheets/d/1Yj_ptqi66GCucihVvJfMjLAmec39IyEx_6qawtMGysU/edit?usp=sharing"",""สบก!AI35"")"),0)</f>
        <v>0</v>
      </c>
      <c r="N70" s="172">
        <f ca="1">IFERROR(__xludf.DUMMYFUNCTION("IMPORTRANGE(""https://docs.google.com/spreadsheets/d/1Yj_ptqi66GCucihVvJfMjLAmec39IyEx_6qawtMGysU/edit?usp=sharing"",""สบก!AJ35"")"),0)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IFERROR(__xludf.DUMMYFUNCTION("IMPORTRANGE(""https://docs.google.com/spreadsheets/d/1Yj_ptqi66GCucihVvJfMjLAmec39IyEx_6qawtMGysU/edit?usp=sharing"",""สบก!AE35"")"),0)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IFERROR(__xludf.DUMMYFUNCTION("IMPORTRANGE(""https://docs.google.com/spreadsheets/d/1Yj_ptqi66GCucihVvJfMjLAmec39IyEx_6qawtMGysU/edit?usp=sharing"",""สบก!AF35"")"),0)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IFERROR(__xludf.DUMMYFUNCTION("IMPORTRANGE(""https://docs.google.com/spreadsheets/d/1Yj_ptqi66GCucihVvJfMjLAmec39IyEx_6qawtMGysU/edit?usp=sharing"",""สบก!AG35"")"),0)</f>
        <v>0</v>
      </c>
      <c r="M74" s="101"/>
      <c r="N74" s="91">
        <f ca="1">IFERROR(__xludf.DUMMYFUNCTION("IMPORTRANGE(""https://docs.google.com/spreadsheets/d/1Yj_ptqi66GCucihVvJfMjLAmec39IyEx_6qawtMGysU/edit?usp=sharing"",""สบก!AK35"")"),0)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IFERROR(__xludf.DUMMYFUNCTION("IMPORTRANGE(""https://docs.google.com/spreadsheets/d/11923uPwbBZFjjGgGUA6NLw09EwE0CqkOc4q9oUmW1yo/edit?usp=sharing"",""อุตรดิตถ์!J16"")"),0)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IFERROR(__xludf.DUMMYFUNCTION("IMPORTRANGE(""https://docs.google.com/spreadsheets/d/11923uPwbBZFjjGgGUA6NLw09EwE0CqkOc4q9oUmW1yo/edit?usp=sharing"",""อุตรดิตถ์!J17"")"),0)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IFERROR(__xludf.DUMMYFUNCTION("IMPORTRANGE(""https://docs.google.com/spreadsheets/d/11923uPwbBZFjjGgGUA6NLw09EwE0CqkOc4q9oUmW1yo/edit?usp=sharing"",""อุตรดิตถ์!J18"")"),0)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IFERROR(__xludf.DUMMYFUNCTION("IMPORTRANGE(""https://docs.google.com/spreadsheets/d/11923uPwbBZFjjGgGUA6NLw09EwE0CqkOc4q9oUmW1yo/edit?usp=sharing"",""อุตรดิตถ์!J19"")"),0)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IFERROR(__xludf.DUMMYFUNCTION("IMPORTRANGE(""https://docs.google.com/spreadsheets/d/11923uPwbBZFjjGgGUA6NLw09EwE0CqkOc4q9oUmW1yo/edit?usp=sharing"",""อุตรดิตถ์!I20"")"),0)</f>
        <v>0</v>
      </c>
      <c r="J80" s="203">
        <f ca="1">IFERROR(__xludf.DUMMYFUNCTION("IMPORTRANGE(""https://docs.google.com/spreadsheets/d/11923uPwbBZFjjGgGUA6NLw09EwE0CqkOc4q9oUmW1yo/edit?usp=sharing"",""อุตรดิตถ์!J20"")"),0)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IFERROR(__xludf.DUMMYFUNCTION("IMPORTRANGE(""https://docs.google.com/spreadsheets/d/11923uPwbBZFjjGgGUA6NLw09EwE0CqkOc4q9oUmW1yo/edit?usp=sharing"",""อุตรดิตถ์!I21"")"),0)</f>
        <v>0</v>
      </c>
      <c r="J81" s="203">
        <f ca="1">IFERROR(__xludf.DUMMYFUNCTION("IMPORTRANGE(""https://docs.google.com/spreadsheets/d/11923uPwbBZFjjGgGUA6NLw09EwE0CqkOc4q9oUmW1yo/edit?usp=sharing"",""อุตรดิตถ์!J21"")"),0)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IFERROR(__xludf.DUMMYFUNCTION("IMPORTRANGE(""https://docs.google.com/spreadsheets/d/11923uPwbBZFjjGgGUA6NLw09EwE0CqkOc4q9oUmW1yo/edit?usp=sharing"",""อุตรดิตถ์!I22"")"),0)</f>
        <v>0</v>
      </c>
      <c r="J82" s="191">
        <f ca="1">IFERROR(__xludf.DUMMYFUNCTION("IMPORTRANGE(""https://docs.google.com/spreadsheets/d/11923uPwbBZFjjGgGUA6NLw09EwE0CqkOc4q9oUmW1yo/edit?usp=sharing"",""อุตรดิตถ์!J22"")"),0)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IFERROR(__xludf.DUMMYFUNCTION("IMPORTRANGE(""https://docs.google.com/spreadsheets/d/11923uPwbBZFjjGgGUA6NLw09EwE0CqkOc4q9oUmW1yo/edit?usp=sharing"",""อุตรดิตถ์!I23"")"),0)</f>
        <v>0</v>
      </c>
      <c r="J83" s="191">
        <f ca="1">IFERROR(__xludf.DUMMYFUNCTION("IMPORTRANGE(""https://docs.google.com/spreadsheets/d/11923uPwbBZFjjGgGUA6NLw09EwE0CqkOc4q9oUmW1yo/edit?usp=sharing"",""อุตรดิตถ์!J23"")"),0)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IFERROR(__xludf.DUMMYFUNCTION("IMPORTRANGE(""https://docs.google.com/spreadsheets/d/11923uPwbBZFjjGgGUA6NLw09EwE0CqkOc4q9oUmW1yo/edit?usp=sharing"",""อุตรดิตถ์!I24"")"),0)</f>
        <v>0</v>
      </c>
      <c r="J84" s="192">
        <f ca="1">IFERROR(__xludf.DUMMYFUNCTION("IMPORTRANGE(""https://docs.google.com/spreadsheets/d/11923uPwbBZFjjGgGUA6NLw09EwE0CqkOc4q9oUmW1yo/edit?usp=sharing"",""อุตรดิตถ์!J24"")"),0)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IFERROR(__xludf.DUMMYFUNCTION("IMPORTRANGE(""https://docs.google.com/spreadsheets/d/11923uPwbBZFjjGgGUA6NLw09EwE0CqkOc4q9oUmW1yo/edit?usp=sharing"",""อุตรดิตถ์!I25"")"),0)</f>
        <v>0</v>
      </c>
      <c r="J85" s="192">
        <f ca="1">IFERROR(__xludf.DUMMYFUNCTION("IMPORTRANGE(""https://docs.google.com/spreadsheets/d/11923uPwbBZFjjGgGUA6NLw09EwE0CqkOc4q9oUmW1yo/edit?usp=sharing"",""อุตรดิตถ์!J25"")"),0)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IFERROR(__xludf.DUMMYFUNCTION("IMPORTRANGE(""https://docs.google.com/spreadsheets/d/11923uPwbBZFjjGgGUA6NLw09EwE0CqkOc4q9oUmW1yo/edit?usp=sharing"",""อุตรดิตถ์!I26"")"),0)</f>
        <v>0</v>
      </c>
      <c r="J86" s="191">
        <f ca="1">IFERROR(__xludf.DUMMYFUNCTION("IMPORTRANGE(""https://docs.google.com/spreadsheets/d/11923uPwbBZFjjGgGUA6NLw09EwE0CqkOc4q9oUmW1yo/edit?usp=sharing"",""อุตรดิตถ์!J26"")"),0)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IFERROR(__xludf.DUMMYFUNCTION("IMPORTRANGE(""https://docs.google.com/spreadsheets/d/11923uPwbBZFjjGgGUA6NLw09EwE0CqkOc4q9oUmW1yo/edit?usp=sharing"",""อุตรดิตถ์!I27"")"),0)</f>
        <v>0</v>
      </c>
      <c r="J87" s="191">
        <f ca="1">IFERROR(__xludf.DUMMYFUNCTION("IMPORTRANGE(""https://docs.google.com/spreadsheets/d/11923uPwbBZFjjGgGUA6NLw09EwE0CqkOc4q9oUmW1yo/edit?usp=sharing"",""อุตรดิตถ์!J27"")"),0)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IFERROR(__xludf.DUMMYFUNCTION("IMPORTRANGE(""https://docs.google.com/spreadsheets/d/11923uPwbBZFjjGgGUA6NLw09EwE0CqkOc4q9oUmW1yo/edit?usp=sharing"",""อุตรดิตถ์!I28"")"),0)</f>
        <v>0</v>
      </c>
      <c r="J88" s="191">
        <f ca="1">IFERROR(__xludf.DUMMYFUNCTION("IMPORTRANGE(""https://docs.google.com/spreadsheets/d/11923uPwbBZFjjGgGUA6NLw09EwE0CqkOc4q9oUmW1yo/edit?usp=sharing"",""อุตรดิตถ์!J28"")"),0)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IFERROR(__xludf.DUMMYFUNCTION("IMPORTRANGE(""https://docs.google.com/spreadsheets/d/11923uPwbBZFjjGgGUA6NLw09EwE0CqkOc4q9oUmW1yo/edit?usp=sharing"",""อุตรดิตถ์!J29"")"),0)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IFERROR(__xludf.DUMMYFUNCTION("IMPORTRANGE(""https://docs.google.com/spreadsheets/d/11923uPwbBZFjjGgGUA6NLw09EwE0CqkOc4q9oUmW1yo/edit?usp=sharing"",""อุตรดิตถ์!I32"")"),4)</f>
        <v>4</v>
      </c>
      <c r="J92" s="146">
        <f ca="1">IFERROR(__xludf.DUMMYFUNCTION("IMPORTRANGE(""https://docs.google.com/spreadsheets/d/11923uPwbBZFjjGgGUA6NLw09EwE0CqkOc4q9oUmW1yo/edit?usp=sharing"",""อุตรดิตถ์!J32"")"),0)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IFERROR(__xludf.DUMMYFUNCTION("IMPORTRANGE(""https://docs.google.com/spreadsheets/d/11923uPwbBZFjjGgGUA6NLw09EwE0CqkOc4q9oUmW1yo/edit?usp=sharing"",""อุตรดิตถ์!I33"")"),1)</f>
        <v>1</v>
      </c>
      <c r="J93" s="146">
        <f ca="1">IFERROR(__xludf.DUMMYFUNCTION("IMPORTRANGE(""https://docs.google.com/spreadsheets/d/11923uPwbBZFjjGgGUA6NLw09EwE0CqkOc4q9oUmW1yo/edit?usp=sharing"",""อุตรดิตถ์!J33"")"),0)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101872</v>
      </c>
      <c r="O94" s="154">
        <f t="shared" ref="O94:O96" ca="1" si="53">IF(L94&gt;0,N94*100/L94,0)</f>
        <v>47.49277389277389</v>
      </c>
      <c r="P94" s="154">
        <f t="shared" ref="P94:P96" ca="1" si="54">IF(M94&gt;0,N94*100/M94,0)</f>
        <v>148.22057325767497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101872</v>
      </c>
      <c r="O96" s="159">
        <f t="shared" ca="1" si="53"/>
        <v>47.49277389277389</v>
      </c>
      <c r="P96" s="159">
        <f t="shared" ca="1" si="54"/>
        <v>148.22057325767497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IFERROR(__xludf.DUMMYFUNCTION("IMPORTRANGE(""https://docs.google.com/spreadsheets/d/1Yj_ptqi66GCucihVvJfMjLAmec39IyEx_6qawtMGysU/edit?usp=sharing"",""สบก!AR35"")"),68730)</f>
        <v>68730</v>
      </c>
      <c r="N98" s="172">
        <f ca="1">IFERROR(__xludf.DUMMYFUNCTION("IMPORTRANGE(""https://docs.google.com/spreadsheets/d/1Yj_ptqi66GCucihVvJfMjLAmec39IyEx_6qawtMGysU/edit?usp=sharing"",""สบก!AS35"")"),9472)</f>
        <v>9472</v>
      </c>
      <c r="O98" s="171">
        <f ca="1">IF(L98&gt;0,N98*100/L98,0)</f>
        <v>7.7575757575757578</v>
      </c>
      <c r="P98" s="171">
        <f ca="1">IF(M98&gt;0,N98*100/M98,0)</f>
        <v>13.781463698530482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IFERROR(__xludf.DUMMYFUNCTION("IMPORTRANGE(""https://docs.google.com/spreadsheets/d/1Yj_ptqi66GCucihVvJfMjLAmec39IyEx_6qawtMGysU/edit?usp=sharing"",""สบก!AN35"")"),0)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IFERROR(__xludf.DUMMYFUNCTION("IMPORTRANGE(""https://docs.google.com/spreadsheets/d/1Yj_ptqi66GCucihVvJfMjLAmec39IyEx_6qawtMGysU/edit?usp=sharing"",""สบก!AO35"")"),122100)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IFERROR(__xludf.DUMMYFUNCTION("IMPORTRANGE(""https://docs.google.com/spreadsheets/d/1Yj_ptqi66GCucihVvJfMjLAmec39IyEx_6qawtMGysU/edit?usp=sharing"",""สบก!AP35"")"),92400)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IFERROR(__xludf.DUMMYFUNCTION("IMPORTRANGE(""https://docs.google.com/spreadsheets/d/1Yj_ptqi66GCucihVvJfMjLAmec39IyEx_6qawtMGysU/edit?usp=sharing"",""สบก!AT35"")"),92400)</f>
        <v>92400</v>
      </c>
      <c r="O102" s="101">
        <f ca="1">IF(L102&gt;0,N102*100/L102,0)</f>
        <v>100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IFERROR(__xludf.DUMMYFUNCTION("IMPORTRANGE(""https://docs.google.com/spreadsheets/d/11923uPwbBZFjjGgGUA6NLw09EwE0CqkOc4q9oUmW1yo/edit?usp=sharing"",""อุตรดิตถ์!J39"")"),0)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IFERROR(__xludf.DUMMYFUNCTION("IMPORTRANGE(""https://docs.google.com/spreadsheets/d/11923uPwbBZFjjGgGUA6NLw09EwE0CqkOc4q9oUmW1yo/edit?usp=sharing"",""อุตรดิตถ์!J40"")"),1)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IFERROR(__xludf.DUMMYFUNCTION("IMPORTRANGE(""https://docs.google.com/spreadsheets/d/11923uPwbBZFjjGgGUA6NLw09EwE0CqkOc4q9oUmW1yo/edit?usp=sharing"",""อุตรดิตถ์!J41"")"),1)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IFERROR(__xludf.DUMMYFUNCTION("IMPORTRANGE(""https://docs.google.com/spreadsheets/d/11923uPwbBZFjjGgGUA6NLw09EwE0CqkOc4q9oUmW1yo/edit?usp=sharing"",""อุตรดิตถ์!J42"")"),0)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IFERROR(__xludf.DUMMYFUNCTION("IMPORTRANGE(""https://docs.google.com/spreadsheets/d/11923uPwbBZFjjGgGUA6NLw09EwE0CqkOc4q9oUmW1yo/edit?usp=sharing"",""อุตรดิตถ์!I43"")"),1)</f>
        <v>1</v>
      </c>
      <c r="J108" s="191">
        <f ca="1">IFERROR(__xludf.DUMMYFUNCTION("IMPORTRANGE(""https://docs.google.com/spreadsheets/d/11923uPwbBZFjjGgGUA6NLw09EwE0CqkOc4q9oUmW1yo/edit?usp=sharing"",""อุตรดิตถ์!J43"")"),0)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IFERROR(__xludf.DUMMYFUNCTION("IMPORTRANGE(""https://docs.google.com/spreadsheets/d/11923uPwbBZFjjGgGUA6NLw09EwE0CqkOc4q9oUmW1yo/edit?usp=sharing"",""อุตรดิตถ์!I44"")"),4)</f>
        <v>4</v>
      </c>
      <c r="J109" s="191">
        <f ca="1">IFERROR(__xludf.DUMMYFUNCTION("IMPORTRANGE(""https://docs.google.com/spreadsheets/d/11923uPwbBZFjjGgGUA6NLw09EwE0CqkOc4q9oUmW1yo/edit?usp=sharing"",""อุตรดิตถ์!J44"")"),0)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IFERROR(__xludf.DUMMYFUNCTION("IMPORTRANGE(""https://docs.google.com/spreadsheets/d/11923uPwbBZFjjGgGUA6NLw09EwE0CqkOc4q9oUmW1yo/edit?usp=sharing"",""อุตรดิตถ์!I45"")"),4)</f>
        <v>4</v>
      </c>
      <c r="J110" s="191">
        <f ca="1">IFERROR(__xludf.DUMMYFUNCTION("IMPORTRANGE(""https://docs.google.com/spreadsheets/d/11923uPwbBZFjjGgGUA6NLw09EwE0CqkOc4q9oUmW1yo/edit?usp=sharing"",""อุตรดิตถ์!J45"")"),0)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IFERROR(__xludf.DUMMYFUNCTION("IMPORTRANGE(""https://docs.google.com/spreadsheets/d/11923uPwbBZFjjGgGUA6NLw09EwE0CqkOc4q9oUmW1yo/edit?usp=sharing"",""อุตรดิตถ์!I46"")"),4)</f>
        <v>4</v>
      </c>
      <c r="J111" s="191">
        <f ca="1">IFERROR(__xludf.DUMMYFUNCTION("IMPORTRANGE(""https://docs.google.com/spreadsheets/d/11923uPwbBZFjjGgGUA6NLw09EwE0CqkOc4q9oUmW1yo/edit?usp=sharing"",""อุตรดิตถ์!J46"")"),0)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IFERROR(__xludf.DUMMYFUNCTION("IMPORTRANGE(""https://docs.google.com/spreadsheets/d/11923uPwbBZFjjGgGUA6NLw09EwE0CqkOc4q9oUmW1yo/edit?usp=sharing"",""อุตรดิตถ์!I47"")"),4)</f>
        <v>4</v>
      </c>
      <c r="J112" s="191">
        <f ca="1">IFERROR(__xludf.DUMMYFUNCTION("IMPORTRANGE(""https://docs.google.com/spreadsheets/d/11923uPwbBZFjjGgGUA6NLw09EwE0CqkOc4q9oUmW1yo/edit?usp=sharing"",""อุตรดิตถ์!J47"")"),0)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IFERROR(__xludf.DUMMYFUNCTION("IMPORTRANGE(""https://docs.google.com/spreadsheets/d/11923uPwbBZFjjGgGUA6NLw09EwE0CqkOc4q9oUmW1yo/edit?usp=sharing"",""อุตรดิตถ์!I48"")"),1)</f>
        <v>1</v>
      </c>
      <c r="J113" s="191">
        <f ca="1">IFERROR(__xludf.DUMMYFUNCTION("IMPORTRANGE(""https://docs.google.com/spreadsheets/d/11923uPwbBZFjjGgGUA6NLw09EwE0CqkOc4q9oUmW1yo/edit?usp=sharing"",""อุตรดิตถ์!J48"")"),0)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IFERROR(__xludf.DUMMYFUNCTION("IMPORTRANGE(""https://docs.google.com/spreadsheets/d/11923uPwbBZFjjGgGUA6NLw09EwE0CqkOc4q9oUmW1yo/edit?usp=sharing"",""อุตรดิตถ์!J49"")"),0)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IFERROR(__xludf.DUMMYFUNCTION("IMPORTRANGE(""https://docs.google.com/spreadsheets/d/11923uPwbBZFjjGgGUA6NLw09EwE0CqkOc4q9oUmW1yo/edit?usp=sharing"",""อุตรดิตถ์!J50"")"),0)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IFERROR(__xludf.DUMMYFUNCTION("IMPORTRANGE(""https://docs.google.com/spreadsheets/d/11923uPwbBZFjjGgGUA6NLw09EwE0CqkOc4q9oUmW1yo/edit?usp=sharing"",""อุตรดิตถ์!I52"")"),20)</f>
        <v>20</v>
      </c>
      <c r="J117" s="146">
        <f ca="1">IFERROR(__xludf.DUMMYFUNCTION("IMPORTRANGE(""https://docs.google.com/spreadsheets/d/11923uPwbBZFjjGgGUA6NLw09EwE0CqkOc4q9oUmW1yo/edit?usp=sharing"",""อุตรดิตถ์!J52"")"),0)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6199</v>
      </c>
      <c r="O118" s="154">
        <f t="shared" ref="O118:O120" ca="1" si="59">IF(L118&gt;0,N118*100/L118,0)</f>
        <v>7.5194080543425521</v>
      </c>
      <c r="P118" s="154">
        <f t="shared" ref="P118:P120" ca="1" si="60">IF(M118&gt;0,N118*100/M118,0)</f>
        <v>9.3302227573750756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6199</v>
      </c>
      <c r="O120" s="159">
        <f t="shared" ca="1" si="59"/>
        <v>7.5194080543425521</v>
      </c>
      <c r="P120" s="159">
        <f t="shared" ca="1" si="60"/>
        <v>9.3302227573750756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IFERROR(__xludf.DUMMYFUNCTION("IMPORTRANGE(""https://docs.google.com/spreadsheets/d/1Yj_ptqi66GCucihVvJfMjLAmec39IyEx_6qawtMGysU/edit?usp=sharing"",""สบก!BA35"")"),66440)</f>
        <v>66440</v>
      </c>
      <c r="N122" s="172">
        <f ca="1">IFERROR(__xludf.DUMMYFUNCTION("IMPORTRANGE(""https://docs.google.com/spreadsheets/d/1Yj_ptqi66GCucihVvJfMjLAmec39IyEx_6qawtMGysU/edit?usp=sharing"",""สบก!BB35"")"),6199)</f>
        <v>6199</v>
      </c>
      <c r="O122" s="171">
        <f ca="1">IF(L122&gt;0,N122*100/L122,0)</f>
        <v>7.5194080543425521</v>
      </c>
      <c r="P122" s="171">
        <f ca="1">IF(M122&gt;0,N122*100/M122,0)</f>
        <v>9.3302227573750756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IFERROR(__xludf.DUMMYFUNCTION("IMPORTRANGE(""https://docs.google.com/spreadsheets/d/1Yj_ptqi66GCucihVvJfMjLAmec39IyEx_6qawtMGysU/edit?usp=sharing"",""สบก!AW35"")"),0)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IFERROR(__xludf.DUMMYFUNCTION("IMPORTRANGE(""https://docs.google.com/spreadsheets/d/1Yj_ptqi66GCucihVvJfMjLAmec39IyEx_6qawtMGysU/edit?usp=sharing"",""สบก!AX35"")"),82440)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IFERROR(__xludf.DUMMYFUNCTION("IMPORTRANGE(""https://docs.google.com/spreadsheets/d/1Yj_ptqi66GCucihVvJfMjLAmec39IyEx_6qawtMGysU/edit?usp=sharing"",""สบก!AY35"")"),0)</f>
        <v>0</v>
      </c>
      <c r="M126" s="101"/>
      <c r="N126" s="91">
        <f ca="1">IFERROR(__xludf.DUMMYFUNCTION("IMPORTRANGE(""https://docs.google.com/spreadsheets/d/1Yj_ptqi66GCucihVvJfMjLAmec39IyEx_6qawtMGysU/edit?usp=sharing"",""สบก!BC35"")"),0)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IFERROR(__xludf.DUMMYFUNCTION("IMPORTRANGE(""https://docs.google.com/spreadsheets/d/11923uPwbBZFjjGgGUA6NLw09EwE0CqkOc4q9oUmW1yo/edit?usp=sharing"",""อุตรดิตถ์!J58"")"),0)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IFERROR(__xludf.DUMMYFUNCTION("IMPORTRANGE(""https://docs.google.com/spreadsheets/d/11923uPwbBZFjjGgGUA6NLw09EwE0CqkOc4q9oUmW1yo/edit?usp=sharing"",""อุตรดิตถ์!J59"")"),1)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IFERROR(__xludf.DUMMYFUNCTION("IMPORTRANGE(""https://docs.google.com/spreadsheets/d/11923uPwbBZFjjGgGUA6NLw09EwE0CqkOc4q9oUmW1yo/edit?usp=sharing"",""อุตรดิตถ์!J60"")"),1)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IFERROR(__xludf.DUMMYFUNCTION("IMPORTRANGE(""https://docs.google.com/spreadsheets/d/11923uPwbBZFjjGgGUA6NLw09EwE0CqkOc4q9oUmW1yo/edit?usp=sharing"",""อุตรดิตถ์!J61"")"),0)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IFERROR(__xludf.DUMMYFUNCTION("IMPORTRANGE(""https://docs.google.com/spreadsheets/d/11923uPwbBZFjjGgGUA6NLw09EwE0CqkOc4q9oUmW1yo/edit?usp=sharing"",""อุตรดิตถ์!I62"")"),20)</f>
        <v>20</v>
      </c>
      <c r="J132" s="191">
        <f ca="1">IFERROR(__xludf.DUMMYFUNCTION("IMPORTRANGE(""https://docs.google.com/spreadsheets/d/11923uPwbBZFjjGgGUA6NLw09EwE0CqkOc4q9oUmW1yo/edit?usp=sharing"",""อุตรดิตถ์!J62"")"),0)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IFERROR(__xludf.DUMMYFUNCTION("IMPORTRANGE(""https://docs.google.com/spreadsheets/d/11923uPwbBZFjjGgGUA6NLw09EwE0CqkOc4q9oUmW1yo/edit?usp=sharing"",""อุตรดิตถ์!I63"")"),20)</f>
        <v>20</v>
      </c>
      <c r="J133" s="191">
        <f ca="1">IFERROR(__xludf.DUMMYFUNCTION("IMPORTRANGE(""https://docs.google.com/spreadsheets/d/11923uPwbBZFjjGgGUA6NLw09EwE0CqkOc4q9oUmW1yo/edit?usp=sharing"",""อุตรดิตถ์!J63"")"),0)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IFERROR(__xludf.DUMMYFUNCTION("IMPORTRANGE(""https://docs.google.com/spreadsheets/d/11923uPwbBZFjjGgGUA6NLw09EwE0CqkOc4q9oUmW1yo/edit?usp=sharing"",""อุตรดิตถ์!J64"")"),0)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IFERROR(__xludf.DUMMYFUNCTION("IMPORTRANGE(""https://docs.google.com/spreadsheets/d/11923uPwbBZFjjGgGUA6NLw09EwE0CqkOc4q9oUmW1yo/edit?usp=sharing"",""อุตรดิตถ์!J65"")"),0)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IFERROR(__xludf.DUMMYFUNCTION("IMPORTRANGE(""https://docs.google.com/spreadsheets/d/11923uPwbBZFjjGgGUA6NLw09EwE0CqkOc4q9oUmW1yo/edit?usp=sharing"",""อุตรดิตถ์!I68"")"),0)</f>
        <v>0</v>
      </c>
      <c r="J138" s="264">
        <f ca="1">IFERROR(__xludf.DUMMYFUNCTION("IMPORTRANGE(""https://docs.google.com/spreadsheets/d/11923uPwbBZFjjGgGUA6NLw09EwE0CqkOc4q9oUmW1yo/edit?usp=sharing"",""อุตรดิตถ์!J68"")"),0)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79000</v>
      </c>
      <c r="M140" s="155">
        <f t="shared" ca="1" si="64"/>
        <v>55750</v>
      </c>
      <c r="N140" s="155">
        <f t="shared" ca="1" si="64"/>
        <v>17466</v>
      </c>
      <c r="O140" s="154">
        <f t="shared" ref="O140:O142" ca="1" si="65">IF(L140&gt;0,N140*100/L140,0)</f>
        <v>22.10886075949367</v>
      </c>
      <c r="P140" s="154">
        <f t="shared" ref="P140:P142" ca="1" si="66">IF(M140&gt;0,N140*100/M140,0)</f>
        <v>31.329147982062779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79000</v>
      </c>
      <c r="M142" s="160">
        <f t="shared" ca="1" si="68"/>
        <v>55750</v>
      </c>
      <c r="N142" s="160">
        <f t="shared" ca="1" si="68"/>
        <v>17466</v>
      </c>
      <c r="O142" s="159">
        <f t="shared" ca="1" si="65"/>
        <v>22.10886075949367</v>
      </c>
      <c r="P142" s="159">
        <f t="shared" ca="1" si="66"/>
        <v>31.329147982062779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79000</v>
      </c>
      <c r="M144" s="172">
        <f ca="1">IFERROR(__xludf.DUMMYFUNCTION("IMPORTRANGE(""https://docs.google.com/spreadsheets/d/1Yj_ptqi66GCucihVvJfMjLAmec39IyEx_6qawtMGysU/edit?usp=sharing"",""สบก!BJ35"")"),55750)</f>
        <v>55750</v>
      </c>
      <c r="N144" s="172">
        <f ca="1">IFERROR(__xludf.DUMMYFUNCTION("IMPORTRANGE(""https://docs.google.com/spreadsheets/d/1Yj_ptqi66GCucihVvJfMjLAmec39IyEx_6qawtMGysU/edit?usp=sharing"",""สบก!BK35"")"),17466)</f>
        <v>17466</v>
      </c>
      <c r="O144" s="171">
        <f ca="1">IF(L144&gt;0,N144*100/L144,0)</f>
        <v>22.10886075949367</v>
      </c>
      <c r="P144" s="171">
        <f ca="1">IF(M144&gt;0,N144*100/M144,0)</f>
        <v>31.329147982062779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IFERROR(__xludf.DUMMYFUNCTION("IMPORTRANGE(""https://docs.google.com/spreadsheets/d/1Yj_ptqi66GCucihVvJfMjLAmec39IyEx_6qawtMGysU/edit?usp=sharing"",""สบก!BF35"")"),0)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IFERROR(__xludf.DUMMYFUNCTION("IMPORTRANGE(""https://docs.google.com/spreadsheets/d/1Yj_ptqi66GCucihVvJfMjLAmec39IyEx_6qawtMGysU/edit?usp=sharing"",""สบก!BG35"")"),79000)</f>
        <v>79000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IFERROR(__xludf.DUMMYFUNCTION("IMPORTRANGE(""https://docs.google.com/spreadsheets/d/1Yj_ptqi66GCucihVvJfMjLAmec39IyEx_6qawtMGysU/edit?usp=sharing"",""สบก!BH35"")"),0)</f>
        <v>0</v>
      </c>
      <c r="M148" s="101"/>
      <c r="N148" s="91">
        <f ca="1">IFERROR(__xludf.DUMMYFUNCTION("IMPORTRANGE(""https://docs.google.com/spreadsheets/d/1Yj_ptqi66GCucihVvJfMjLAmec39IyEx_6qawtMGysU/edit?usp=sharing"",""สบก!BL35"")"),0)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IFERROR(__xludf.DUMMYFUNCTION("IMPORTRANGE(""https://docs.google.com/spreadsheets/d/11923uPwbBZFjjGgGUA6NLw09EwE0CqkOc4q9oUmW1yo/edit?usp=sharing"",""อุตรดิตถ์!I74"")"),4)</f>
        <v>4</v>
      </c>
      <c r="J149" s="272">
        <f ca="1">IFERROR(__xludf.DUMMYFUNCTION("IMPORTRANGE(""https://docs.google.com/spreadsheets/d/11923uPwbBZFjjGgGUA6NLw09EwE0CqkOc4q9oUmW1yo/edit?usp=sharing"",""อุตรดิตถ์!J74"")"),1)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IFERROR(__xludf.DUMMYFUNCTION("IMPORTRANGE(""https://docs.google.com/spreadsheets/d/11923uPwbBZFjjGgGUA6NLw09EwE0CqkOc4q9oUmW1yo/edit?usp=sharing"",""อุตรดิตถ์!J79"")"),0)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IFERROR(__xludf.DUMMYFUNCTION("IMPORTRANGE(""https://docs.google.com/spreadsheets/d/11923uPwbBZFjjGgGUA6NLw09EwE0CqkOc4q9oUmW1yo/edit?usp=sharing"",""อุตรดิตถ์!J80"")"),0)</f>
        <v>0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IFERROR(__xludf.DUMMYFUNCTION("IMPORTRANGE(""https://docs.google.com/spreadsheets/d/11923uPwbBZFjjGgGUA6NLw09EwE0CqkOc4q9oUmW1yo/edit?usp=sharing"",""อุตรดิตถ์!J81"")"),0)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IFERROR(__xludf.DUMMYFUNCTION("IMPORTRANGE(""https://docs.google.com/spreadsheets/d/11923uPwbBZFjjGgGUA6NLw09EwE0CqkOc4q9oUmW1yo/edit?usp=sharing"",""อุตรดิตถ์!J82"")"),0)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IFERROR(__xludf.DUMMYFUNCTION("IMPORTRANGE(""https://docs.google.com/spreadsheets/d/11923uPwbBZFjjGgGUA6NLw09EwE0CqkOc4q9oUmW1yo/edit?usp=sharing"",""อุตรดิตถ์!I83"")"),4)</f>
        <v>4</v>
      </c>
      <c r="J158" s="192">
        <f ca="1">IFERROR(__xludf.DUMMYFUNCTION("IMPORTRANGE(""https://docs.google.com/spreadsheets/d/11923uPwbBZFjjGgGUA6NLw09EwE0CqkOc4q9oUmW1yo/edit?usp=sharing"",""อุตรดิตถ์!J83"")"),1)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IFERROR(__xludf.DUMMYFUNCTION("IMPORTRANGE(""https://docs.google.com/spreadsheets/d/11923uPwbBZFjjGgGUA6NLw09EwE0CqkOc4q9oUmW1yo/edit?usp=sharing"",""อุตรดิตถ์!J84"")"),68)</f>
        <v>68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IFERROR(__xludf.DUMMYFUNCTION("IMPORTRANGE(""https://docs.google.com/spreadsheets/d/11923uPwbBZFjjGgGUA6NLw09EwE0CqkOc4q9oUmW1yo/edit?usp=sharing"",""อุตรดิตถ์!J85"")"),68)</f>
        <v>68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IFERROR(__xludf.DUMMYFUNCTION("IMPORTRANGE(""https://docs.google.com/spreadsheets/d/11923uPwbBZFjjGgGUA6NLw09EwE0CqkOc4q9oUmW1yo/edit?usp=sharing"",""อุตรดิตถ์!J86"")"),0)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IFERROR(__xludf.DUMMYFUNCTION("IMPORTRANGE(""https://docs.google.com/spreadsheets/d/11923uPwbBZFjjGgGUA6NLw09EwE0CqkOc4q9oUmW1yo/edit?usp=sharing"",""อุตรดิตถ์!J87"")"),0)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IFERROR(__xludf.DUMMYFUNCTION("IMPORTRANGE(""https://docs.google.com/spreadsheets/d/11923uPwbBZFjjGgGUA6NLw09EwE0CqkOc4q9oUmW1yo/edit?usp=sharing"",""อุตรดิตถ์!I89"")"),3)</f>
        <v>3</v>
      </c>
      <c r="J164" s="277">
        <f ca="1">IFERROR(__xludf.DUMMYFUNCTION("IMPORTRANGE(""https://docs.google.com/spreadsheets/d/11923uPwbBZFjjGgGUA6NLw09EwE0CqkOc4q9oUmW1yo/edit?usp=sharing"",""อุตรดิตถ์!J89"")"),0)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IFERROR(__xludf.DUMMYFUNCTION("IMPORTRANGE(""https://docs.google.com/spreadsheets/d/11923uPwbBZFjjGgGUA6NLw09EwE0CqkOc4q9oUmW1yo/edit?usp=sharing"",""อุตรดิตถ์!J94"")"),0)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IFERROR(__xludf.DUMMYFUNCTION("IMPORTRANGE(""https://docs.google.com/spreadsheets/d/11923uPwbBZFjjGgGUA6NLw09EwE0CqkOc4q9oUmW1yo/edit?usp=sharing"",""อุตรดิตถ์!J95"")"),1)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IFERROR(__xludf.DUMMYFUNCTION("IMPORTRANGE(""https://docs.google.com/spreadsheets/d/11923uPwbBZFjjGgGUA6NLw09EwE0CqkOc4q9oUmW1yo/edit?usp=sharing"",""อุตรดิตถ์!J96"")"),0)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IFERROR(__xludf.DUMMYFUNCTION("IMPORTRANGE(""https://docs.google.com/spreadsheets/d/11923uPwbBZFjjGgGUA6NLw09EwE0CqkOc4q9oUmW1yo/edit?usp=sharing"",""อุตรดิตถ์!J97"")"),0)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IFERROR(__xludf.DUMMYFUNCTION("IMPORTRANGE(""https://docs.google.com/spreadsheets/d/11923uPwbBZFjjGgGUA6NLw09EwE0CqkOc4q9oUmW1yo/edit?usp=sharing"",""อุตรดิตถ์!I98"")"),3)</f>
        <v>3</v>
      </c>
      <c r="J173" s="192">
        <f ca="1">IFERROR(__xludf.DUMMYFUNCTION("IMPORTRANGE(""https://docs.google.com/spreadsheets/d/11923uPwbBZFjjGgGUA6NLw09EwE0CqkOc4q9oUmW1yo/edit?usp=sharing"",""อุตรดิตถ์!J98"")"),0)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IFERROR(__xludf.DUMMYFUNCTION("IMPORTRANGE(""https://docs.google.com/spreadsheets/d/11923uPwbBZFjjGgGUA6NLw09EwE0CqkOc4q9oUmW1yo/edit?usp=sharing"",""อุตรดิตถ์!J99"")"),0)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IFERROR(__xludf.DUMMYFUNCTION("IMPORTRANGE(""https://docs.google.com/spreadsheets/d/11923uPwbBZFjjGgGUA6NLw09EwE0CqkOc4q9oUmW1yo/edit?usp=sharing"",""อุตรดิตถ์!J100"")"),0)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IFERROR(__xludf.DUMMYFUNCTION("IMPORTRANGE(""https://docs.google.com/spreadsheets/d/11923uPwbBZFjjGgGUA6NLw09EwE0CqkOc4q9oUmW1yo/edit?usp=sharing"",""อุตรดิตถ์!I101"")"),1)</f>
        <v>1</v>
      </c>
      <c r="J176" s="277">
        <f ca="1">IFERROR(__xludf.DUMMYFUNCTION("IMPORTRANGE(""https://docs.google.com/spreadsheets/d/11923uPwbBZFjjGgGUA6NLw09EwE0CqkOc4q9oUmW1yo/edit?usp=sharing"",""อุตรดิตถ์!J101"")"),1)</f>
        <v>1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IFERROR(__xludf.DUMMYFUNCTION("IMPORTRANGE(""https://docs.google.com/spreadsheets/d/11923uPwbBZFjjGgGUA6NLw09EwE0CqkOc4q9oUmW1yo/edit?usp=sharing"",""อุตรดิตถ์!J106"")"),0)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IFERROR(__xludf.DUMMYFUNCTION("IMPORTRANGE(""https://docs.google.com/spreadsheets/d/11923uPwbBZFjjGgGUA6NLw09EwE0CqkOc4q9oUmW1yo/edit?usp=sharing"",""อุตรดิตถ์!J107"")"),1)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IFERROR(__xludf.DUMMYFUNCTION("IMPORTRANGE(""https://docs.google.com/spreadsheets/d/11923uPwbBZFjjGgGUA6NLw09EwE0CqkOc4q9oUmW1yo/edit?usp=sharing"",""อุตรดิตถ์!J108"")"),1)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IFERROR(__xludf.DUMMYFUNCTION("IMPORTRANGE(""https://docs.google.com/spreadsheets/d/11923uPwbBZFjjGgGUA6NLw09EwE0CqkOc4q9oUmW1yo/edit?usp=sharing"",""อุตรดิตถ์!J109"")"),0)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IFERROR(__xludf.DUMMYFUNCTION("IMPORTRANGE(""https://docs.google.com/spreadsheets/d/11923uPwbBZFjjGgGUA6NLw09EwE0CqkOc4q9oUmW1yo/edit?usp=sharing"",""อุตรดิตถ์!I110"")"),1)</f>
        <v>1</v>
      </c>
      <c r="J185" s="191">
        <f ca="1">IFERROR(__xludf.DUMMYFUNCTION("IMPORTRANGE(""https://docs.google.com/spreadsheets/d/11923uPwbBZFjjGgGUA6NLw09EwE0CqkOc4q9oUmW1yo/edit?usp=sharing"",""อุตรดิตถ์!J110"")"),1)</f>
        <v>1</v>
      </c>
      <c r="K185" s="222">
        <f t="shared" ref="K185:K186" ca="1" si="69">IF(I185&gt;0,J185*100/I185,0)</f>
        <v>100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IFERROR(__xludf.DUMMYFUNCTION("IMPORTRANGE(""https://docs.google.com/spreadsheets/d/11923uPwbBZFjjGgGUA6NLw09EwE0CqkOc4q9oUmW1yo/edit?usp=sharing"",""อุตรดิตถ์!I111"")"),1)</f>
        <v>1</v>
      </c>
      <c r="J186" s="191">
        <f ca="1">IFERROR(__xludf.DUMMYFUNCTION("IMPORTRANGE(""https://docs.google.com/spreadsheets/d/11923uPwbBZFjjGgGUA6NLw09EwE0CqkOc4q9oUmW1yo/edit?usp=sharing"",""อุตรดิตถ์!J111"")"),1)</f>
        <v>1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IFERROR(__xludf.DUMMYFUNCTION("IMPORTRANGE(""https://docs.google.com/spreadsheets/d/11923uPwbBZFjjGgGUA6NLw09EwE0CqkOc4q9oUmW1yo/edit?usp=sharing"",""อุตรดิตถ์!J112"")"),0)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IFERROR(__xludf.DUMMYFUNCTION("IMPORTRANGE(""https://docs.google.com/spreadsheets/d/11923uPwbBZFjjGgGUA6NLw09EwE0CqkOc4q9oUmW1yo/edit?usp=sharing"",""อุตรดิตถ์!J113"")"),0)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IFERROR(__xludf.DUMMYFUNCTION("IMPORTRANGE(""https://docs.google.com/spreadsheets/d/11923uPwbBZFjjGgGUA6NLw09EwE0CqkOc4q9oUmW1yo/edit?usp=sharing"",""อุตรดิตถ์!I114"")"),30000)</f>
        <v>30000</v>
      </c>
      <c r="J189" s="277">
        <f ca="1">IFERROR(__xludf.DUMMYFUNCTION("IMPORTRANGE(""https://docs.google.com/spreadsheets/d/11923uPwbBZFjjGgGUA6NLw09EwE0CqkOc4q9oUmW1yo/edit?usp=sharing"",""อุตรดิตถ์!J114"")"),0)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IFERROR(__xludf.DUMMYFUNCTION("IMPORTRANGE(""https://docs.google.com/spreadsheets/d/11923uPwbBZFjjGgGUA6NLw09EwE0CqkOc4q9oUmW1yo/edit?usp=sharing"",""อุตรดิตถ์!J119"")"),0)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IFERROR(__xludf.DUMMYFUNCTION("IMPORTRANGE(""https://docs.google.com/spreadsheets/d/11923uPwbBZFjjGgGUA6NLw09EwE0CqkOc4q9oUmW1yo/edit?usp=sharing"",""อุตรดิตถ์!J120"")"),1)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IFERROR(__xludf.DUMMYFUNCTION("IMPORTRANGE(""https://docs.google.com/spreadsheets/d/11923uPwbBZFjjGgGUA6NLw09EwE0CqkOc4q9oUmW1yo/edit?usp=sharing"",""อุตรดิตถ์!J121"")"),0)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IFERROR(__xludf.DUMMYFUNCTION("IMPORTRANGE(""https://docs.google.com/spreadsheets/d/11923uPwbBZFjjGgGUA6NLw09EwE0CqkOc4q9oUmW1yo/edit?usp=sharing"",""อุตรดิตถ์!J122"")"),0)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IFERROR(__xludf.DUMMYFUNCTION("IMPORTRANGE(""https://docs.google.com/spreadsheets/d/11923uPwbBZFjjGgGUA6NLw09EwE0CqkOc4q9oUmW1yo/edit?usp=sharing"",""อุตรดิตถ์!I124"")"),30000)</f>
        <v>30000</v>
      </c>
      <c r="J199" s="192">
        <f ca="1">IFERROR(__xludf.DUMMYFUNCTION("IMPORTRANGE(""https://docs.google.com/spreadsheets/d/11923uPwbBZFjjGgGUA6NLw09EwE0CqkOc4q9oUmW1yo/edit?usp=sharing"",""อุตรดิตถ์!J124"")"),0)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IFERROR(__xludf.DUMMYFUNCTION("IMPORTRANGE(""https://docs.google.com/spreadsheets/d/11923uPwbBZFjjGgGUA6NLw09EwE0CqkOc4q9oUmW1yo/edit?usp=sharing"",""อุตรดิตถ์!I125"")"),30000)</f>
        <v>30000</v>
      </c>
      <c r="J200" s="192">
        <f ca="1">IFERROR(__xludf.DUMMYFUNCTION("IMPORTRANGE(""https://docs.google.com/spreadsheets/d/11923uPwbBZFjjGgGUA6NLw09EwE0CqkOc4q9oUmW1yo/edit?usp=sharing"",""อุตรดิตถ์!J125"")"),0)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IFERROR(__xludf.DUMMYFUNCTION("IMPORTRANGE(""https://docs.google.com/spreadsheets/d/11923uPwbBZFjjGgGUA6NLw09EwE0CqkOc4q9oUmW1yo/edit?usp=sharing"",""อุตรดิตถ์!I126"")"),0)</f>
        <v>0</v>
      </c>
      <c r="J201" s="192">
        <f ca="1">IFERROR(__xludf.DUMMYFUNCTION("IMPORTRANGE(""https://docs.google.com/spreadsheets/d/11923uPwbBZFjjGgGUA6NLw09EwE0CqkOc4q9oUmW1yo/edit?usp=sharing"",""อุตรดิตถ์!J126"")"),0)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IFERROR(__xludf.DUMMYFUNCTION("IMPORTRANGE(""https://docs.google.com/spreadsheets/d/11923uPwbBZFjjGgGUA6NLw09EwE0CqkOc4q9oUmW1yo/edit?usp=sharing"",""อุตรดิตถ์!J127"")"),0)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IFERROR(__xludf.DUMMYFUNCTION("IMPORTRANGE(""https://docs.google.com/spreadsheets/d/11923uPwbBZFjjGgGUA6NLw09EwE0CqkOc4q9oUmW1yo/edit?usp=sharing"",""อุตรดิตถ์!J128"")"),0)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IFERROR(__xludf.DUMMYFUNCTION("IMPORTRANGE(""https://docs.google.com/spreadsheets/d/11923uPwbBZFjjGgGUA6NLw09EwE0CqkOc4q9oUmW1yo/edit?usp=sharing"",""อุตรดิตถ์!I129"")"),0)</f>
        <v>0</v>
      </c>
      <c r="J204" s="277">
        <f ca="1">IFERROR(__xludf.DUMMYFUNCTION("IMPORTRANGE(""https://docs.google.com/spreadsheets/d/11923uPwbBZFjjGgGUA6NLw09EwE0CqkOc4q9oUmW1yo/edit?usp=sharing"",""อุตรดิตถ์!J129"")"),0)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IFERROR(__xludf.DUMMYFUNCTION("IMPORTRANGE(""https://docs.google.com/spreadsheets/d/11923uPwbBZFjjGgGUA6NLw09EwE0CqkOc4q9oUmW1yo/edit?usp=sharing"",""อุตรดิตถ์!J134"")"),0)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IFERROR(__xludf.DUMMYFUNCTION("IMPORTRANGE(""https://docs.google.com/spreadsheets/d/11923uPwbBZFjjGgGUA6NLw09EwE0CqkOc4q9oUmW1yo/edit?usp=sharing"",""อุตรดิตถ์!J135"")"),0)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IFERROR(__xludf.DUMMYFUNCTION("IMPORTRANGE(""https://docs.google.com/spreadsheets/d/11923uPwbBZFjjGgGUA6NLw09EwE0CqkOc4q9oUmW1yo/edit?usp=sharing"",""อุตรดิตถ์!J136"")"),0)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IFERROR(__xludf.DUMMYFUNCTION("IMPORTRANGE(""https://docs.google.com/spreadsheets/d/11923uPwbBZFjjGgGUA6NLw09EwE0CqkOc4q9oUmW1yo/edit?usp=sharing"",""อุตรดิตถ์!J137"")"),0)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IFERROR(__xludf.DUMMYFUNCTION("IMPORTRANGE(""https://docs.google.com/spreadsheets/d/11923uPwbBZFjjGgGUA6NLw09EwE0CqkOc4q9oUmW1yo/edit?usp=sharing"",""อุตรดิตถ์!I138"")"),0)</f>
        <v>0</v>
      </c>
      <c r="J213" s="191">
        <f ca="1">IFERROR(__xludf.DUMMYFUNCTION("IMPORTRANGE(""https://docs.google.com/spreadsheets/d/11923uPwbBZFjjGgGUA6NLw09EwE0CqkOc4q9oUmW1yo/edit?usp=sharing"",""อุตรดิตถ์!J138"")"),0)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IFERROR(__xludf.DUMMYFUNCTION("IMPORTRANGE(""https://docs.google.com/spreadsheets/d/11923uPwbBZFjjGgGUA6NLw09EwE0CqkOc4q9oUmW1yo/edit?usp=sharing"",""อุตรดิตถ์!I140"")"),0)</f>
        <v>0</v>
      </c>
      <c r="J215" s="191">
        <f ca="1">IFERROR(__xludf.DUMMYFUNCTION("IMPORTRANGE(""https://docs.google.com/spreadsheets/d/11923uPwbBZFjjGgGUA6NLw09EwE0CqkOc4q9oUmW1yo/edit?usp=sharing"",""อุตรดิตถ์!J140"")"),0)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IFERROR(__xludf.DUMMYFUNCTION("IMPORTRANGE(""https://docs.google.com/spreadsheets/d/11923uPwbBZFjjGgGUA6NLw09EwE0CqkOc4q9oUmW1yo/edit?usp=sharing"",""อุตรดิตถ์!I141"")"),0)</f>
        <v>0</v>
      </c>
      <c r="J216" s="191">
        <f ca="1">IFERROR(__xludf.DUMMYFUNCTION("IMPORTRANGE(""https://docs.google.com/spreadsheets/d/11923uPwbBZFjjGgGUA6NLw09EwE0CqkOc4q9oUmW1yo/edit?usp=sharing"",""อุตรดิตถ์!J141"")"),0)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IFERROR(__xludf.DUMMYFUNCTION("IMPORTRANGE(""https://docs.google.com/spreadsheets/d/11923uPwbBZFjjGgGUA6NLw09EwE0CqkOc4q9oUmW1yo/edit?usp=sharing"",""อุตรดิตถ์!J142"")"),0)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IFERROR(__xludf.DUMMYFUNCTION("IMPORTRANGE(""https://docs.google.com/spreadsheets/d/11923uPwbBZFjjGgGUA6NLw09EwE0CqkOc4q9oUmW1yo/edit?usp=sharing"",""อุตรดิตถ์!J143"")"),0)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IFERROR(__xludf.DUMMYFUNCTION("IMPORTRANGE(""https://docs.google.com/spreadsheets/d/11923uPwbBZFjjGgGUA6NLw09EwE0CqkOc4q9oUmW1yo/edit?usp=sharing"",""อุตรดิตถ์!I144"")"),15)</f>
        <v>15</v>
      </c>
      <c r="J219" s="264">
        <f ca="1">IFERROR(__xludf.DUMMYFUNCTION("IMPORTRANGE(""https://docs.google.com/spreadsheets/d/11923uPwbBZFjjGgGUA6NLw09EwE0CqkOc4q9oUmW1yo/edit?usp=sharing"",""อุตรดิตถ์!J144"")"),15)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20089</v>
      </c>
      <c r="O220" s="154">
        <f t="shared" ref="O220:O222" ca="1" si="73">IF(L220&gt;0,N220*100/L220,0)</f>
        <v>95.095857988165676</v>
      </c>
      <c r="P220" s="154">
        <f t="shared" ref="P220:P222" ca="1" si="74">IF(M220&gt;0,N220*100/M220,0)</f>
        <v>95.095857988165676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20089</v>
      </c>
      <c r="O222" s="159">
        <f t="shared" ca="1" si="73"/>
        <v>95.095857988165676</v>
      </c>
      <c r="P222" s="159">
        <f t="shared" ca="1" si="74"/>
        <v>95.095857988165676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IFERROR(__xludf.DUMMYFUNCTION("IMPORTRANGE(""https://docs.google.com/spreadsheets/d/1Yj_ptqi66GCucihVvJfMjLAmec39IyEx_6qawtMGysU/edit?usp=sharing"",""สบก!BS35"")"),21125)</f>
        <v>21125</v>
      </c>
      <c r="N224" s="172">
        <f ca="1">IFERROR(__xludf.DUMMYFUNCTION("IMPORTRANGE(""https://docs.google.com/spreadsheets/d/1Yj_ptqi66GCucihVvJfMjLAmec39IyEx_6qawtMGysU/edit?usp=sharing"",""สบก!BT35"")"),20089)</f>
        <v>20089</v>
      </c>
      <c r="O224" s="171">
        <f ca="1">IF(L224&gt;0,N224*100/L224,0)</f>
        <v>95.095857988165676</v>
      </c>
      <c r="P224" s="171">
        <f ca="1">IF(M224&gt;0,N224*100/M224,0)</f>
        <v>95.095857988165676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IFERROR(__xludf.DUMMYFUNCTION("IMPORTRANGE(""https://docs.google.com/spreadsheets/d/1Yj_ptqi66GCucihVvJfMjLAmec39IyEx_6qawtMGysU/edit?usp=sharing"",""สบก!BO35"")"),0)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IFERROR(__xludf.DUMMYFUNCTION("IMPORTRANGE(""https://docs.google.com/spreadsheets/d/1Yj_ptqi66GCucihVvJfMjLAmec39IyEx_6qawtMGysU/edit?usp=sharing"",""สบก!BP35"")"),21125)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IFERROR(__xludf.DUMMYFUNCTION("IMPORTRANGE(""https://docs.google.com/spreadsheets/d/1Yj_ptqi66GCucihVvJfMjLAmec39IyEx_6qawtMGysU/edit?usp=sharing"",""สบก!BQ35"")"),0)</f>
        <v>0</v>
      </c>
      <c r="M228" s="101"/>
      <c r="N228" s="91">
        <f ca="1">IFERROR(__xludf.DUMMYFUNCTION("IMPORTRANGE(""https://docs.google.com/spreadsheets/d/1Yj_ptqi66GCucihVvJfMjLAmec39IyEx_6qawtMGysU/edit?usp=sharing"",""สบก!BU35"")"),0)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IFERROR(__xludf.DUMMYFUNCTION("IMPORTRANGE(""https://docs.google.com/spreadsheets/d/11923uPwbBZFjjGgGUA6NLw09EwE0CqkOc4q9oUmW1yo/edit?usp=sharing"",""อุตรดิตถ์!I149"")"),15)</f>
        <v>15</v>
      </c>
      <c r="J229" s="264">
        <f ca="1">IFERROR(__xludf.DUMMYFUNCTION("IMPORTRANGE(""https://docs.google.com/spreadsheets/d/11923uPwbBZFjjGgGUA6NLw09EwE0CqkOc4q9oUmW1yo/edit?usp=sharing"",""อุตรดิตถ์!J149"")"),15)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IFERROR(__xludf.DUMMYFUNCTION("IMPORTRANGE(""https://docs.google.com/spreadsheets/d/11923uPwbBZFjjGgGUA6NLw09EwE0CqkOc4q9oUmW1yo/edit?usp=sharing"",""อุตรดิตถ์!J151"")"),0)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IFERROR(__xludf.DUMMYFUNCTION("IMPORTRANGE(""https://docs.google.com/spreadsheets/d/11923uPwbBZFjjGgGUA6NLw09EwE0CqkOc4q9oUmW1yo/edit?usp=sharing"",""อุตรดิตถ์!J152"")"),1)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IFERROR(__xludf.DUMMYFUNCTION("IMPORTRANGE(""https://docs.google.com/spreadsheets/d/11923uPwbBZFjjGgGUA6NLw09EwE0CqkOc4q9oUmW1yo/edit?usp=sharing"",""อุตรดิตถ์!J153"")"),1)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IFERROR(__xludf.DUMMYFUNCTION("IMPORTRANGE(""https://docs.google.com/spreadsheets/d/11923uPwbBZFjjGgGUA6NLw09EwE0CqkOc4q9oUmW1yo/edit?usp=sharing"",""อุตรดิตถ์!J154"")"),1)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IFERROR(__xludf.DUMMYFUNCTION("IMPORTRANGE(""https://docs.google.com/spreadsheets/d/11923uPwbBZFjjGgGUA6NLw09EwE0CqkOc4q9oUmW1yo/edit?usp=sharing"",""อุตรดิตถ์!I155"")"),15)</f>
        <v>15</v>
      </c>
      <c r="J235" s="192">
        <f ca="1">IFERROR(__xludf.DUMMYFUNCTION("IMPORTRANGE(""https://docs.google.com/spreadsheets/d/11923uPwbBZFjjGgGUA6NLw09EwE0CqkOc4q9oUmW1yo/edit?usp=sharing"",""อุตรดิตถ์!J155"")"),15)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IFERROR(__xludf.DUMMYFUNCTION("IMPORTRANGE(""https://docs.google.com/spreadsheets/d/11923uPwbBZFjjGgGUA6NLw09EwE0CqkOc4q9oUmW1yo/edit?usp=sharing"",""อุตรดิตถ์!J156"")"),0)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IFERROR(__xludf.DUMMYFUNCTION("IMPORTRANGE(""https://docs.google.com/spreadsheets/d/11923uPwbBZFjjGgGUA6NLw09EwE0CqkOc4q9oUmW1yo/edit?usp=sharing"",""อุตรดิตถ์!J157"")"),0)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IFERROR(__xludf.DUMMYFUNCTION("IMPORTRANGE(""https://docs.google.com/spreadsheets/d/11923uPwbBZFjjGgGUA6NLw09EwE0CqkOc4q9oUmW1yo/edit?usp=sharing"",""อุตรดิตถ์!I158"")"),0)</f>
        <v>0</v>
      </c>
      <c r="J238" s="264">
        <f ca="1">IFERROR(__xludf.DUMMYFUNCTION("IMPORTRANGE(""https://docs.google.com/spreadsheets/d/11923uPwbBZFjjGgGUA6NLw09EwE0CqkOc4q9oUmW1yo/edit?usp=sharing"",""อุตรดิตถ์!J158"")"),0)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IFERROR(__xludf.DUMMYFUNCTION("IMPORTRANGE(""https://docs.google.com/spreadsheets/d/11923uPwbBZFjjGgGUA6NLw09EwE0CqkOc4q9oUmW1yo/edit?usp=sharing"",""อุตรดิตถ์!J159"")"),"")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IFERROR(__xludf.DUMMYFUNCTION("IMPORTRANGE(""https://docs.google.com/spreadsheets/d/11923uPwbBZFjjGgGUA6NLw09EwE0CqkOc4q9oUmW1yo/edit?usp=sharing"",""อุตรดิตถ์!J161"")"),0)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IFERROR(__xludf.DUMMYFUNCTION("IMPORTRANGE(""https://docs.google.com/spreadsheets/d/11923uPwbBZFjjGgGUA6NLw09EwE0CqkOc4q9oUmW1yo/edit?usp=sharing"",""อุตรดิตถ์!J162"")"),0)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IFERROR(__xludf.DUMMYFUNCTION("IMPORTRANGE(""https://docs.google.com/spreadsheets/d/11923uPwbBZFjjGgGUA6NLw09EwE0CqkOc4q9oUmW1yo/edit?usp=sharing"",""อุตรดิตถ์!J163"")"),0)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IFERROR(__xludf.DUMMYFUNCTION("IMPORTRANGE(""https://docs.google.com/spreadsheets/d/11923uPwbBZFjjGgGUA6NLw09EwE0CqkOc4q9oUmW1yo/edit?usp=sharing"",""อุตรดิตถ์!I164"")"),0)</f>
        <v>0</v>
      </c>
      <c r="J244" s="191">
        <f ca="1">IFERROR(__xludf.DUMMYFUNCTION("IMPORTRANGE(""https://docs.google.com/spreadsheets/d/11923uPwbBZFjjGgGUA6NLw09EwE0CqkOc4q9oUmW1yo/edit?usp=sharing"",""อุตรดิตถ์!J164"")"),0)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IFERROR(__xludf.DUMMYFUNCTION("IMPORTRANGE(""https://docs.google.com/spreadsheets/d/11923uPwbBZFjjGgGUA6NLw09EwE0CqkOc4q9oUmW1yo/edit?usp=sharing"",""อุตรดิตถ์!J165"")"),0)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IFERROR(__xludf.DUMMYFUNCTION("IMPORTRANGE(""https://docs.google.com/spreadsheets/d/11923uPwbBZFjjGgGUA6NLw09EwE0CqkOc4q9oUmW1yo/edit?usp=sharing"",""อุตรดิตถ์!J166"")"),0)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IFERROR(__xludf.DUMMYFUNCTION("IMPORTRANGE(""https://docs.google.com/spreadsheets/d/11923uPwbBZFjjGgGUA6NLw09EwE0CqkOc4q9oUmW1yo/edit?usp=sharing"",""อุตรดิตถ์!I169"")"),20)</f>
        <v>20</v>
      </c>
      <c r="J249" s="308">
        <f ca="1">IFERROR(__xludf.DUMMYFUNCTION("IMPORTRANGE(""https://docs.google.com/spreadsheets/d/11923uPwbBZFjjGgGUA6NLw09EwE0CqkOc4q9oUmW1yo/edit?usp=sharing"",""อุตรดิตถ์!J169"")"),0)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203400</v>
      </c>
      <c r="M250" s="155">
        <f t="shared" ca="1" si="77"/>
        <v>103000</v>
      </c>
      <c r="N250" s="155">
        <f t="shared" ca="1" si="77"/>
        <v>38070</v>
      </c>
      <c r="O250" s="154">
        <f t="shared" ref="O250:O252" ca="1" si="78">IF(L250&gt;0,N250*100/L250,0)</f>
        <v>18.716814159292035</v>
      </c>
      <c r="P250" s="154">
        <f t="shared" ref="P250:P252" ca="1" si="79">IF(M250&gt;0,N250*100/M250,0)</f>
        <v>36.961165048543691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203400</v>
      </c>
      <c r="M252" s="160">
        <f t="shared" ca="1" si="81"/>
        <v>103000</v>
      </c>
      <c r="N252" s="160">
        <f t="shared" ca="1" si="81"/>
        <v>38070</v>
      </c>
      <c r="O252" s="159">
        <f t="shared" ca="1" si="78"/>
        <v>18.716814159292035</v>
      </c>
      <c r="P252" s="159">
        <f t="shared" ca="1" si="79"/>
        <v>36.961165048543691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203400</v>
      </c>
      <c r="M254" s="172">
        <f ca="1">IFERROR(__xludf.DUMMYFUNCTION("IMPORTRANGE(""https://docs.google.com/spreadsheets/d/1Yj_ptqi66GCucihVvJfMjLAmec39IyEx_6qawtMGysU/edit?usp=sharing"",""สบก!CB35"")"),103000)</f>
        <v>103000</v>
      </c>
      <c r="N254" s="172">
        <f ca="1">IFERROR(__xludf.DUMMYFUNCTION("IMPORTRANGE(""https://docs.google.com/spreadsheets/d/1Yj_ptqi66GCucihVvJfMjLAmec39IyEx_6qawtMGysU/edit?usp=sharing"",""สบก!CC35"")"),38070)</f>
        <v>38070</v>
      </c>
      <c r="O254" s="171">
        <f ca="1">IF(L254&gt;0,N254*100/L254,0)</f>
        <v>18.716814159292035</v>
      </c>
      <c r="P254" s="171">
        <f ca="1">IF(M254&gt;0,N254*100/M254,0)</f>
        <v>36.961165048543691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IFERROR(__xludf.DUMMYFUNCTION("IMPORTRANGE(""https://docs.google.com/spreadsheets/d/1Yj_ptqi66GCucihVvJfMjLAmec39IyEx_6qawtMGysU/edit?usp=sharing"",""สบก!BX35"")"),132000)</f>
        <v>132000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IFERROR(__xludf.DUMMYFUNCTION("IMPORTRANGE(""https://docs.google.com/spreadsheets/d/1Yj_ptqi66GCucihVvJfMjLAmec39IyEx_6qawtMGysU/edit?usp=sharing"",""สบก!BY35"")"),71400)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IFERROR(__xludf.DUMMYFUNCTION("IMPORTRANGE(""https://docs.google.com/spreadsheets/d/1Yj_ptqi66GCucihVvJfMjLAmec39IyEx_6qawtMGysU/edit?usp=sharing"",""สบก!BZ35"")"),0)</f>
        <v>0</v>
      </c>
      <c r="M258" s="101"/>
      <c r="N258" s="91">
        <f ca="1">IFERROR(__xludf.DUMMYFUNCTION("IMPORTRANGE(""https://docs.google.com/spreadsheets/d/1Yj_ptqi66GCucihVvJfMjLAmec39IyEx_6qawtMGysU/edit?usp=sharing"",""สบก!CD35"")"),0)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IFERROR(__xludf.DUMMYFUNCTION("IMPORTRANGE(""https://docs.google.com/spreadsheets/d/11923uPwbBZFjjGgGUA6NLw09EwE0CqkOc4q9oUmW1yo/edit?usp=sharing"",""อุตรดิตถ์!J175"")"),0)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IFERROR(__xludf.DUMMYFUNCTION("IMPORTRANGE(""https://docs.google.com/spreadsheets/d/11923uPwbBZFjjGgGUA6NLw09EwE0CqkOc4q9oUmW1yo/edit?usp=sharing"",""อุตรดิตถ์!J176"")"),1)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IFERROR(__xludf.DUMMYFUNCTION("IMPORTRANGE(""https://docs.google.com/spreadsheets/d/11923uPwbBZFjjGgGUA6NLw09EwE0CqkOc4q9oUmW1yo/edit?usp=sharing"",""อุตรดิตถ์!J177"")"),1)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IFERROR(__xludf.DUMMYFUNCTION("IMPORTRANGE(""https://docs.google.com/spreadsheets/d/11923uPwbBZFjjGgGUA6NLw09EwE0CqkOc4q9oUmW1yo/edit?usp=sharing"",""อุตรดิตถ์!J178"")"),1)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IFERROR(__xludf.DUMMYFUNCTION("IMPORTRANGE(""https://docs.google.com/spreadsheets/d/11923uPwbBZFjjGgGUA6NLw09EwE0CqkOc4q9oUmW1yo/edit?usp=sharing"",""อุตรดิตถ์!I179"")"),1)</f>
        <v>1</v>
      </c>
      <c r="J264" s="192">
        <f ca="1">IFERROR(__xludf.DUMMYFUNCTION("IMPORTRANGE(""https://docs.google.com/spreadsheets/d/11923uPwbBZFjjGgGUA6NLw09EwE0CqkOc4q9oUmW1yo/edit?usp=sharing"",""อุตรดิตถ์!J179"")"),0)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IFERROR(__xludf.DUMMYFUNCTION("IMPORTRANGE(""https://docs.google.com/spreadsheets/d/11923uPwbBZFjjGgGUA6NLw09EwE0CqkOc4q9oUmW1yo/edit?usp=sharing"",""อุตรดิตถ์!I180"")"),20)</f>
        <v>20</v>
      </c>
      <c r="J265" s="192">
        <f ca="1">IFERROR(__xludf.DUMMYFUNCTION("IMPORTRANGE(""https://docs.google.com/spreadsheets/d/11923uPwbBZFjjGgGUA6NLw09EwE0CqkOc4q9oUmW1yo/edit?usp=sharing"",""อุตรดิตถ์!J180"")"),0)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IFERROR(__xludf.DUMMYFUNCTION("IMPORTRANGE(""https://docs.google.com/spreadsheets/d/11923uPwbBZFjjGgGUA6NLw09EwE0CqkOc4q9oUmW1yo/edit?usp=sharing"",""อุตรดิตถ์!I181"")"),20)</f>
        <v>20</v>
      </c>
      <c r="J266" s="192">
        <f ca="1">IFERROR(__xludf.DUMMYFUNCTION("IMPORTRANGE(""https://docs.google.com/spreadsheets/d/11923uPwbBZFjjGgGUA6NLw09EwE0CqkOc4q9oUmW1yo/edit?usp=sharing"",""อุตรดิตถ์!J181"")"),0)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IFERROR(__xludf.DUMMYFUNCTION("IMPORTRANGE(""https://docs.google.com/spreadsheets/d/11923uPwbBZFjjGgGUA6NLw09EwE0CqkOc4q9oUmW1yo/edit?usp=sharing"",""อุตรดิตถ์!I182"")"),1)</f>
        <v>1</v>
      </c>
      <c r="J267" s="192">
        <f ca="1">IFERROR(__xludf.DUMMYFUNCTION("IMPORTRANGE(""https://docs.google.com/spreadsheets/d/11923uPwbBZFjjGgGUA6NLw09EwE0CqkOc4q9oUmW1yo/edit?usp=sharing"",""อุตรดิตถ์!J182"")"),0)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IFERROR(__xludf.DUMMYFUNCTION("IMPORTRANGE(""https://docs.google.com/spreadsheets/d/11923uPwbBZFjjGgGUA6NLw09EwE0CqkOc4q9oUmW1yo/edit?usp=sharing"",""อุตรดิตถ์!J183"")"),0)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IFERROR(__xludf.DUMMYFUNCTION("IMPORTRANGE(""https://docs.google.com/spreadsheets/d/11923uPwbBZFjjGgGUA6NLw09EwE0CqkOc4q9oUmW1yo/edit?usp=sharing"",""อุตรดิตถ์!J184"")"),0)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IFERROR(__xludf.DUMMYFUNCTION("IMPORTRANGE(""https://docs.google.com/spreadsheets/d/11923uPwbBZFjjGgGUA6NLw09EwE0CqkOc4q9oUmW1yo/edit?usp=sharing"",""อุตรดิตถ์!I185"")"),0)</f>
        <v>0</v>
      </c>
      <c r="J270" s="308">
        <f ca="1">IFERROR(__xludf.DUMMYFUNCTION("IMPORTRANGE(""https://docs.google.com/spreadsheets/d/11923uPwbBZFjjGgGUA6NLw09EwE0CqkOc4q9oUmW1yo/edit?usp=sharing"",""อุตรดิตถ์!J185"")"),0)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IFERROR(__xludf.DUMMYFUNCTION("IMPORTRANGE(""https://docs.google.com/spreadsheets/d/1Yj_ptqi66GCucihVvJfMjLAmec39IyEx_6qawtMGysU/edit?usp=sharing"",""สบก!CK35"")"),0)</f>
        <v>0</v>
      </c>
      <c r="N275" s="172">
        <f ca="1">IFERROR(__xludf.DUMMYFUNCTION("IMPORTRANGE(""https://docs.google.com/spreadsheets/d/1Yj_ptqi66GCucihVvJfMjLAmec39IyEx_6qawtMGysU/edit?usp=sharing"",""สบก!CL35"")"),0)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IFERROR(__xludf.DUMMYFUNCTION("IMPORTRANGE(""https://docs.google.com/spreadsheets/d/1Yj_ptqi66GCucihVvJfMjLAmec39IyEx_6qawtMGysU/edit?usp=sharing"",""สบก!CG35"")"),0)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IFERROR(__xludf.DUMMYFUNCTION("IMPORTRANGE(""https://docs.google.com/spreadsheets/d/1Yj_ptqi66GCucihVvJfMjLAmec39IyEx_6qawtMGysU/edit?usp=sharing"",""สบก!CH35"")"),0)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IFERROR(__xludf.DUMMYFUNCTION("IMPORTRANGE(""https://docs.google.com/spreadsheets/d/1Yj_ptqi66GCucihVvJfMjLAmec39IyEx_6qawtMGysU/edit?usp=sharing"",""สบก!CI35"")"),0)</f>
        <v>0</v>
      </c>
      <c r="M279" s="101"/>
      <c r="N279" s="91">
        <f ca="1">IFERROR(__xludf.DUMMYFUNCTION("IMPORTRANGE(""https://docs.google.com/spreadsheets/d/1Yj_ptqi66GCucihVvJfMjLAmec39IyEx_6qawtMGysU/edit?usp=sharing"",""สบก!CM35"")"),0)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IFERROR(__xludf.DUMMYFUNCTION("IMPORTRANGE(""https://docs.google.com/spreadsheets/d/11923uPwbBZFjjGgGUA6NLw09EwE0CqkOc4q9oUmW1yo/edit?usp=sharing"",""อุตรดิตถ์!J191"")"),0)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IFERROR(__xludf.DUMMYFUNCTION("IMPORTRANGE(""https://docs.google.com/spreadsheets/d/11923uPwbBZFjjGgGUA6NLw09EwE0CqkOc4q9oUmW1yo/edit?usp=sharing"",""อุตรดิตถ์!J192"")"),0)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IFERROR(__xludf.DUMMYFUNCTION("IMPORTRANGE(""https://docs.google.com/spreadsheets/d/11923uPwbBZFjjGgGUA6NLw09EwE0CqkOc4q9oUmW1yo/edit?usp=sharing"",""อุตรดิตถ์!J193"")"),0)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IFERROR(__xludf.DUMMYFUNCTION("IMPORTRANGE(""https://docs.google.com/spreadsheets/d/11923uPwbBZFjjGgGUA6NLw09EwE0CqkOc4q9oUmW1yo/edit?usp=sharing"",""อุตรดิตถ์!J194"")"),0)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IFERROR(__xludf.DUMMYFUNCTION("IMPORTRANGE(""https://docs.google.com/spreadsheets/d/11923uPwbBZFjjGgGUA6NLw09EwE0CqkOc4q9oUmW1yo/edit?usp=sharing"",""อุตรดิตถ์!I195"")"),0)</f>
        <v>0</v>
      </c>
      <c r="J285" s="192">
        <f ca="1">IFERROR(__xludf.DUMMYFUNCTION("IMPORTRANGE(""https://docs.google.com/spreadsheets/d/11923uPwbBZFjjGgGUA6NLw09EwE0CqkOc4q9oUmW1yo/edit?usp=sharing"",""อุตรดิตถ์!J195"")"),0)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IFERROR(__xludf.DUMMYFUNCTION("IMPORTRANGE(""https://docs.google.com/spreadsheets/d/11923uPwbBZFjjGgGUA6NLw09EwE0CqkOc4q9oUmW1yo/edit?usp=sharing"",""อุตรดิตถ์!J196"")"),0)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IFERROR(__xludf.DUMMYFUNCTION("IMPORTRANGE(""https://docs.google.com/spreadsheets/d/11923uPwbBZFjjGgGUA6NLw09EwE0CqkOc4q9oUmW1yo/edit?usp=sharing"",""อุตรดิตถ์!I199"")"),0)</f>
        <v>0</v>
      </c>
      <c r="J289" s="308">
        <f ca="1">IFERROR(__xludf.DUMMYFUNCTION("IMPORTRANGE(""https://docs.google.com/spreadsheets/d/11923uPwbBZFjjGgGUA6NLw09EwE0CqkOc4q9oUmW1yo/edit?usp=sharing"",""อุตรดิตถ์!J199"")"),0)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IFERROR(__xludf.DUMMYFUNCTION("IMPORTRANGE(""https://docs.google.com/spreadsheets/d/1Yj_ptqi66GCucihVvJfMjLAmec39IyEx_6qawtMGysU/edit?usp=sharing"",""สบก!CT35"")"),0)</f>
        <v>0</v>
      </c>
      <c r="N294" s="172">
        <f ca="1">IFERROR(__xludf.DUMMYFUNCTION("IMPORTRANGE(""https://docs.google.com/spreadsheets/d/1Yj_ptqi66GCucihVvJfMjLAmec39IyEx_6qawtMGysU/edit?usp=sharing"",""สบก!CU35"")"),0)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IFERROR(__xludf.DUMMYFUNCTION("IMPORTRANGE(""https://docs.google.com/spreadsheets/d/1Yj_ptqi66GCucihVvJfMjLAmec39IyEx_6qawtMGysU/edit?usp=sharing"",""สบก!CP35"")"),0)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IFERROR(__xludf.DUMMYFUNCTION("IMPORTRANGE(""https://docs.google.com/spreadsheets/d/1Yj_ptqi66GCucihVvJfMjLAmec39IyEx_6qawtMGysU/edit?usp=sharing"",""สบก!CQ35"")"),0)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IFERROR(__xludf.DUMMYFUNCTION("IMPORTRANGE(""https://docs.google.com/spreadsheets/d/1Yj_ptqi66GCucihVvJfMjLAmec39IyEx_6qawtMGysU/edit?usp=sharing"",""สบก!CR35"")"),0)</f>
        <v>0</v>
      </c>
      <c r="M298" s="101"/>
      <c r="N298" s="91">
        <f ca="1">IFERROR(__xludf.DUMMYFUNCTION("IMPORTRANGE(""https://docs.google.com/spreadsheets/d/1Yj_ptqi66GCucihVvJfMjLAmec39IyEx_6qawtMGysU/edit?usp=sharing"",""สบก!CV35"")"),0)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IFERROR(__xludf.DUMMYFUNCTION("IMPORTRANGE(""https://docs.google.com/spreadsheets/d/11923uPwbBZFjjGgGUA6NLw09EwE0CqkOc4q9oUmW1yo/edit?usp=sharing"",""อุตรดิตถ์!J205"")"),0)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IFERROR(__xludf.DUMMYFUNCTION("IMPORTRANGE(""https://docs.google.com/spreadsheets/d/11923uPwbBZFjjGgGUA6NLw09EwE0CqkOc4q9oUmW1yo/edit?usp=sharing"",""อุตรดิตถ์!J206"")"),0)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IFERROR(__xludf.DUMMYFUNCTION("IMPORTRANGE(""https://docs.google.com/spreadsheets/d/11923uPwbBZFjjGgGUA6NLw09EwE0CqkOc4q9oUmW1yo/edit?usp=sharing"",""อุตรดิตถ์!J207"")"),0)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IFERROR(__xludf.DUMMYFUNCTION("IMPORTRANGE(""https://docs.google.com/spreadsheets/d/11923uPwbBZFjjGgGUA6NLw09EwE0CqkOc4q9oUmW1yo/edit?usp=sharing"",""อุตรดิตถ์!J208"")"),0)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IFERROR(__xludf.DUMMYFUNCTION("IMPORTRANGE(""https://docs.google.com/spreadsheets/d/11923uPwbBZFjjGgGUA6NLw09EwE0CqkOc4q9oUmW1yo/edit?usp=sharing"",""อุตรดิตถ์!I209"")"),0)</f>
        <v>0</v>
      </c>
      <c r="J304" s="191">
        <f ca="1">IFERROR(__xludf.DUMMYFUNCTION("IMPORTRANGE(""https://docs.google.com/spreadsheets/d/11923uPwbBZFjjGgGUA6NLw09EwE0CqkOc4q9oUmW1yo/edit?usp=sharing"",""อุตรดิตถ์!J209"")"),0)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IFERROR(__xludf.DUMMYFUNCTION("IMPORTRANGE(""https://docs.google.com/spreadsheets/d/11923uPwbBZFjjGgGUA6NLw09EwE0CqkOc4q9oUmW1yo/edit?usp=sharing"",""อุตรดิตถ์!I211"")"),0)</f>
        <v>0</v>
      </c>
      <c r="J306" s="191">
        <f ca="1">IFERROR(__xludf.DUMMYFUNCTION("IMPORTRANGE(""https://docs.google.com/spreadsheets/d/11923uPwbBZFjjGgGUA6NLw09EwE0CqkOc4q9oUmW1yo/edit?usp=sharing"",""อุตรดิตถ์!J211"")"),0)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IFERROR(__xludf.DUMMYFUNCTION("IMPORTRANGE(""https://docs.google.com/spreadsheets/d/11923uPwbBZFjjGgGUA6NLw09EwE0CqkOc4q9oUmW1yo/edit?usp=sharing"",""อุตรดิตถ์!J212"")"),0)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IFERROR(__xludf.DUMMYFUNCTION("IMPORTRANGE(""https://docs.google.com/spreadsheets/d/11923uPwbBZFjjGgGUA6NLw09EwE0CqkOc4q9oUmW1yo/edit?usp=sharing"",""อุตรดิตถ์!J213"")"),0)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IFERROR(__xludf.DUMMYFUNCTION("IMPORTRANGE(""https://docs.google.com/spreadsheets/d/11923uPwbBZFjjGgGUA6NLw09EwE0CqkOc4q9oUmW1yo/edit?usp=sharing"",""อุตรดิตถ์!I214"")"),0)</f>
        <v>0</v>
      </c>
      <c r="J309" s="325">
        <f ca="1">IFERROR(__xludf.DUMMYFUNCTION("IMPORTRANGE(""https://docs.google.com/spreadsheets/d/11923uPwbBZFjjGgGUA6NLw09EwE0CqkOc4q9oUmW1yo/edit?usp=sharing"",""อุตรดิตถ์!J214"")"),0)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IFERROR(__xludf.DUMMYFUNCTION("IMPORTRANGE(""https://docs.google.com/spreadsheets/d/1Yj_ptqi66GCucihVvJfMjLAmec39IyEx_6qawtMGysU/edit?usp=sharing"",""สบก!DC35"")"),0)</f>
        <v>0</v>
      </c>
      <c r="N314" s="172">
        <f ca="1">IFERROR(__xludf.DUMMYFUNCTION("IMPORTRANGE(""https://docs.google.com/spreadsheets/d/1Yj_ptqi66GCucihVvJfMjLAmec39IyEx_6qawtMGysU/edit?usp=sharing"",""สบก!DD35"")"),0)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IFERROR(__xludf.DUMMYFUNCTION("IMPORTRANGE(""https://docs.google.com/spreadsheets/d/1Yj_ptqi66GCucihVvJfMjLAmec39IyEx_6qawtMGysU/edit?usp=sharing"",""สบก!CY35"")"),0)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IFERROR(__xludf.DUMMYFUNCTION("IMPORTRANGE(""https://docs.google.com/spreadsheets/d/1Yj_ptqi66GCucihVvJfMjLAmec39IyEx_6qawtMGysU/edit?usp=sharing"",""สบก!CZ35"")"),0)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IFERROR(__xludf.DUMMYFUNCTION("IMPORTRANGE(""https://docs.google.com/spreadsheets/d/1Yj_ptqi66GCucihVvJfMjLAmec39IyEx_6qawtMGysU/edit?usp=sharing"",""สบก!DA35"")"),0)</f>
        <v>0</v>
      </c>
      <c r="M318" s="101"/>
      <c r="N318" s="91">
        <f ca="1">IFERROR(__xludf.DUMMYFUNCTION("IMPORTRANGE(""https://docs.google.com/spreadsheets/d/1Yj_ptqi66GCucihVvJfMjLAmec39IyEx_6qawtMGysU/edit?usp=sharing"",""สบก!DE35"")"),0)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IFERROR(__xludf.DUMMYFUNCTION("IMPORTRANGE(""https://docs.google.com/spreadsheets/d/11923uPwbBZFjjGgGUA6NLw09EwE0CqkOc4q9oUmW1yo/edit?usp=sharing"",""อุตรดิตถ์!J220"")"),0)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IFERROR(__xludf.DUMMYFUNCTION("IMPORTRANGE(""https://docs.google.com/spreadsheets/d/11923uPwbBZFjjGgGUA6NLw09EwE0CqkOc4q9oUmW1yo/edit?usp=sharing"",""อุตรดิตถ์!J221"")"),0)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IFERROR(__xludf.DUMMYFUNCTION("IMPORTRANGE(""https://docs.google.com/spreadsheets/d/11923uPwbBZFjjGgGUA6NLw09EwE0CqkOc4q9oUmW1yo/edit?usp=sharing"",""อุตรดิตถ์!J222"")"),0)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IFERROR(__xludf.DUMMYFUNCTION("IMPORTRANGE(""https://docs.google.com/spreadsheets/d/11923uPwbBZFjjGgGUA6NLw09EwE0CqkOc4q9oUmW1yo/edit?usp=sharing"",""อุตรดิตถ์!J223"")"),0)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IFERROR(__xludf.DUMMYFUNCTION("IMPORTRANGE(""https://docs.google.com/spreadsheets/d/11923uPwbBZFjjGgGUA6NLw09EwE0CqkOc4q9oUmW1yo/edit?usp=sharing"",""อุตรดิตถ์!I224"")"),0)</f>
        <v>0</v>
      </c>
      <c r="J324" s="191">
        <f ca="1">IFERROR(__xludf.DUMMYFUNCTION("IMPORTRANGE(""https://docs.google.com/spreadsheets/d/11923uPwbBZFjjGgGUA6NLw09EwE0CqkOc4q9oUmW1yo/edit?usp=sharing"",""อุตรดิตถ์!J224"")"),0)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IFERROR(__xludf.DUMMYFUNCTION("IMPORTRANGE(""https://docs.google.com/spreadsheets/d/11923uPwbBZFjjGgGUA6NLw09EwE0CqkOc4q9oUmW1yo/edit?usp=sharing"",""อุตรดิตถ์!J225"")"),0)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IFERROR(__xludf.DUMMYFUNCTION("IMPORTRANGE(""https://docs.google.com/spreadsheets/d/11923uPwbBZFjjGgGUA6NLw09EwE0CqkOc4q9oUmW1yo/edit?usp=sharing"",""อุตรดิตถ์!J226"")"),0)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IFERROR(__xludf.DUMMYFUNCTION("IMPORTRANGE(""https://docs.google.com/spreadsheets/d/11923uPwbBZFjjGgGUA6NLw09EwE0CqkOc4q9oUmW1yo/edit?usp=sharing"",""อุตรดิตถ์!I228"")"),170)</f>
        <v>170</v>
      </c>
      <c r="J328" s="330">
        <f ca="1">IFERROR(__xludf.DUMMYFUNCTION("IMPORTRANGE(""https://docs.google.com/spreadsheets/d/11923uPwbBZFjjGgGUA6NLw09EwE0CqkOc4q9oUmW1yo/edit?usp=sharing"",""อุตรดิตถ์!J228"")"),65)</f>
        <v>65</v>
      </c>
      <c r="K328" s="309">
        <f ca="1">IF(I328&gt;0,J328*100/I328,0)</f>
        <v>38.235294117647058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906300</v>
      </c>
      <c r="M329" s="155">
        <f t="shared" ca="1" si="98"/>
        <v>467750</v>
      </c>
      <c r="N329" s="155">
        <f t="shared" ca="1" si="98"/>
        <v>218839</v>
      </c>
      <c r="O329" s="154">
        <f t="shared" ref="O329:O331" ca="1" si="99">IF(L329&gt;0,N329*100/L329,0)</f>
        <v>24.14641950788922</v>
      </c>
      <c r="P329" s="154">
        <f t="shared" ref="P329:P331" ca="1" si="100">IF(M329&gt;0,N329*100/M329,0)</f>
        <v>46.785462319615178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906300</v>
      </c>
      <c r="M331" s="160">
        <f t="shared" ca="1" si="102"/>
        <v>467750</v>
      </c>
      <c r="N331" s="160">
        <f t="shared" ca="1" si="102"/>
        <v>218839</v>
      </c>
      <c r="O331" s="159">
        <f t="shared" ca="1" si="99"/>
        <v>24.14641950788922</v>
      </c>
      <c r="P331" s="159">
        <f t="shared" ca="1" si="100"/>
        <v>46.785462319615178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906300</v>
      </c>
      <c r="M333" s="172">
        <f ca="1">IFERROR(__xludf.DUMMYFUNCTION("IMPORTRANGE(""https://docs.google.com/spreadsheets/d/1Yj_ptqi66GCucihVvJfMjLAmec39IyEx_6qawtMGysU/edit?usp=sharing"",""สบก!DL35"")"),467750)</f>
        <v>467750</v>
      </c>
      <c r="N333" s="172">
        <f ca="1">IFERROR(__xludf.DUMMYFUNCTION("IMPORTRANGE(""https://docs.google.com/spreadsheets/d/1Yj_ptqi66GCucihVvJfMjLAmec39IyEx_6qawtMGysU/edit?usp=sharing"",""สบก!DM35"")"),218839)</f>
        <v>218839</v>
      </c>
      <c r="O333" s="171">
        <f ca="1">IF(L333&gt;0,N333*100/L333,0)</f>
        <v>24.14641950788922</v>
      </c>
      <c r="P333" s="171">
        <f ca="1">IF(M333&gt;0,N333*100/M333,0)</f>
        <v>46.785462319615178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IFERROR(__xludf.DUMMYFUNCTION("IMPORTRANGE(""https://docs.google.com/spreadsheets/d/1Yj_ptqi66GCucihVvJfMjLAmec39IyEx_6qawtMGysU/edit?usp=sharing"",""สบก!DH35"")"),614000)</f>
        <v>614000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IFERROR(__xludf.DUMMYFUNCTION("IMPORTRANGE(""https://docs.google.com/spreadsheets/d/1Yj_ptqi66GCucihVvJfMjLAmec39IyEx_6qawtMGysU/edit?usp=sharing"",""สบก!DI35"")"),292300)</f>
        <v>292300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IFERROR(__xludf.DUMMYFUNCTION("IMPORTRANGE(""https://docs.google.com/spreadsheets/d/1Yj_ptqi66GCucihVvJfMjLAmec39IyEx_6qawtMGysU/edit?usp=sharing"",""สบก!DJ35"")"),0)</f>
        <v>0</v>
      </c>
      <c r="M337" s="101"/>
      <c r="N337" s="91">
        <f ca="1">IFERROR(__xludf.DUMMYFUNCTION("IMPORTRANGE(""https://docs.google.com/spreadsheets/d/1Yj_ptqi66GCucihVvJfMjLAmec39IyEx_6qawtMGysU/edit?usp=sharing"",""สบก!DN35"")"),0)</f>
        <v>0</v>
      </c>
      <c r="O337" s="101">
        <f ca="1">IF(L337&gt;0,N337*100/L337,0)</f>
        <v>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IFERROR(__xludf.DUMMYFUNCTION("IMPORTRANGE(""https://docs.google.com/spreadsheets/d/11923uPwbBZFjjGgGUA6NLw09EwE0CqkOc4q9oUmW1yo/edit?usp=sharing"",""อุตรดิตถ์!I234"")"),0)</f>
        <v>0</v>
      </c>
      <c r="J339" s="191">
        <f ca="1">IFERROR(__xludf.DUMMYFUNCTION("IMPORTRANGE(""https://docs.google.com/spreadsheets/d/11923uPwbBZFjjGgGUA6NLw09EwE0CqkOc4q9oUmW1yo/edit?usp=sharing"",""อุตรดิตถ์!J234"")"),34)</f>
        <v>34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IFERROR(__xludf.DUMMYFUNCTION("IMPORTRANGE(""https://docs.google.com/spreadsheets/d/11923uPwbBZFjjGgGUA6NLw09EwE0CqkOc4q9oUmW1yo/edit?usp=sharing"",""อุตรดิตถ์!I235"")"),800)</f>
        <v>800</v>
      </c>
      <c r="J340" s="191">
        <f ca="1">IFERROR(__xludf.DUMMYFUNCTION("IMPORTRANGE(""https://docs.google.com/spreadsheets/d/11923uPwbBZFjjGgGUA6NLw09EwE0CqkOc4q9oUmW1yo/edit?usp=sharing"",""อุตรดิตถ์!J235"")"),163.01)</f>
        <v>163.01</v>
      </c>
      <c r="K340" s="333">
        <f t="shared" ca="1" si="103"/>
        <v>20.376249999999999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IFERROR(__xludf.DUMMYFUNCTION("IMPORTRANGE(""https://docs.google.com/spreadsheets/d/11923uPwbBZFjjGgGUA6NLw09EwE0CqkOc4q9oUmW1yo/edit?usp=sharing"",""อุตรดิตถ์!I236"")"),170)</f>
        <v>170</v>
      </c>
      <c r="J341" s="191">
        <f ca="1">IFERROR(__xludf.DUMMYFUNCTION("IMPORTRANGE(""https://docs.google.com/spreadsheets/d/11923uPwbBZFjjGgGUA6NLw09EwE0CqkOc4q9oUmW1yo/edit?usp=sharing"",""อุตรดิตถ์!J236"")"),80)</f>
        <v>80</v>
      </c>
      <c r="K341" s="333">
        <f t="shared" ca="1" si="103"/>
        <v>47.058823529411768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IFERROR(__xludf.DUMMYFUNCTION("IMPORTRANGE(""https://docs.google.com/spreadsheets/d/11923uPwbBZFjjGgGUA6NLw09EwE0CqkOc4q9oUmW1yo/edit?usp=sharing"",""อุตรดิตถ์!I237"")"),0)</f>
        <v>0</v>
      </c>
      <c r="J342" s="191">
        <f ca="1">IFERROR(__xludf.DUMMYFUNCTION("IMPORTRANGE(""https://docs.google.com/spreadsheets/d/11923uPwbBZFjjGgGUA6NLw09EwE0CqkOc4q9oUmW1yo/edit?usp=sharing"",""อุตรดิตถ์!J237"")"),817.199999999999)</f>
        <v>817.19999999999902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IFERROR(__xludf.DUMMYFUNCTION("IMPORTRANGE(""https://docs.google.com/spreadsheets/d/11923uPwbBZFjjGgGUA6NLw09EwE0CqkOc4q9oUmW1yo/edit?usp=sharing"",""อุตรดิตถ์!I238"")"),170)</f>
        <v>170</v>
      </c>
      <c r="J343" s="191">
        <f ca="1">IFERROR(__xludf.DUMMYFUNCTION("IMPORTRANGE(""https://docs.google.com/spreadsheets/d/11923uPwbBZFjjGgGUA6NLw09EwE0CqkOc4q9oUmW1yo/edit?usp=sharing"",""อุตรดิตถ์!J238"")"),0)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IFERROR(__xludf.DUMMYFUNCTION("IMPORTRANGE(""https://docs.google.com/spreadsheets/d/11923uPwbBZFjjGgGUA6NLw09EwE0CqkOc4q9oUmW1yo/edit?usp=sharing"",""อุตรดิตถ์!I239"")"),0)</f>
        <v>0</v>
      </c>
      <c r="J344" s="191">
        <f ca="1">IFERROR(__xludf.DUMMYFUNCTION("IMPORTRANGE(""https://docs.google.com/spreadsheets/d/11923uPwbBZFjjGgGUA6NLw09EwE0CqkOc4q9oUmW1yo/edit?usp=sharing"",""อุตรดิตถ์!J239"")"),0)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IFERROR(__xludf.DUMMYFUNCTION("IMPORTRANGE(""https://docs.google.com/spreadsheets/d/11923uPwbBZFjjGgGUA6NLw09EwE0CqkOc4q9oUmW1yo/edit?usp=sharing"",""อุตรดิตถ์!I240"")"),170)</f>
        <v>170</v>
      </c>
      <c r="J345" s="191">
        <f ca="1">IFERROR(__xludf.DUMMYFUNCTION("IMPORTRANGE(""https://docs.google.com/spreadsheets/d/11923uPwbBZFjjGgGUA6NLw09EwE0CqkOc4q9oUmW1yo/edit?usp=sharing"",""อุตรดิตถ์!J240"")"),65)</f>
        <v>65</v>
      </c>
      <c r="K345" s="333">
        <f t="shared" ca="1" si="103"/>
        <v>38.235294117647058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IFERROR(__xludf.DUMMYFUNCTION("IMPORTRANGE(""https://docs.google.com/spreadsheets/d/11923uPwbBZFjjGgGUA6NLw09EwE0CqkOc4q9oUmW1yo/edit?usp=sharing"",""อุตรดิตถ์!I241"")"),0)</f>
        <v>0</v>
      </c>
      <c r="J346" s="191">
        <f ca="1">IFERROR(__xludf.DUMMYFUNCTION("IMPORTRANGE(""https://docs.google.com/spreadsheets/d/11923uPwbBZFjjGgGUA6NLw09EwE0CqkOc4q9oUmW1yo/edit?usp=sharing"",""อุตรดิตถ์!J241"")"),740.94)</f>
        <v>740.94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IFERROR(__xludf.DUMMYFUNCTION("IMPORTRANGE(""https://docs.google.com/spreadsheets/d/11923uPwbBZFjjGgGUA6NLw09EwE0CqkOc4q9oUmW1yo/edit?usp=sharing"",""อุตรดิตถ์!L242"")"),2200927)</f>
        <v>2200927</v>
      </c>
      <c r="M347" s="347"/>
      <c r="N347" s="347">
        <f ca="1">IFERROR(__xludf.DUMMYFUNCTION("IMPORTRANGE(""https://docs.google.com/spreadsheets/d/11923uPwbBZFjjGgGUA6NLw09EwE0CqkOc4q9oUmW1yo/edit?usp=sharing"",""อุตรดิตถ์!M242"")"),109709)</f>
        <v>109709</v>
      </c>
      <c r="O347" s="347">
        <f ca="1">+IF(L347&gt;0,N347*100/L347,0)</f>
        <v>4.9846723675978346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IFERROR(__xludf.DUMMYFUNCTION("IMPORTRANGE(""https://docs.google.com/spreadsheets/d/11923uPwbBZFjjGgGUA6NLw09EwE0CqkOc4q9oUmW1yo/edit?usp=sharing"",""อุตรดิตถ์!I244"")"),30)</f>
        <v>30</v>
      </c>
      <c r="J349" s="360">
        <f ca="1">IFERROR(__xludf.DUMMYFUNCTION("IMPORTRANGE(""https://docs.google.com/spreadsheets/d/11923uPwbBZFjjGgGUA6NLw09EwE0CqkOc4q9oUmW1yo/edit?usp=sharing"",""อุตรดิตถ์!J244"")"),0)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IFERROR(__xludf.DUMMYFUNCTION("IMPORTRANGE(""https://docs.google.com/spreadsheets/d/11923uPwbBZFjjGgGUA6NLw09EwE0CqkOc4q9oUmW1yo/edit?usp=sharing"",""อุตรดิตถ์!L244"")"),257760)</f>
        <v>257760</v>
      </c>
      <c r="M349" s="362"/>
      <c r="N349" s="362">
        <f ca="1">IFERROR(__xludf.DUMMYFUNCTION("IMPORTRANGE(""https://docs.google.com/spreadsheets/d/11923uPwbBZFjjGgGUA6NLw09EwE0CqkOc4q9oUmW1yo/edit?usp=sharing"",""อุตรดิตถ์!M244"")"),11840)</f>
        <v>11840</v>
      </c>
      <c r="O349" s="362">
        <f ca="1">+IF(L349&gt;0,N349*100/L349,0)</f>
        <v>4.5934202358783365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IFERROR(__xludf.DUMMYFUNCTION("IMPORTRANGE(""https://docs.google.com/spreadsheets/d/11923uPwbBZFjjGgGUA6NLw09EwE0CqkOc4q9oUmW1yo/edit?usp=sharing"",""อุตรดิตถ์!I245"")"),30)</f>
        <v>30</v>
      </c>
      <c r="J350" s="360">
        <f ca="1">IFERROR(__xludf.DUMMYFUNCTION("IMPORTRANGE(""https://docs.google.com/spreadsheets/d/11923uPwbBZFjjGgGUA6NLw09EwE0CqkOc4q9oUmW1yo/edit?usp=sharing"",""อุตรดิตถ์!J245"")"),0)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IFERROR(__xludf.DUMMYFUNCTION("IMPORTRANGE(""https://docs.google.com/spreadsheets/d/11923uPwbBZFjjGgGUA6NLw09EwE0CqkOc4q9oUmW1yo/edit?usp=sharing"",""อุตรดิตถ์!L246"")"),0)</f>
        <v>0</v>
      </c>
      <c r="M351" s="169"/>
      <c r="N351" s="169">
        <f ca="1">IFERROR(__xludf.DUMMYFUNCTION("IMPORTRANGE(""https://docs.google.com/spreadsheets/d/11923uPwbBZFjjGgGUA6NLw09EwE0CqkOc4q9oUmW1yo/edit?usp=sharing"",""อุตรดิตถ์!M246"")"),0)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IFERROR(__xludf.DUMMYFUNCTION("IMPORTRANGE(""https://docs.google.com/spreadsheets/d/11923uPwbBZFjjGgGUA6NLw09EwE0CqkOc4q9oUmW1yo/edit?usp=sharing"",""อุตรดิตถ์!L247"")"),257760)</f>
        <v>257760</v>
      </c>
      <c r="M352" s="169"/>
      <c r="N352" s="169">
        <f ca="1">IFERROR(__xludf.DUMMYFUNCTION("IMPORTRANGE(""https://docs.google.com/spreadsheets/d/11923uPwbBZFjjGgGUA6NLw09EwE0CqkOc4q9oUmW1yo/edit?usp=sharing"",""อุตรดิตถ์!M247"")"),11840)</f>
        <v>11840</v>
      </c>
      <c r="O352" s="169">
        <f t="shared" ca="1" si="105"/>
        <v>4.5934202358783365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IFERROR(__xludf.DUMMYFUNCTION("IMPORTRANGE(""https://docs.google.com/spreadsheets/d/11923uPwbBZFjjGgGUA6NLw09EwE0CqkOc4q9oUmW1yo/edit?usp=sharing"",""อุตรดิตถ์!L248"")"),0)</f>
        <v>0</v>
      </c>
      <c r="M353" s="171"/>
      <c r="N353" s="171">
        <f ca="1">IFERROR(__xludf.DUMMYFUNCTION("IMPORTRANGE(""https://docs.google.com/spreadsheets/d/11923uPwbBZFjjGgGUA6NLw09EwE0CqkOc4q9oUmW1yo/edit?usp=sharing"",""อุตรดิตถ์!M248"")"),0)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IFERROR(__xludf.DUMMYFUNCTION("IMPORTRANGE(""https://docs.google.com/spreadsheets/d/11923uPwbBZFjjGgGUA6NLw09EwE0CqkOc4q9oUmW1yo/edit?usp=sharing"",""อุตรดิตถ์!L249"")"),257760)</f>
        <v>257760</v>
      </c>
      <c r="M354" s="171"/>
      <c r="N354" s="171">
        <f ca="1">IFERROR(__xludf.DUMMYFUNCTION("IMPORTRANGE(""https://docs.google.com/spreadsheets/d/11923uPwbBZFjjGgGUA6NLw09EwE0CqkOc4q9oUmW1yo/edit?usp=sharing"",""อุตรดิตถ์!M249"")"),11840)</f>
        <v>11840</v>
      </c>
      <c r="O354" s="171">
        <f t="shared" ca="1" si="105"/>
        <v>4.5934202358783365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IFERROR(__xludf.DUMMYFUNCTION("IMPORTRANGE(""https://docs.google.com/spreadsheets/d/11923uPwbBZFjjGgGUA6NLw09EwE0CqkOc4q9oUmW1yo/edit?usp=sharing"",""อุตรดิตถ์!M250"")"),0)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IFERROR(__xludf.DUMMYFUNCTION("IMPORTRANGE(""https://docs.google.com/spreadsheets/d/11923uPwbBZFjjGgGUA6NLw09EwE0CqkOc4q9oUmW1yo/edit?usp=sharing"",""อุตรดิตถ์!M251"")"),0)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IFERROR(__xludf.DUMMYFUNCTION("IMPORTRANGE(""https://docs.google.com/spreadsheets/d/11923uPwbBZFjjGgGUA6NLw09EwE0CqkOc4q9oUmW1yo/edit?usp=sharing"",""อุตรดิตถ์!M252"")"),11000)</f>
        <v>11000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IFERROR(__xludf.DUMMYFUNCTION("IMPORTRANGE(""https://docs.google.com/spreadsheets/d/11923uPwbBZFjjGgGUA6NLw09EwE0CqkOc4q9oUmW1yo/edit?usp=sharing"",""อุตรดิตถ์!M253"")"),840)</f>
        <v>840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IFERROR(__xludf.DUMMYFUNCTION("IMPORTRANGE(""https://docs.google.com/spreadsheets/d/11923uPwbBZFjjGgGUA6NLw09EwE0CqkOc4q9oUmW1yo/edit?usp=sharing"",""อุตรดิตถ์!J255"")"),0)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IFERROR(__xludf.DUMMYFUNCTION("IMPORTRANGE(""https://docs.google.com/spreadsheets/d/11923uPwbBZFjjGgGUA6NLw09EwE0CqkOc4q9oUmW1yo/edit?usp=sharing"",""อุตรดิตถ์!J256"")"),1)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IFERROR(__xludf.DUMMYFUNCTION("IMPORTRANGE(""https://docs.google.com/spreadsheets/d/11923uPwbBZFjjGgGUA6NLw09EwE0CqkOc4q9oUmW1yo/edit?usp=sharing"",""อุตรดิตถ์!J257"")"),1)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IFERROR(__xludf.DUMMYFUNCTION("IMPORTRANGE(""https://docs.google.com/spreadsheets/d/11923uPwbBZFjjGgGUA6NLw09EwE0CqkOc4q9oUmW1yo/edit?usp=sharing"",""อุตรดิตถ์!J258"")"),0)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IFERROR(__xludf.DUMMYFUNCTION("IMPORTRANGE(""https://docs.google.com/spreadsheets/d/11923uPwbBZFjjGgGUA6NLw09EwE0CqkOc4q9oUmW1yo/edit?usp=sharing"",""อุตรดิตถ์!J166"")"),0)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IFERROR(__xludf.DUMMYFUNCTION("IMPORTRANGE(""https://docs.google.com/spreadsheets/d/11923uPwbBZFjjGgGUA6NLw09EwE0CqkOc4q9oUmW1yo/edit?usp=sharing"",""อุตรดิตถ์!J166"")"),0)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IFERROR(__xludf.DUMMYFUNCTION("IMPORTRANGE(""https://docs.google.com/spreadsheets/d/11923uPwbBZFjjGgGUA6NLw09EwE0CqkOc4q9oUmW1yo/edit?usp=sharing"",""อุตรดิตถ์!J166"")"),0)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IFERROR(__xludf.DUMMYFUNCTION("IMPORTRANGE(""https://docs.google.com/spreadsheets/d/11923uPwbBZFjjGgGUA6NLw09EwE0CqkOc4q9oUmW1yo/edit?usp=sharing"",""อุตรดิตถ์!J166"")"),0)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IFERROR(__xludf.DUMMYFUNCTION("IMPORTRANGE(""https://docs.google.com/spreadsheets/d/11923uPwbBZFjjGgGUA6NLw09EwE0CqkOc4q9oUmW1yo/edit?usp=sharing"",""อุตรดิตถ์!I263"")"),30)</f>
        <v>30</v>
      </c>
      <c r="J368" s="191">
        <f ca="1">IFERROR(__xludf.DUMMYFUNCTION("IMPORTRANGE(""https://docs.google.com/spreadsheets/d/11923uPwbBZFjjGgGUA6NLw09EwE0CqkOc4q9oUmW1yo/edit?usp=sharing"",""อุตรดิตถ์!J263"")"),0)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IFERROR(__xludf.DUMMYFUNCTION("IMPORTRANGE(""https://docs.google.com/spreadsheets/d/11923uPwbBZFjjGgGUA6NLw09EwE0CqkOc4q9oUmW1yo/edit?usp=sharing"",""อุตรดิตถ์!I164"")"),0)</f>
        <v>0</v>
      </c>
      <c r="J369" s="191">
        <f ca="1">IFERROR(__xludf.DUMMYFUNCTION("IMPORTRANGE(""https://docs.google.com/spreadsheets/d/11923uPwbBZFjjGgGUA6NLw09EwE0CqkOc4q9oUmW1yo/edit?usp=sharing"",""อุตรดิตถ์!J164"")"),0)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IFERROR(__xludf.DUMMYFUNCTION("IMPORTRANGE(""https://docs.google.com/spreadsheets/d/11923uPwbBZFjjGgGUA6NLw09EwE0CqkOc4q9oUmW1yo/edit?usp=sharing"",""อุตรดิตถ์!I265"")"),30)</f>
        <v>30</v>
      </c>
      <c r="J370" s="191">
        <f ca="1">IFERROR(__xludf.DUMMYFUNCTION("IMPORTRANGE(""https://docs.google.com/spreadsheets/d/11923uPwbBZFjjGgGUA6NLw09EwE0CqkOc4q9oUmW1yo/edit?usp=sharing"",""อุตรดิตถ์!J265"")"),0)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IFERROR(__xludf.DUMMYFUNCTION("IMPORTRANGE(""https://docs.google.com/spreadsheets/d/11923uPwbBZFjjGgGUA6NLw09EwE0CqkOc4q9oUmW1yo/edit?usp=sharing"",""อุตรดิตถ์!I164"")"),0)</f>
        <v>0</v>
      </c>
      <c r="J371" s="192">
        <f ca="1">IFERROR(__xludf.DUMMYFUNCTION("IMPORTRANGE(""https://docs.google.com/spreadsheets/d/11923uPwbBZFjjGgGUA6NLw09EwE0CqkOc4q9oUmW1yo/edit?usp=sharing"",""อุตรดิตถ์!J164"")"),0)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IFERROR(__xludf.DUMMYFUNCTION("IMPORTRANGE(""https://docs.google.com/spreadsheets/d/11923uPwbBZFjjGgGUA6NLw09EwE0CqkOc4q9oUmW1yo/edit?usp=sharing"",""อุตรดิตถ์!I267"")"),30)</f>
        <v>30</v>
      </c>
      <c r="J372" s="192">
        <f ca="1">IFERROR(__xludf.DUMMYFUNCTION("IMPORTRANGE(""https://docs.google.com/spreadsheets/d/11923uPwbBZFjjGgGUA6NLw09EwE0CqkOc4q9oUmW1yo/edit?usp=sharing"",""อุตรดิตถ์!J267"")"),0)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IFERROR(__xludf.DUMMYFUNCTION("IMPORTRANGE(""https://docs.google.com/spreadsheets/d/11923uPwbBZFjjGgGUA6NLw09EwE0CqkOc4q9oUmW1yo/edit?usp=sharing"",""อุตรดิตถ์!I164"")"),0)</f>
        <v>0</v>
      </c>
      <c r="J373" s="191">
        <f ca="1">IFERROR(__xludf.DUMMYFUNCTION("IMPORTRANGE(""https://docs.google.com/spreadsheets/d/11923uPwbBZFjjGgGUA6NLw09EwE0CqkOc4q9oUmW1yo/edit?usp=sharing"",""อุตรดิตถ์!J164"")"),0)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IFERROR(__xludf.DUMMYFUNCTION("IMPORTRANGE(""https://docs.google.com/spreadsheets/d/11923uPwbBZFjjGgGUA6NLw09EwE0CqkOc4q9oUmW1yo/edit?usp=sharing"",""อุตรดิตถ์!I164"")"),0)</f>
        <v>0</v>
      </c>
      <c r="J374" s="191">
        <f ca="1">IFERROR(__xludf.DUMMYFUNCTION("IMPORTRANGE(""https://docs.google.com/spreadsheets/d/11923uPwbBZFjjGgGUA6NLw09EwE0CqkOc4q9oUmW1yo/edit?usp=sharing"",""อุตรดิตถ์!J164"")"),0)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IFERROR(__xludf.DUMMYFUNCTION("IMPORTRANGE(""https://docs.google.com/spreadsheets/d/11923uPwbBZFjjGgGUA6NLw09EwE0CqkOc4q9oUmW1yo/edit?usp=sharing"",""อุตรดิตถ์!I270"")"),30)</f>
        <v>30</v>
      </c>
      <c r="J375" s="191">
        <f ca="1">IFERROR(__xludf.DUMMYFUNCTION("IMPORTRANGE(""https://docs.google.com/spreadsheets/d/11923uPwbBZFjjGgGUA6NLw09EwE0CqkOc4q9oUmW1yo/edit?usp=sharing"",""อุตรดิตถ์!J270"")"),0)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IFERROR(__xludf.DUMMYFUNCTION("IMPORTRANGE(""https://docs.google.com/spreadsheets/d/11923uPwbBZFjjGgGUA6NLw09EwE0CqkOc4q9oUmW1yo/edit?usp=sharing"",""อุตรดิตถ์!I271"")"),20)</f>
        <v>20</v>
      </c>
      <c r="J376" s="192">
        <f ca="1">IFERROR(__xludf.DUMMYFUNCTION("IMPORTRANGE(""https://docs.google.com/spreadsheets/d/11923uPwbBZFjjGgGUA6NLw09EwE0CqkOc4q9oUmW1yo/edit?usp=sharing"",""อุตรดิตถ์!J271"")"),0)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IFERROR(__xludf.DUMMYFUNCTION("IMPORTRANGE(""https://docs.google.com/spreadsheets/d/11923uPwbBZFjjGgGUA6NLw09EwE0CqkOc4q9oUmW1yo/edit?usp=sharing"",""อุตรดิตถ์!I272"")"),10)</f>
        <v>10</v>
      </c>
      <c r="J377" s="191">
        <f ca="1">IFERROR(__xludf.DUMMYFUNCTION("IMPORTRANGE(""https://docs.google.com/spreadsheets/d/11923uPwbBZFjjGgGUA6NLw09EwE0CqkOc4q9oUmW1yo/edit?usp=sharing"",""อุตรดิตถ์!J272"")"),0)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IFERROR(__xludf.DUMMYFUNCTION("IMPORTRANGE(""https://docs.google.com/spreadsheets/d/11923uPwbBZFjjGgGUA6NLw09EwE0CqkOc4q9oUmW1yo/edit?usp=sharing"",""อุตรดิตถ์!J273"")"),0)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IFERROR(__xludf.DUMMYFUNCTION("IMPORTRANGE(""https://docs.google.com/spreadsheets/d/11923uPwbBZFjjGgGUA6NLw09EwE0CqkOc4q9oUmW1yo/edit?usp=sharing"",""อุตรดิตถ์!I275"")"),1000)</f>
        <v>1000</v>
      </c>
      <c r="J380" s="360">
        <f ca="1">IFERROR(__xludf.DUMMYFUNCTION("IMPORTRANGE(""https://docs.google.com/spreadsheets/d/11923uPwbBZFjjGgGUA6NLw09EwE0CqkOc4q9oUmW1yo/edit?usp=sharing"",""อุตรดิตถ์!J275"")"),0)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IFERROR(__xludf.DUMMYFUNCTION("IMPORTRANGE(""https://docs.google.com/spreadsheets/d/11923uPwbBZFjjGgGUA6NLw09EwE0CqkOc4q9oUmW1yo/edit?usp=sharing"",""อุตรดิตถ์!L275"")"),1028520)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IFERROR(__xludf.DUMMYFUNCTION("IMPORTRANGE(""https://docs.google.com/spreadsheets/d/11923uPwbBZFjjGgGUA6NLw09EwE0CqkOc4q9oUmW1yo/edit?usp=sharing"",""อุตรดิตถ์!M275"")"),11000)</f>
        <v>11000</v>
      </c>
      <c r="O380" s="362">
        <f ca="1">+IF(L380&gt;0,N380*100/L380,0)</f>
        <v>1.0694979193404115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IFERROR(__xludf.DUMMYFUNCTION("IMPORTRANGE(""https://docs.google.com/spreadsheets/d/11923uPwbBZFjjGgGUA6NLw09EwE0CqkOc4q9oUmW1yo/edit?usp=sharing"",""อุตรดิตถ์!I276"")"),100)</f>
        <v>100</v>
      </c>
      <c r="J381" s="360">
        <f ca="1">IFERROR(__xludf.DUMMYFUNCTION("IMPORTRANGE(""https://docs.google.com/spreadsheets/d/11923uPwbBZFjjGgGUA6NLw09EwE0CqkOc4q9oUmW1yo/edit?usp=sharing"",""อุตรดิตถ์!J276"")"),0)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IFERROR(__xludf.DUMMYFUNCTION("IMPORTRANGE(""https://docs.google.com/spreadsheets/d/11923uPwbBZFjjGgGUA6NLw09EwE0CqkOc4q9oUmW1yo/edit?usp=sharing"",""อุตรดิตถ์!L277"")"),0)</f>
        <v>0</v>
      </c>
      <c r="M382" s="169"/>
      <c r="N382" s="169">
        <f ca="1">IFERROR(__xludf.DUMMYFUNCTION("IMPORTRANGE(""https://docs.google.com/spreadsheets/d/11923uPwbBZFjjGgGUA6NLw09EwE0CqkOc4q9oUmW1yo/edit?usp=sharing"",""อุตรดิตถ์!M277"")"),0)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IFERROR(__xludf.DUMMYFUNCTION("IMPORTRANGE(""https://docs.google.com/spreadsheets/d/11923uPwbBZFjjGgGUA6NLw09EwE0CqkOc4q9oUmW1yo/edit?usp=sharing"",""อุตรดิตถ์!L278"")"),1028520)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IFERROR(__xludf.DUMMYFUNCTION("IMPORTRANGE(""https://docs.google.com/spreadsheets/d/11923uPwbBZFjjGgGUA6NLw09EwE0CqkOc4q9oUmW1yo/edit?usp=sharing"",""อุตรดิตถ์!M278"")"),11000)</f>
        <v>11000</v>
      </c>
      <c r="O383" s="169">
        <f t="shared" ca="1" si="109"/>
        <v>1.0694979193404115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IFERROR(__xludf.DUMMYFUNCTION("IMPORTRANGE(""https://docs.google.com/spreadsheets/d/11923uPwbBZFjjGgGUA6NLw09EwE0CqkOc4q9oUmW1yo/edit?usp=sharing"",""อุตรดิตถ์!L279"")"),0)</f>
        <v>0</v>
      </c>
      <c r="M384" s="171"/>
      <c r="N384" s="171">
        <f ca="1">IFERROR(__xludf.DUMMYFUNCTION("IMPORTRANGE(""https://docs.google.com/spreadsheets/d/11923uPwbBZFjjGgGUA6NLw09EwE0CqkOc4q9oUmW1yo/edit?usp=sharing"",""อุตรดิตถ์!M279"")"),0)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IFERROR(__xludf.DUMMYFUNCTION("IMPORTRANGE(""https://docs.google.com/spreadsheets/d/11923uPwbBZFjjGgGUA6NLw09EwE0CqkOc4q9oUmW1yo/edit?usp=sharing"",""อุตรดิตถ์!L280"")"),1028520)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IFERROR(__xludf.DUMMYFUNCTION("IMPORTRANGE(""https://docs.google.com/spreadsheets/d/11923uPwbBZFjjGgGUA6NLw09EwE0CqkOc4q9oUmW1yo/edit?usp=sharing"",""อุตรดิตถ์!M280"")"),11000)</f>
        <v>11000</v>
      </c>
      <c r="O385" s="171">
        <f t="shared" ca="1" si="109"/>
        <v>1.0694979193404115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IFERROR(__xludf.DUMMYFUNCTION("IMPORTRANGE(""https://docs.google.com/spreadsheets/d/11923uPwbBZFjjGgGUA6NLw09EwE0CqkOc4q9oUmW1yo/edit?usp=sharing"",""อุตรดิตถ์!M281"")"),0)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IFERROR(__xludf.DUMMYFUNCTION("IMPORTRANGE(""https://docs.google.com/spreadsheets/d/11923uPwbBZFjjGgGUA6NLw09EwE0CqkOc4q9oUmW1yo/edit?usp=sharing"",""อุตรดิตถ์!M282"")"),0)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IFERROR(__xludf.DUMMYFUNCTION("IMPORTRANGE(""https://docs.google.com/spreadsheets/d/11923uPwbBZFjjGgGUA6NLw09EwE0CqkOc4q9oUmW1yo/edit?usp=sharing"",""อุตรดิตถ์!M283"")"),11000)</f>
        <v>11000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IFERROR(__xludf.DUMMYFUNCTION("IMPORTRANGE(""https://docs.google.com/spreadsheets/d/11923uPwbBZFjjGgGUA6NLw09EwE0CqkOc4q9oUmW1yo/edit?usp=sharing"",""อุตรดิตถ์!M284"")"),0)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IFERROR(__xludf.DUMMYFUNCTION("IMPORTRANGE(""https://docs.google.com/spreadsheets/d/11923uPwbBZFjjGgGUA6NLw09EwE0CqkOc4q9oUmW1yo/edit?usp=sharing"",""อุตรดิตถ์!J286"")"),0)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IFERROR(__xludf.DUMMYFUNCTION("IMPORTRANGE(""https://docs.google.com/spreadsheets/d/11923uPwbBZFjjGgGUA6NLw09EwE0CqkOc4q9oUmW1yo/edit?usp=sharing"",""อุตรดิตถ์!J287"")"),1)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IFERROR(__xludf.DUMMYFUNCTION("IMPORTRANGE(""https://docs.google.com/spreadsheets/d/11923uPwbBZFjjGgGUA6NLw09EwE0CqkOc4q9oUmW1yo/edit?usp=sharing"",""อุตรดิตถ์!J288"")"),1)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IFERROR(__xludf.DUMMYFUNCTION("IMPORTRANGE(""https://docs.google.com/spreadsheets/d/11923uPwbBZFjjGgGUA6NLw09EwE0CqkOc4q9oUmW1yo/edit?usp=sharing"",""อุตรดิตถ์!J289"")"),1)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IFERROR(__xludf.DUMMYFUNCTION("IMPORTRANGE(""https://docs.google.com/spreadsheets/d/11923uPwbBZFjjGgGUA6NLw09EwE0CqkOc4q9oUmW1yo/edit?usp=sharing"",""อุตรดิตถ์!I291"")"),100)</f>
        <v>100</v>
      </c>
      <c r="J396" s="192">
        <f ca="1">IFERROR(__xludf.DUMMYFUNCTION("IMPORTRANGE(""https://docs.google.com/spreadsheets/d/11923uPwbBZFjjGgGUA6NLw09EwE0CqkOc4q9oUmW1yo/edit?usp=sharing"",""อุตรดิตถ์!J291"")"),0)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IFERROR(__xludf.DUMMYFUNCTION("IMPORTRANGE(""https://docs.google.com/spreadsheets/d/11923uPwbBZFjjGgGUA6NLw09EwE0CqkOc4q9oUmW1yo/edit?usp=sharing"",""อุตรดิตถ์!I292"")"),1000)</f>
        <v>1000</v>
      </c>
      <c r="J397" s="192">
        <f ca="1">IFERROR(__xludf.DUMMYFUNCTION("IMPORTRANGE(""https://docs.google.com/spreadsheets/d/11923uPwbBZFjjGgGUA6NLw09EwE0CqkOc4q9oUmW1yo/edit?usp=sharing"",""อุตรดิตถ์!J292"")"),0)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IFERROR(__xludf.DUMMYFUNCTION("IMPORTRANGE(""https://docs.google.com/spreadsheets/d/11923uPwbBZFjjGgGUA6NLw09EwE0CqkOc4q9oUmW1yo/edit?usp=sharing"",""อุตรดิตถ์!I293"")"),100)</f>
        <v>100</v>
      </c>
      <c r="J398" s="192">
        <f ca="1">IFERROR(__xludf.DUMMYFUNCTION("IMPORTRANGE(""https://docs.google.com/spreadsheets/d/11923uPwbBZFjjGgGUA6NLw09EwE0CqkOc4q9oUmW1yo/edit?usp=sharing"",""อุตรดิตถ์!J293"")"),0)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IFERROR(__xludf.DUMMYFUNCTION("IMPORTRANGE(""https://docs.google.com/spreadsheets/d/11923uPwbBZFjjGgGUA6NLw09EwE0CqkOc4q9oUmW1yo/edit?usp=sharing"",""อุตรดิตถ์!J294"")"),0)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IFERROR(__xludf.DUMMYFUNCTION("IMPORTRANGE(""https://docs.google.com/spreadsheets/d/11923uPwbBZFjjGgGUA6NLw09EwE0CqkOc4q9oUmW1yo/edit?usp=sharing"",""อุตรดิตถ์!I296"")"),135)</f>
        <v>135</v>
      </c>
      <c r="J401" s="360">
        <f ca="1">IFERROR(__xludf.DUMMYFUNCTION("IMPORTRANGE(""https://docs.google.com/spreadsheets/d/11923uPwbBZFjjGgGUA6NLw09EwE0CqkOc4q9oUmW1yo/edit?usp=sharing"",""อุตรดิตถ์!J296"")"),30)</f>
        <v>30</v>
      </c>
      <c r="K401" s="361">
        <f t="shared" ref="K401:K402" ca="1" si="111">IF(I401&gt;0,J401*100/I401,0)</f>
        <v>22.222222222222221</v>
      </c>
      <c r="L401" s="362">
        <f ca="1">IFERROR(__xludf.DUMMYFUNCTION("IMPORTRANGE(""https://docs.google.com/spreadsheets/d/11923uPwbBZFjjGgGUA6NLw09EwE0CqkOc4q9oUmW1yo/edit?usp=sharing"",""อุตรดิตถ์!L296"")"),159950)</f>
        <v>159950</v>
      </c>
      <c r="M401" s="362"/>
      <c r="N401" s="362">
        <f ca="1">IFERROR(__xludf.DUMMYFUNCTION("IMPORTRANGE(""https://docs.google.com/spreadsheets/d/11923uPwbBZFjjGgGUA6NLw09EwE0CqkOc4q9oUmW1yo/edit?usp=sharing"",""อุตรดิตถ์!M296"")"),36971)</f>
        <v>36971</v>
      </c>
      <c r="O401" s="362">
        <f ca="1">+IF(L401&gt;0,N401*100/L401,0)</f>
        <v>23.114098155673648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IFERROR(__xludf.DUMMYFUNCTION("IMPORTRANGE(""https://docs.google.com/spreadsheets/d/11923uPwbBZFjjGgGUA6NLw09EwE0CqkOc4q9oUmW1yo/edit?usp=sharing"",""อุตรดิตถ์!I297"")"),45)</f>
        <v>45</v>
      </c>
      <c r="J402" s="360">
        <f ca="1">IFERROR(__xludf.DUMMYFUNCTION("IMPORTRANGE(""https://docs.google.com/spreadsheets/d/11923uPwbBZFjjGgGUA6NLw09EwE0CqkOc4q9oUmW1yo/edit?usp=sharing"",""อุตรดิตถ์!J297"")"),10)</f>
        <v>10</v>
      </c>
      <c r="K402" s="361">
        <f t="shared" ca="1" si="111"/>
        <v>22.222222222222221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IFERROR(__xludf.DUMMYFUNCTION("IMPORTRANGE(""https://docs.google.com/spreadsheets/d/11923uPwbBZFjjGgGUA6NLw09EwE0CqkOc4q9oUmW1yo/edit?usp=sharing"",""อุตรดิตถ์!L298"")"),0)</f>
        <v>0</v>
      </c>
      <c r="M403" s="169"/>
      <c r="N403" s="171">
        <f ca="1">IFERROR(__xludf.DUMMYFUNCTION("IMPORTRANGE(""https://docs.google.com/spreadsheets/d/11923uPwbBZFjjGgGUA6NLw09EwE0CqkOc4q9oUmW1yo/edit?usp=sharing"",""อุตรดิตถ์!M298"")"),0)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IFERROR(__xludf.DUMMYFUNCTION("IMPORTRANGE(""https://docs.google.com/spreadsheets/d/11923uPwbBZFjjGgGUA6NLw09EwE0CqkOc4q9oUmW1yo/edit?usp=sharing"",""อุตรดิตถ์!L299"")"),159950)</f>
        <v>159950</v>
      </c>
      <c r="M404" s="169"/>
      <c r="N404" s="171">
        <f ca="1">IFERROR(__xludf.DUMMYFUNCTION("IMPORTRANGE(""https://docs.google.com/spreadsheets/d/11923uPwbBZFjjGgGUA6NLw09EwE0CqkOc4q9oUmW1yo/edit?usp=sharing"",""อุตรดิตถ์!M299"")"),36971)</f>
        <v>36971</v>
      </c>
      <c r="O404" s="171">
        <f t="shared" ca="1" si="112"/>
        <v>23.114098155673648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IFERROR(__xludf.DUMMYFUNCTION("IMPORTRANGE(""https://docs.google.com/spreadsheets/d/11923uPwbBZFjjGgGUA6NLw09EwE0CqkOc4q9oUmW1yo/edit?usp=sharing"",""อุตรดิตถ์!L300"")"),0)</f>
        <v>0</v>
      </c>
      <c r="M405" s="171"/>
      <c r="N405" s="171">
        <f ca="1">IFERROR(__xludf.DUMMYFUNCTION("IMPORTRANGE(""https://docs.google.com/spreadsheets/d/11923uPwbBZFjjGgGUA6NLw09EwE0CqkOc4q9oUmW1yo/edit?usp=sharing"",""อุตรดิตถ์!M300"")"),0)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IFERROR(__xludf.DUMMYFUNCTION("IMPORTRANGE(""https://docs.google.com/spreadsheets/d/11923uPwbBZFjjGgGUA6NLw09EwE0CqkOc4q9oUmW1yo/edit?usp=sharing"",""อุตรดิตถ์!L301"")"),159950)</f>
        <v>159950</v>
      </c>
      <c r="M406" s="171"/>
      <c r="N406" s="171">
        <f ca="1">IFERROR(__xludf.DUMMYFUNCTION("IMPORTRANGE(""https://docs.google.com/spreadsheets/d/11923uPwbBZFjjGgGUA6NLw09EwE0CqkOc4q9oUmW1yo/edit?usp=sharing"",""อุตรดิตถ์!M301"")"),36971)</f>
        <v>36971</v>
      </c>
      <c r="O406" s="171">
        <f t="shared" ca="1" si="112"/>
        <v>23.114098155673648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IFERROR(__xludf.DUMMYFUNCTION("IMPORTRANGE(""https://docs.google.com/spreadsheets/d/11923uPwbBZFjjGgGUA6NLw09EwE0CqkOc4q9oUmW1yo/edit?usp=sharing"",""อุตรดิตถ์!M302"")"),27496)</f>
        <v>27496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IFERROR(__xludf.DUMMYFUNCTION("IMPORTRANGE(""https://docs.google.com/spreadsheets/d/11923uPwbBZFjjGgGUA6NLw09EwE0CqkOc4q9oUmW1yo/edit?usp=sharing"",""อุตรดิตถ์!M303"")"),9475)</f>
        <v>9475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IFERROR(__xludf.DUMMYFUNCTION("IMPORTRANGE(""https://docs.google.com/spreadsheets/d/11923uPwbBZFjjGgGUA6NLw09EwE0CqkOc4q9oUmW1yo/edit?usp=sharing"",""อุตรดิตถ์!M304"")"),0)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IFERROR(__xludf.DUMMYFUNCTION("IMPORTRANGE(""https://docs.google.com/spreadsheets/d/11923uPwbBZFjjGgGUA6NLw09EwE0CqkOc4q9oUmW1yo/edit?usp=sharing"",""อุตรดิตถ์!M305"")"),0)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IFERROR(__xludf.DUMMYFUNCTION("IMPORTRANGE(""https://docs.google.com/spreadsheets/d/11923uPwbBZFjjGgGUA6NLw09EwE0CqkOc4q9oUmW1yo/edit?usp=sharing"",""อุตรดิตถ์!J307"")"),0)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IFERROR(__xludf.DUMMYFUNCTION("IMPORTRANGE(""https://docs.google.com/spreadsheets/d/11923uPwbBZFjjGgGUA6NLw09EwE0CqkOc4q9oUmW1yo/edit?usp=sharing"",""อุตรดิตถ์!J308"")"),1)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IFERROR(__xludf.DUMMYFUNCTION("IMPORTRANGE(""https://docs.google.com/spreadsheets/d/11923uPwbBZFjjGgGUA6NLw09EwE0CqkOc4q9oUmW1yo/edit?usp=sharing"",""อุตรดิตถ์!J309"")"),1)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IFERROR(__xludf.DUMMYFUNCTION("IMPORTRANGE(""https://docs.google.com/spreadsheets/d/11923uPwbBZFjjGgGUA6NLw09EwE0CqkOc4q9oUmW1yo/edit?usp=sharing"",""อุตรดิตถ์!J310"")"),1)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IFERROR(__xludf.DUMMYFUNCTION("IMPORTRANGE(""https://docs.google.com/spreadsheets/d/11923uPwbBZFjjGgGUA6NLw09EwE0CqkOc4q9oUmW1yo/edit?usp=sharing"",""อุตรดิตถ์!I311"")"),45)</f>
        <v>45</v>
      </c>
      <c r="J416" s="203">
        <f ca="1">IFERROR(__xludf.DUMMYFUNCTION("IMPORTRANGE(""https://docs.google.com/spreadsheets/d/11923uPwbBZFjjGgGUA6NLw09EwE0CqkOc4q9oUmW1yo/edit?usp=sharing"",""อุตรดิตถ์!J311"")"),10)</f>
        <v>10</v>
      </c>
      <c r="K416" s="204">
        <f t="shared" ref="K416:K432" ca="1" si="113">IF(I416&gt;0,J416*100/I416,0)</f>
        <v>22.222222222222221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IFERROR(__xludf.DUMMYFUNCTION("IMPORTRANGE(""https://docs.google.com/spreadsheets/d/11923uPwbBZFjjGgGUA6NLw09EwE0CqkOc4q9oUmW1yo/edit?usp=sharing"",""อุตรดิตถ์!I312"")"),10)</f>
        <v>10</v>
      </c>
      <c r="J417" s="379">
        <f ca="1">IFERROR(__xludf.DUMMYFUNCTION("IMPORTRANGE(""https://docs.google.com/spreadsheets/d/11923uPwbBZFjjGgGUA6NLw09EwE0CqkOc4q9oUmW1yo/edit?usp=sharing"",""อุตรดิตถ์!J312"")"),10)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IFERROR(__xludf.DUMMYFUNCTION("IMPORTRANGE(""https://docs.google.com/spreadsheets/d/11923uPwbBZFjjGgGUA6NLw09EwE0CqkOc4q9oUmW1yo/edit?usp=sharing"",""อุตรดิตถ์!I313"")"),30)</f>
        <v>30</v>
      </c>
      <c r="J418" s="380">
        <f ca="1">IFERROR(__xludf.DUMMYFUNCTION("IMPORTRANGE(""https://docs.google.com/spreadsheets/d/11923uPwbBZFjjGgGUA6NLw09EwE0CqkOc4q9oUmW1yo/edit?usp=sharing"",""อุตรดิตถ์!J313"")"),30)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IFERROR(__xludf.DUMMYFUNCTION("IMPORTRANGE(""https://docs.google.com/spreadsheets/d/11923uPwbBZFjjGgGUA6NLw09EwE0CqkOc4q9oUmW1yo/edit?usp=sharing"",""อุตรดิตถ์!I314"")"),10)</f>
        <v>10</v>
      </c>
      <c r="J419" s="275">
        <f ca="1">IFERROR(__xludf.DUMMYFUNCTION("IMPORTRANGE(""https://docs.google.com/spreadsheets/d/11923uPwbBZFjjGgGUA6NLw09EwE0CqkOc4q9oUmW1yo/edit?usp=sharing"",""อุตรดิตถ์!J314"")"),10)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IFERROR(__xludf.DUMMYFUNCTION("IMPORTRANGE(""https://docs.google.com/spreadsheets/d/11923uPwbBZFjjGgGUA6NLw09EwE0CqkOc4q9oUmW1yo/edit?usp=sharing"",""อุตรดิตถ์!I315"")"),10)</f>
        <v>10</v>
      </c>
      <c r="J420" s="275">
        <f ca="1">IFERROR(__xludf.DUMMYFUNCTION("IMPORTRANGE(""https://docs.google.com/spreadsheets/d/11923uPwbBZFjjGgGUA6NLw09EwE0CqkOc4q9oUmW1yo/edit?usp=sharing"",""อุตรดิตถ์!J315"")"),10)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IFERROR(__xludf.DUMMYFUNCTION("IMPORTRANGE(""https://docs.google.com/spreadsheets/d/11923uPwbBZFjjGgGUA6NLw09EwE0CqkOc4q9oUmW1yo/edit?usp=sharing"",""อุตรดิตถ์!I316"")"),25)</f>
        <v>25</v>
      </c>
      <c r="J421" s="379">
        <f ca="1">IFERROR(__xludf.DUMMYFUNCTION("IMPORTRANGE(""https://docs.google.com/spreadsheets/d/11923uPwbBZFjjGgGUA6NLw09EwE0CqkOc4q9oUmW1yo/edit?usp=sharing"",""อุตรดิตถ์!J316"")"),0)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IFERROR(__xludf.DUMMYFUNCTION("IMPORTRANGE(""https://docs.google.com/spreadsheets/d/11923uPwbBZFjjGgGUA6NLw09EwE0CqkOc4q9oUmW1yo/edit?usp=sharing"",""อุตรดิตถ์!I317"")"),75)</f>
        <v>75</v>
      </c>
      <c r="J422" s="380">
        <f ca="1">IFERROR(__xludf.DUMMYFUNCTION("IMPORTRANGE(""https://docs.google.com/spreadsheets/d/11923uPwbBZFjjGgGUA6NLw09EwE0CqkOc4q9oUmW1yo/edit?usp=sharing"",""อุตรดิตถ์!J317"")"),0)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IFERROR(__xludf.DUMMYFUNCTION("IMPORTRANGE(""https://docs.google.com/spreadsheets/d/11923uPwbBZFjjGgGUA6NLw09EwE0CqkOc4q9oUmW1yo/edit?usp=sharing"",""อุตรดิตถ์!I318"")"),25)</f>
        <v>25</v>
      </c>
      <c r="J423" s="275">
        <f ca="1">IFERROR(__xludf.DUMMYFUNCTION("IMPORTRANGE(""https://docs.google.com/spreadsheets/d/11923uPwbBZFjjGgGUA6NLw09EwE0CqkOc4q9oUmW1yo/edit?usp=sharing"",""อุตรดิตถ์!J318"")"),0)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IFERROR(__xludf.DUMMYFUNCTION("IMPORTRANGE(""https://docs.google.com/spreadsheets/d/11923uPwbBZFjjGgGUA6NLw09EwE0CqkOc4q9oUmW1yo/edit?usp=sharing"",""อุตรดิตถ์!I319"")"),25)</f>
        <v>25</v>
      </c>
      <c r="J424" s="275">
        <f ca="1">IFERROR(__xludf.DUMMYFUNCTION("IMPORTRANGE(""https://docs.google.com/spreadsheets/d/11923uPwbBZFjjGgGUA6NLw09EwE0CqkOc4q9oUmW1yo/edit?usp=sharing"",""อุตรดิตถ์!J319"")"),0)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IFERROR(__xludf.DUMMYFUNCTION("IMPORTRANGE(""https://docs.google.com/spreadsheets/d/11923uPwbBZFjjGgGUA6NLw09EwE0CqkOc4q9oUmW1yo/edit?usp=sharing"",""อุตรดิตถ์!I320"")"),25)</f>
        <v>25</v>
      </c>
      <c r="J425" s="275">
        <f ca="1">IFERROR(__xludf.DUMMYFUNCTION("IMPORTRANGE(""https://docs.google.com/spreadsheets/d/11923uPwbBZFjjGgGUA6NLw09EwE0CqkOc4q9oUmW1yo/edit?usp=sharing"",""อุตรดิตถ์!J320"")"),0)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IFERROR(__xludf.DUMMYFUNCTION("IMPORTRANGE(""https://docs.google.com/spreadsheets/d/11923uPwbBZFjjGgGUA6NLw09EwE0CqkOc4q9oUmW1yo/edit?usp=sharing"",""อุตรดิตถ์!I321"")"),10)</f>
        <v>10</v>
      </c>
      <c r="J426" s="379">
        <f ca="1">IFERROR(__xludf.DUMMYFUNCTION("IMPORTRANGE(""https://docs.google.com/spreadsheets/d/11923uPwbBZFjjGgGUA6NLw09EwE0CqkOc4q9oUmW1yo/edit?usp=sharing"",""อุตรดิตถ์!J321"")"),0)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IFERROR(__xludf.DUMMYFUNCTION("IMPORTRANGE(""https://docs.google.com/spreadsheets/d/11923uPwbBZFjjGgGUA6NLw09EwE0CqkOc4q9oUmW1yo/edit?usp=sharing"",""อุตรดิตถ์!I322"")"),30)</f>
        <v>30</v>
      </c>
      <c r="J427" s="380">
        <f ca="1">IFERROR(__xludf.DUMMYFUNCTION("IMPORTRANGE(""https://docs.google.com/spreadsheets/d/11923uPwbBZFjjGgGUA6NLw09EwE0CqkOc4q9oUmW1yo/edit?usp=sharing"",""อุตรดิตถ์!J322"")"),0)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IFERROR(__xludf.DUMMYFUNCTION("IMPORTRANGE(""https://docs.google.com/spreadsheets/d/11923uPwbBZFjjGgGUA6NLw09EwE0CqkOc4q9oUmW1yo/edit?usp=sharing"",""อุตรดิตถ์!I323"")"),10)</f>
        <v>10</v>
      </c>
      <c r="J428" s="275">
        <f ca="1">IFERROR(__xludf.DUMMYFUNCTION("IMPORTRANGE(""https://docs.google.com/spreadsheets/d/11923uPwbBZFjjGgGUA6NLw09EwE0CqkOc4q9oUmW1yo/edit?usp=sharing"",""อุตรดิตถ์!J323"")"),0)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IFERROR(__xludf.DUMMYFUNCTION("IMPORTRANGE(""https://docs.google.com/spreadsheets/d/11923uPwbBZFjjGgGUA6NLw09EwE0CqkOc4q9oUmW1yo/edit?usp=sharing"",""อุตรดิตถ์!I324"")"),10)</f>
        <v>10</v>
      </c>
      <c r="J429" s="275">
        <f ca="1">IFERROR(__xludf.DUMMYFUNCTION("IMPORTRANGE(""https://docs.google.com/spreadsheets/d/11923uPwbBZFjjGgGUA6NLw09EwE0CqkOc4q9oUmW1yo/edit?usp=sharing"",""อุตรดิตถ์!J324"")"),0)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IFERROR(__xludf.DUMMYFUNCTION("IMPORTRANGE(""https://docs.google.com/spreadsheets/d/11923uPwbBZFjjGgGUA6NLw09EwE0CqkOc4q9oUmW1yo/edit?usp=sharing"",""อุตรดิตถ์!I325"")"),35)</f>
        <v>35</v>
      </c>
      <c r="J430" s="379">
        <f ca="1">IFERROR(__xludf.DUMMYFUNCTION("IMPORTRANGE(""https://docs.google.com/spreadsheets/d/11923uPwbBZFjjGgGUA6NLw09EwE0CqkOc4q9oUmW1yo/edit?usp=sharing"",""อุตรดิตถ์!J325"")"),0)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IFERROR(__xludf.DUMMYFUNCTION("IMPORTRANGE(""https://docs.google.com/spreadsheets/d/11923uPwbBZFjjGgGUA6NLw09EwE0CqkOc4q9oUmW1yo/edit?usp=sharing"",""อุตรดิตถ์!I326"")"),10)</f>
        <v>10</v>
      </c>
      <c r="J431" s="275">
        <f ca="1">IFERROR(__xludf.DUMMYFUNCTION("IMPORTRANGE(""https://docs.google.com/spreadsheets/d/11923uPwbBZFjjGgGUA6NLw09EwE0CqkOc4q9oUmW1yo/edit?usp=sharing"",""อุตรดิตถ์!J326"")"),0)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IFERROR(__xludf.DUMMYFUNCTION("IMPORTRANGE(""https://docs.google.com/spreadsheets/d/11923uPwbBZFjjGgGUA6NLw09EwE0CqkOc4q9oUmW1yo/edit?usp=sharing"",""อุตรดิตถ์!I327"")"),25)</f>
        <v>25</v>
      </c>
      <c r="J432" s="275">
        <f ca="1">IFERROR(__xludf.DUMMYFUNCTION("IMPORTRANGE(""https://docs.google.com/spreadsheets/d/11923uPwbBZFjjGgGUA6NLw09EwE0CqkOc4q9oUmW1yo/edit?usp=sharing"",""อุตรดิตถ์!J327"")"),0)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IFERROR(__xludf.DUMMYFUNCTION("IMPORTRANGE(""https://docs.google.com/spreadsheets/d/11923uPwbBZFjjGgGUA6NLw09EwE0CqkOc4q9oUmW1yo/edit?usp=sharing"",""อุตรดิตถ์!J328"")"),0)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IFERROR(__xludf.DUMMYFUNCTION("IMPORTRANGE(""https://docs.google.com/spreadsheets/d/11923uPwbBZFjjGgGUA6NLw09EwE0CqkOc4q9oUmW1yo/edit?usp=sharing"",""อุตรดิตถ์!I330"")"),20)</f>
        <v>20</v>
      </c>
      <c r="J435" s="393">
        <f ca="1">IFERROR(__xludf.DUMMYFUNCTION("IMPORTRANGE(""https://docs.google.com/spreadsheets/d/11923uPwbBZFjjGgGUA6NLw09EwE0CqkOc4q9oUmW1yo/edit?usp=sharing"",""อุตรดิตถ์!J330"")"),10)</f>
        <v>10</v>
      </c>
      <c r="K435" s="394">
        <f ca="1">IF(I435&gt;0,J435*100/I435,0)</f>
        <v>50</v>
      </c>
      <c r="L435" s="395">
        <f ca="1">IFERROR(__xludf.DUMMYFUNCTION("IMPORTRANGE(""https://docs.google.com/spreadsheets/d/11923uPwbBZFjjGgGUA6NLw09EwE0CqkOc4q9oUmW1yo/edit?usp=sharing"",""อุตรดิตถ์!L330"")"),95000)</f>
        <v>95000</v>
      </c>
      <c r="M435" s="395"/>
      <c r="N435" s="395">
        <f ca="1">IFERROR(__xludf.DUMMYFUNCTION("IMPORTRANGE(""https://docs.google.com/spreadsheets/d/11923uPwbBZFjjGgGUA6NLw09EwE0CqkOc4q9oUmW1yo/edit?usp=sharing"",""อุตรดิตถ์!M330"")"),15976)</f>
        <v>15976</v>
      </c>
      <c r="O435" s="395">
        <f t="shared" ref="O435:O439" ca="1" si="114">+IF(L435&gt;0,N435*100/L435,0)</f>
        <v>16.816842105263159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IFERROR(__xludf.DUMMYFUNCTION("IMPORTRANGE(""https://docs.google.com/spreadsheets/d/11923uPwbBZFjjGgGUA6NLw09EwE0CqkOc4q9oUmW1yo/edit?usp=sharing"",""อุตรดิตถ์!L331"")"),0)</f>
        <v>0</v>
      </c>
      <c r="M436" s="169"/>
      <c r="N436" s="171">
        <f ca="1">IFERROR(__xludf.DUMMYFUNCTION("IMPORTRANGE(""https://docs.google.com/spreadsheets/d/11923uPwbBZFjjGgGUA6NLw09EwE0CqkOc4q9oUmW1yo/edit?usp=sharing"",""อุตรดิตถ์!M331"")"),0)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IFERROR(__xludf.DUMMYFUNCTION("IMPORTRANGE(""https://docs.google.com/spreadsheets/d/11923uPwbBZFjjGgGUA6NLw09EwE0CqkOc4q9oUmW1yo/edit?usp=sharing"",""อุตรดิตถ์!L332"")"),95000)</f>
        <v>95000</v>
      </c>
      <c r="M437" s="169"/>
      <c r="N437" s="171">
        <f ca="1">IFERROR(__xludf.DUMMYFUNCTION("IMPORTRANGE(""https://docs.google.com/spreadsheets/d/11923uPwbBZFjjGgGUA6NLw09EwE0CqkOc4q9oUmW1yo/edit?usp=sharing"",""อุตรดิตถ์!M332"")"),15976)</f>
        <v>15976</v>
      </c>
      <c r="O437" s="171">
        <f t="shared" ca="1" si="114"/>
        <v>16.816842105263159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IFERROR(__xludf.DUMMYFUNCTION("IMPORTRANGE(""https://docs.google.com/spreadsheets/d/11923uPwbBZFjjGgGUA6NLw09EwE0CqkOc4q9oUmW1yo/edit?usp=sharing"",""อุตรดิตถ์!L333"")"),0)</f>
        <v>0</v>
      </c>
      <c r="M438" s="171"/>
      <c r="N438" s="171">
        <f ca="1">IFERROR(__xludf.DUMMYFUNCTION("IMPORTRANGE(""https://docs.google.com/spreadsheets/d/11923uPwbBZFjjGgGUA6NLw09EwE0CqkOc4q9oUmW1yo/edit?usp=sharing"",""อุตรดิตถ์!M333"")"),0)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IFERROR(__xludf.DUMMYFUNCTION("IMPORTRANGE(""https://docs.google.com/spreadsheets/d/11923uPwbBZFjjGgGUA6NLw09EwE0CqkOc4q9oUmW1yo/edit?usp=sharing"",""อุตรดิตถ์!L334"")"),95000)</f>
        <v>95000</v>
      </c>
      <c r="M439" s="171"/>
      <c r="N439" s="171">
        <f ca="1">IFERROR(__xludf.DUMMYFUNCTION("IMPORTRANGE(""https://docs.google.com/spreadsheets/d/11923uPwbBZFjjGgGUA6NLw09EwE0CqkOc4q9oUmW1yo/edit?usp=sharing"",""อุตรดิตถ์!M334"")"),15976)</f>
        <v>15976</v>
      </c>
      <c r="O439" s="171">
        <f t="shared" ca="1" si="114"/>
        <v>16.816842105263159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IFERROR(__xludf.DUMMYFUNCTION("IMPORTRANGE(""https://docs.google.com/spreadsheets/d/11923uPwbBZFjjGgGUA6NLw09EwE0CqkOc4q9oUmW1yo/edit?usp=sharing"",""อุตรดิตถ์!M335"")"),14176)</f>
        <v>14176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IFERROR(__xludf.DUMMYFUNCTION("IMPORTRANGE(""https://docs.google.com/spreadsheets/d/11923uPwbBZFjjGgGUA6NLw09EwE0CqkOc4q9oUmW1yo/edit?usp=sharing"",""อุตรดิตถ์!M336"")"),0)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IFERROR(__xludf.DUMMYFUNCTION("IMPORTRANGE(""https://docs.google.com/spreadsheets/d/11923uPwbBZFjjGgGUA6NLw09EwE0CqkOc4q9oUmW1yo/edit?usp=sharing"",""อุตรดิตถ์!M337"")"),0)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IFERROR(__xludf.DUMMYFUNCTION("IMPORTRANGE(""https://docs.google.com/spreadsheets/d/11923uPwbBZFjjGgGUA6NLw09EwE0CqkOc4q9oUmW1yo/edit?usp=sharing"",""อุตรดิตถ์!M338"")"),1800)</f>
        <v>1800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IFERROR(__xludf.DUMMYFUNCTION("IMPORTRANGE(""https://docs.google.com/spreadsheets/d/11923uPwbBZFjjGgGUA6NLw09EwE0CqkOc4q9oUmW1yo/edit?usp=sharing"",""อุตรดิตถ์!J341"")"),1)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IFERROR(__xludf.DUMMYFUNCTION("IMPORTRANGE(""https://docs.google.com/spreadsheets/d/11923uPwbBZFjjGgGUA6NLw09EwE0CqkOc4q9oUmW1yo/edit?usp=sharing"",""อุตรดิตถ์!J342"")"),1)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IFERROR(__xludf.DUMMYFUNCTION("IMPORTRANGE(""https://docs.google.com/spreadsheets/d/11923uPwbBZFjjGgGUA6NLw09EwE0CqkOc4q9oUmW1yo/edit?usp=sharing"",""อุตรดิตถ์!J343"")"),1)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IFERROR(__xludf.DUMMYFUNCTION("IMPORTRANGE(""https://docs.google.com/spreadsheets/d/11923uPwbBZFjjGgGUA6NLw09EwE0CqkOc4q9oUmW1yo/edit?usp=sharing"",""อุตรดิตถ์!I344"")"),20)</f>
        <v>20</v>
      </c>
      <c r="J449" s="203">
        <f ca="1">IFERROR(__xludf.DUMMYFUNCTION("IMPORTRANGE(""https://docs.google.com/spreadsheets/d/11923uPwbBZFjjGgGUA6NLw09EwE0CqkOc4q9oUmW1yo/edit?usp=sharing"",""อุตรดิตถ์!J344"")"),10)</f>
        <v>10</v>
      </c>
      <c r="K449" s="168">
        <f t="shared" ref="K449:K452" ca="1" si="115">IF(I449&gt;0,J449*100/I449,0)</f>
        <v>50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IFERROR(__xludf.DUMMYFUNCTION("IMPORTRANGE(""https://docs.google.com/spreadsheets/d/11923uPwbBZFjjGgGUA6NLw09EwE0CqkOc4q9oUmW1yo/edit?usp=sharing"",""อุตรดิตถ์!I345"")"),20)</f>
        <v>20</v>
      </c>
      <c r="J450" s="192">
        <f ca="1">IFERROR(__xludf.DUMMYFUNCTION("IMPORTRANGE(""https://docs.google.com/spreadsheets/d/11923uPwbBZFjjGgGUA6NLw09EwE0CqkOc4q9oUmW1yo/edit?usp=sharing"",""อุตรดิตถ์!J345"")"),10)</f>
        <v>10</v>
      </c>
      <c r="K450" s="168">
        <f t="shared" ca="1" si="115"/>
        <v>50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IFERROR(__xludf.DUMMYFUNCTION("IMPORTRANGE(""https://docs.google.com/spreadsheets/d/11923uPwbBZFjjGgGUA6NLw09EwE0CqkOc4q9oUmW1yo/edit?usp=sharing"",""อุตรดิตถ์!I346"")"),0)</f>
        <v>0</v>
      </c>
      <c r="J451" s="191">
        <f ca="1">IFERROR(__xludf.DUMMYFUNCTION("IMPORTRANGE(""https://docs.google.com/spreadsheets/d/11923uPwbBZFjjGgGUA6NLw09EwE0CqkOc4q9oUmW1yo/edit?usp=sharing"",""อุตรดิตถ์!J346"")"),0)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IFERROR(__xludf.DUMMYFUNCTION("IMPORTRANGE(""https://docs.google.com/spreadsheets/d/11923uPwbBZFjjGgGUA6NLw09EwE0CqkOc4q9oUmW1yo/edit?usp=sharing"",""อุตรดิตถ์!I347"")"),0)</f>
        <v>0</v>
      </c>
      <c r="J452" s="191">
        <f ca="1">IFERROR(__xludf.DUMMYFUNCTION("IMPORTRANGE(""https://docs.google.com/spreadsheets/d/11923uPwbBZFjjGgGUA6NLw09EwE0CqkOc4q9oUmW1yo/edit?usp=sharing"",""อุตรดิตถ์!J347"")"),0)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IFERROR(__xludf.DUMMYFUNCTION("IMPORTRANGE(""https://docs.google.com/spreadsheets/d/11923uPwbBZFjjGgGUA6NLw09EwE0CqkOc4q9oUmW1yo/edit?usp=sharing"",""อุตรดิตถ์!J348"")"),0)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IFERROR(__xludf.DUMMYFUNCTION("IMPORTRANGE(""https://docs.google.com/spreadsheets/d/11923uPwbBZFjjGgGUA6NLw09EwE0CqkOc4q9oUmW1yo/edit?usp=sharing"",""อุตรดิตถ์!I350"")"),25853)</f>
        <v>25853</v>
      </c>
      <c r="J455" s="360">
        <f ca="1">IFERROR(__xludf.DUMMYFUNCTION("IMPORTRANGE(""https://docs.google.com/spreadsheets/d/11923uPwbBZFjjGgGUA6NLw09EwE0CqkOc4q9oUmW1yo/edit?usp=sharing"",""อุตรดิตถ์!J350"")"),0)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IFERROR(__xludf.DUMMYFUNCTION("IMPORTRANGE(""https://docs.google.com/spreadsheets/d/11923uPwbBZFjjGgGUA6NLw09EwE0CqkOc4q9oUmW1yo/edit?usp=sharing"",""อุตรดิตถ์!L350"")"),191927)</f>
        <v>191927</v>
      </c>
      <c r="M455" s="362"/>
      <c r="N455" s="362">
        <f ca="1">IFERROR(__xludf.DUMMYFUNCTION("IMPORTRANGE(""https://docs.google.com/spreadsheets/d/11923uPwbBZFjjGgGUA6NLw09EwE0CqkOc4q9oUmW1yo/edit?usp=sharing"",""อุตรดิตถ์!M350"")"),0)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IFERROR(__xludf.DUMMYFUNCTION("IMPORTRANGE(""https://docs.google.com/spreadsheets/d/11923uPwbBZFjjGgGUA6NLw09EwE0CqkOc4q9oUmW1yo/edit?usp=sharing"",""อุตรดิตถ์!L351"")"),0)</f>
        <v>0</v>
      </c>
      <c r="M456" s="169"/>
      <c r="N456" s="171">
        <f ca="1">IFERROR(__xludf.DUMMYFUNCTION("IMPORTRANGE(""https://docs.google.com/spreadsheets/d/11923uPwbBZFjjGgGUA6NLw09EwE0CqkOc4q9oUmW1yo/edit?usp=sharing"",""อุตรดิตถ์!M351"")"),0)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IFERROR(__xludf.DUMMYFUNCTION("IMPORTRANGE(""https://docs.google.com/spreadsheets/d/11923uPwbBZFjjGgGUA6NLw09EwE0CqkOc4q9oUmW1yo/edit?usp=sharing"",""อุตรดิตถ์!L352"")"),191927)</f>
        <v>191927</v>
      </c>
      <c r="M457" s="169"/>
      <c r="N457" s="171">
        <f ca="1">IFERROR(__xludf.DUMMYFUNCTION("IMPORTRANGE(""https://docs.google.com/spreadsheets/d/11923uPwbBZFjjGgGUA6NLw09EwE0CqkOc4q9oUmW1yo/edit?usp=sharing"",""อุตรดิตถ์!M352"")"),0)</f>
        <v>0</v>
      </c>
      <c r="O457" s="171">
        <f t="shared" ca="1" si="116"/>
        <v>0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IFERROR(__xludf.DUMMYFUNCTION("IMPORTRANGE(""https://docs.google.com/spreadsheets/d/11923uPwbBZFjjGgGUA6NLw09EwE0CqkOc4q9oUmW1yo/edit?usp=sharing"",""อุตรดิตถ์!L353"")"),0)</f>
        <v>0</v>
      </c>
      <c r="M458" s="171"/>
      <c r="N458" s="171">
        <f ca="1">IFERROR(__xludf.DUMMYFUNCTION("IMPORTRANGE(""https://docs.google.com/spreadsheets/d/11923uPwbBZFjjGgGUA6NLw09EwE0CqkOc4q9oUmW1yo/edit?usp=sharing"",""อุตรดิตถ์!M353"")"),0)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IFERROR(__xludf.DUMMYFUNCTION("IMPORTRANGE(""https://docs.google.com/spreadsheets/d/11923uPwbBZFjjGgGUA6NLw09EwE0CqkOc4q9oUmW1yo/edit?usp=sharing"",""อุตรดิตถ์!L354"")"),191927)</f>
        <v>191927</v>
      </c>
      <c r="M459" s="171"/>
      <c r="N459" s="171">
        <f ca="1">IFERROR(__xludf.DUMMYFUNCTION("IMPORTRANGE(""https://docs.google.com/spreadsheets/d/11923uPwbBZFjjGgGUA6NLw09EwE0CqkOc4q9oUmW1yo/edit?usp=sharing"",""อุตรดิตถ์!M354"")"),0)</f>
        <v>0</v>
      </c>
      <c r="O459" s="171">
        <f t="shared" ca="1" si="116"/>
        <v>0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IFERROR(__xludf.DUMMYFUNCTION("IMPORTRANGE(""https://docs.google.com/spreadsheets/d/11923uPwbBZFjjGgGUA6NLw09EwE0CqkOc4q9oUmW1yo/edit?usp=sharing"",""อุตรดิตถ์!M355"")"),0)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IFERROR(__xludf.DUMMYFUNCTION("IMPORTRANGE(""https://docs.google.com/spreadsheets/d/11923uPwbBZFjjGgGUA6NLw09EwE0CqkOc4q9oUmW1yo/edit?usp=sharing"",""อุตรดิตถ์!M356"")"),0)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IFERROR(__xludf.DUMMYFUNCTION("IMPORTRANGE(""https://docs.google.com/spreadsheets/d/11923uPwbBZFjjGgGUA6NLw09EwE0CqkOc4q9oUmW1yo/edit?usp=sharing"",""อุตรดิตถ์!M357"")"),0)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IFERROR(__xludf.DUMMYFUNCTION("IMPORTRANGE(""https://docs.google.com/spreadsheets/d/11923uPwbBZFjjGgGUA6NLw09EwE0CqkOc4q9oUmW1yo/edit?usp=sharing"",""อุตรดิตถ์!M358"")"),0)</f>
        <v>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IFERROR(__xludf.DUMMYFUNCTION("IMPORTRANGE(""https://docs.google.com/spreadsheets/d/11923uPwbBZFjjGgGUA6NLw09EwE0CqkOc4q9oUmW1yo/edit?usp=sharing"",""อุตรดิตถ์!I359"")"),25853)</f>
        <v>25853</v>
      </c>
      <c r="J464" s="264">
        <f ca="1">IFERROR(__xludf.DUMMYFUNCTION("IMPORTRANGE(""https://docs.google.com/spreadsheets/d/11923uPwbBZFjjGgGUA6NLw09EwE0CqkOc4q9oUmW1yo/edit?usp=sharing"",""อุตรดิตถ์!J359"")"),0)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IFERROR(__xludf.DUMMYFUNCTION("IMPORTRANGE(""https://docs.google.com/spreadsheets/d/11923uPwbBZFjjGgGUA6NLw09EwE0CqkOc4q9oUmW1yo/edit?usp=sharing"",""อุตรดิตถ์!I360"")"),25853)</f>
        <v>25853</v>
      </c>
      <c r="J465" s="401">
        <f ca="1">IFERROR(__xludf.DUMMYFUNCTION("IMPORTRANGE(""https://docs.google.com/spreadsheets/d/11923uPwbBZFjjGgGUA6NLw09EwE0CqkOc4q9oUmW1yo/edit?usp=sharing"",""อุตรดิตถ์!J360"")"),0)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IFERROR(__xludf.DUMMYFUNCTION("IMPORTRANGE(""https://docs.google.com/spreadsheets/d/11923uPwbBZFjjGgGUA6NLw09EwE0CqkOc4q9oUmW1yo/edit?usp=sharing"",""อุตรดิตถ์!I361"")"),2764)</f>
        <v>2764</v>
      </c>
      <c r="J466" s="401">
        <f ca="1">IFERROR(__xludf.DUMMYFUNCTION("IMPORTRANGE(""https://docs.google.com/spreadsheets/d/11923uPwbBZFjjGgGUA6NLw09EwE0CqkOc4q9oUmW1yo/edit?usp=sharing"",""อุตรดิตถ์!J361"")"),0)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IFERROR(__xludf.DUMMYFUNCTION("IMPORTRANGE(""https://docs.google.com/spreadsheets/d/11923uPwbBZFjjGgGUA6NLw09EwE0CqkOc4q9oUmW1yo/edit?usp=sharing"",""อุตรดิตถ์!I362"")"),0)</f>
        <v>0</v>
      </c>
      <c r="J467" s="192">
        <f ca="1">IFERROR(__xludf.DUMMYFUNCTION("IMPORTRANGE(""https://docs.google.com/spreadsheets/d/11923uPwbBZFjjGgGUA6NLw09EwE0CqkOc4q9oUmW1yo/edit?usp=sharing"",""อุตรดิตถ์!J362"")"),0)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IFERROR(__xludf.DUMMYFUNCTION("IMPORTRANGE(""https://docs.google.com/spreadsheets/d/11923uPwbBZFjjGgGUA6NLw09EwE0CqkOc4q9oUmW1yo/edit?usp=sharing"",""อุตรดิตถ์!I363"")"),0)</f>
        <v>0</v>
      </c>
      <c r="J468" s="192">
        <f ca="1">IFERROR(__xludf.DUMMYFUNCTION("IMPORTRANGE(""https://docs.google.com/spreadsheets/d/11923uPwbBZFjjGgGUA6NLw09EwE0CqkOc4q9oUmW1yo/edit?usp=sharing"",""อุตรดิตถ์!J363"")"),0)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IFERROR(__xludf.DUMMYFUNCTION("IMPORTRANGE(""https://docs.google.com/spreadsheets/d/11923uPwbBZFjjGgGUA6NLw09EwE0CqkOc4q9oUmW1yo/edit?usp=sharing"",""อุตรดิตถ์!I364"")"),0)</f>
        <v>0</v>
      </c>
      <c r="J469" s="192">
        <f ca="1">IFERROR(__xludf.DUMMYFUNCTION("IMPORTRANGE(""https://docs.google.com/spreadsheets/d/11923uPwbBZFjjGgGUA6NLw09EwE0CqkOc4q9oUmW1yo/edit?usp=sharing"",""อุตรดิตถ์!J364"")"),0)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IFERROR(__xludf.DUMMYFUNCTION("IMPORTRANGE(""https://docs.google.com/spreadsheets/d/11923uPwbBZFjjGgGUA6NLw09EwE0CqkOc4q9oUmW1yo/edit?usp=sharing"",""อุตรดิตถ์!I365"")"),0)</f>
        <v>0</v>
      </c>
      <c r="J470" s="192">
        <f ca="1">IFERROR(__xludf.DUMMYFUNCTION("IMPORTRANGE(""https://docs.google.com/spreadsheets/d/11923uPwbBZFjjGgGUA6NLw09EwE0CqkOc4q9oUmW1yo/edit?usp=sharing"",""อุตรดิตถ์!J365"")"),0)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IFERROR(__xludf.DUMMYFUNCTION("IMPORTRANGE(""https://docs.google.com/spreadsheets/d/11923uPwbBZFjjGgGUA6NLw09EwE0CqkOc4q9oUmW1yo/edit?usp=sharing"",""อุตรดิตถ์!I366"")"),0)</f>
        <v>0</v>
      </c>
      <c r="J471" s="192">
        <f ca="1">IFERROR(__xludf.DUMMYFUNCTION("IMPORTRANGE(""https://docs.google.com/spreadsheets/d/11923uPwbBZFjjGgGUA6NLw09EwE0CqkOc4q9oUmW1yo/edit?usp=sharing"",""อุตรดิตถ์!J366"")"),0)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IFERROR(__xludf.DUMMYFUNCTION("IMPORTRANGE(""https://docs.google.com/spreadsheets/d/11923uPwbBZFjjGgGUA6NLw09EwE0CqkOc4q9oUmW1yo/edit?usp=sharing"",""อุตรดิตถ์!I367"")"),0)</f>
        <v>0</v>
      </c>
      <c r="J472" s="192">
        <f ca="1">IFERROR(__xludf.DUMMYFUNCTION("IMPORTRANGE(""https://docs.google.com/spreadsheets/d/11923uPwbBZFjjGgGUA6NLw09EwE0CqkOc4q9oUmW1yo/edit?usp=sharing"",""อุตรดิตถ์!J367"")"),0)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IFERROR(__xludf.DUMMYFUNCTION("IMPORTRANGE(""https://docs.google.com/spreadsheets/d/11923uPwbBZFjjGgGUA6NLw09EwE0CqkOc4q9oUmW1yo/edit?usp=sharing"",""อุตรดิตถ์!I368"")"),25853)</f>
        <v>25853</v>
      </c>
      <c r="J473" s="401">
        <f ca="1">IFERROR(__xludf.DUMMYFUNCTION("IMPORTRANGE(""https://docs.google.com/spreadsheets/d/11923uPwbBZFjjGgGUA6NLw09EwE0CqkOc4q9oUmW1yo/edit?usp=sharing"",""อุตรดิตถ์!J368"")"),0)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IFERROR(__xludf.DUMMYFUNCTION("IMPORTRANGE(""https://docs.google.com/spreadsheets/d/11923uPwbBZFjjGgGUA6NLw09EwE0CqkOc4q9oUmW1yo/edit?usp=sharing"",""อุตรดิตถ์!I369"")"),2764)</f>
        <v>2764</v>
      </c>
      <c r="J474" s="401">
        <f ca="1">IFERROR(__xludf.DUMMYFUNCTION("IMPORTRANGE(""https://docs.google.com/spreadsheets/d/11923uPwbBZFjjGgGUA6NLw09EwE0CqkOc4q9oUmW1yo/edit?usp=sharing"",""อุตรดิตถ์!J369"")"),0)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IFERROR(__xludf.DUMMYFUNCTION("IMPORTRANGE(""https://docs.google.com/spreadsheets/d/11923uPwbBZFjjGgGUA6NLw09EwE0CqkOc4q9oUmW1yo/edit?usp=sharing"",""อุตรดิตถ์!I370"")"),0)</f>
        <v>0</v>
      </c>
      <c r="J475" s="192">
        <f ca="1">IFERROR(__xludf.DUMMYFUNCTION("IMPORTRANGE(""https://docs.google.com/spreadsheets/d/11923uPwbBZFjjGgGUA6NLw09EwE0CqkOc4q9oUmW1yo/edit?usp=sharing"",""อุตรดิตถ์!J370"")"),0)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IFERROR(__xludf.DUMMYFUNCTION("IMPORTRANGE(""https://docs.google.com/spreadsheets/d/11923uPwbBZFjjGgGUA6NLw09EwE0CqkOc4q9oUmW1yo/edit?usp=sharing"",""อุตรดิตถ์!I371"")"),0)</f>
        <v>0</v>
      </c>
      <c r="J476" s="192">
        <f ca="1">IFERROR(__xludf.DUMMYFUNCTION("IMPORTRANGE(""https://docs.google.com/spreadsheets/d/11923uPwbBZFjjGgGUA6NLw09EwE0CqkOc4q9oUmW1yo/edit?usp=sharing"",""อุตรดิตถ์!J371"")"),0)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IFERROR(__xludf.DUMMYFUNCTION("IMPORTRANGE(""https://docs.google.com/spreadsheets/d/11923uPwbBZFjjGgGUA6NLw09EwE0CqkOc4q9oUmW1yo/edit?usp=sharing"",""อุตรดิตถ์!I372"")"),0)</f>
        <v>0</v>
      </c>
      <c r="J477" s="192">
        <f ca="1">IFERROR(__xludf.DUMMYFUNCTION("IMPORTRANGE(""https://docs.google.com/spreadsheets/d/11923uPwbBZFjjGgGUA6NLw09EwE0CqkOc4q9oUmW1yo/edit?usp=sharing"",""อุตรดิตถ์!J372"")"),0)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IFERROR(__xludf.DUMMYFUNCTION("IMPORTRANGE(""https://docs.google.com/spreadsheets/d/11923uPwbBZFjjGgGUA6NLw09EwE0CqkOc4q9oUmW1yo/edit?usp=sharing"",""อุตรดิตถ์!I373"")"),0)</f>
        <v>0</v>
      </c>
      <c r="J478" s="192">
        <f ca="1">IFERROR(__xludf.DUMMYFUNCTION("IMPORTRANGE(""https://docs.google.com/spreadsheets/d/11923uPwbBZFjjGgGUA6NLw09EwE0CqkOc4q9oUmW1yo/edit?usp=sharing"",""อุตรดิตถ์!J373"")"),0)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IFERROR(__xludf.DUMMYFUNCTION("IMPORTRANGE(""https://docs.google.com/spreadsheets/d/11923uPwbBZFjjGgGUA6NLw09EwE0CqkOc4q9oUmW1yo/edit?usp=sharing"",""อุตรดิตถ์!I374"")"),0)</f>
        <v>0</v>
      </c>
      <c r="J479" s="192">
        <f ca="1">IFERROR(__xludf.DUMMYFUNCTION("IMPORTRANGE(""https://docs.google.com/spreadsheets/d/11923uPwbBZFjjGgGUA6NLw09EwE0CqkOc4q9oUmW1yo/edit?usp=sharing"",""อุตรดิตถ์!J374"")"),0)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IFERROR(__xludf.DUMMYFUNCTION("IMPORTRANGE(""https://docs.google.com/spreadsheets/d/11923uPwbBZFjjGgGUA6NLw09EwE0CqkOc4q9oUmW1yo/edit?usp=sharing"",""อุตรดิตถ์!I375"")"),0)</f>
        <v>0</v>
      </c>
      <c r="J480" s="192">
        <f ca="1">IFERROR(__xludf.DUMMYFUNCTION("IMPORTRANGE(""https://docs.google.com/spreadsheets/d/11923uPwbBZFjjGgGUA6NLw09EwE0CqkOc4q9oUmW1yo/edit?usp=sharing"",""อุตรดิตถ์!J375"")"),0)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IFERROR(__xludf.DUMMYFUNCTION("IMPORTRANGE(""https://docs.google.com/spreadsheets/d/11923uPwbBZFjjGgGUA6NLw09EwE0CqkOc4q9oUmW1yo/edit?usp=sharing"",""อุตรดิตถ์!I376"")"),25853)</f>
        <v>25853</v>
      </c>
      <c r="J481" s="401">
        <f ca="1">IFERROR(__xludf.DUMMYFUNCTION("IMPORTRANGE(""https://docs.google.com/spreadsheets/d/11923uPwbBZFjjGgGUA6NLw09EwE0CqkOc4q9oUmW1yo/edit?usp=sharing"",""อุตรดิตถ์!J376"")"),0)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IFERROR(__xludf.DUMMYFUNCTION("IMPORTRANGE(""https://docs.google.com/spreadsheets/d/11923uPwbBZFjjGgGUA6NLw09EwE0CqkOc4q9oUmW1yo/edit?usp=sharing"",""อุตรดิตถ์!I377"")"),2764)</f>
        <v>2764</v>
      </c>
      <c r="J482" s="401">
        <f ca="1">IFERROR(__xludf.DUMMYFUNCTION("IMPORTRANGE(""https://docs.google.com/spreadsheets/d/11923uPwbBZFjjGgGUA6NLw09EwE0CqkOc4q9oUmW1yo/edit?usp=sharing"",""อุตรดิตถ์!J377"")"),0)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IFERROR(__xludf.DUMMYFUNCTION("IMPORTRANGE(""https://docs.google.com/spreadsheets/d/11923uPwbBZFjjGgGUA6NLw09EwE0CqkOc4q9oUmW1yo/edit?usp=sharing"",""อุตรดิตถ์!I378"")"),0)</f>
        <v>0</v>
      </c>
      <c r="J483" s="192">
        <f ca="1">IFERROR(__xludf.DUMMYFUNCTION("IMPORTRANGE(""https://docs.google.com/spreadsheets/d/11923uPwbBZFjjGgGUA6NLw09EwE0CqkOc4q9oUmW1yo/edit?usp=sharing"",""อุตรดิตถ์!J378"")"),0)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IFERROR(__xludf.DUMMYFUNCTION("IMPORTRANGE(""https://docs.google.com/spreadsheets/d/11923uPwbBZFjjGgGUA6NLw09EwE0CqkOc4q9oUmW1yo/edit?usp=sharing"",""อุตรดิตถ์!I379"")"),0)</f>
        <v>0</v>
      </c>
      <c r="J484" s="192">
        <f ca="1">IFERROR(__xludf.DUMMYFUNCTION("IMPORTRANGE(""https://docs.google.com/spreadsheets/d/11923uPwbBZFjjGgGUA6NLw09EwE0CqkOc4q9oUmW1yo/edit?usp=sharing"",""อุตรดิตถ์!J379"")"),0)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IFERROR(__xludf.DUMMYFUNCTION("IMPORTRANGE(""https://docs.google.com/spreadsheets/d/11923uPwbBZFjjGgGUA6NLw09EwE0CqkOc4q9oUmW1yo/edit?usp=sharing"",""อุตรดิตถ์!I380"")"),0)</f>
        <v>0</v>
      </c>
      <c r="J485" s="192">
        <f ca="1">IFERROR(__xludf.DUMMYFUNCTION("IMPORTRANGE(""https://docs.google.com/spreadsheets/d/11923uPwbBZFjjGgGUA6NLw09EwE0CqkOc4q9oUmW1yo/edit?usp=sharing"",""อุตรดิตถ์!J380"")"),0)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IFERROR(__xludf.DUMMYFUNCTION("IMPORTRANGE(""https://docs.google.com/spreadsheets/d/11923uPwbBZFjjGgGUA6NLw09EwE0CqkOc4q9oUmW1yo/edit?usp=sharing"",""อุตรดิตถ์!I381"")"),0)</f>
        <v>0</v>
      </c>
      <c r="J486" s="192">
        <f ca="1">IFERROR(__xludf.DUMMYFUNCTION("IMPORTRANGE(""https://docs.google.com/spreadsheets/d/11923uPwbBZFjjGgGUA6NLw09EwE0CqkOc4q9oUmW1yo/edit?usp=sharing"",""อุตรดิตถ์!J381"")"),0)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IFERROR(__xludf.DUMMYFUNCTION("IMPORTRANGE(""https://docs.google.com/spreadsheets/d/11923uPwbBZFjjGgGUA6NLw09EwE0CqkOc4q9oUmW1yo/edit?usp=sharing"",""อุตรดิตถ์!I382"")"),0)</f>
        <v>0</v>
      </c>
      <c r="J487" s="401">
        <f ca="1">IFERROR(__xludf.DUMMYFUNCTION("IMPORTRANGE(""https://docs.google.com/spreadsheets/d/11923uPwbBZFjjGgGUA6NLw09EwE0CqkOc4q9oUmW1yo/edit?usp=sharing"",""อุตรดิตถ์!J382"")"),0)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IFERROR(__xludf.DUMMYFUNCTION("IMPORTRANGE(""https://docs.google.com/spreadsheets/d/11923uPwbBZFjjGgGUA6NLw09EwE0CqkOc4q9oUmW1yo/edit?usp=sharing"",""อุตรดิตถ์!I383"")"),0)</f>
        <v>0</v>
      </c>
      <c r="J488" s="401">
        <f ca="1">IFERROR(__xludf.DUMMYFUNCTION("IMPORTRANGE(""https://docs.google.com/spreadsheets/d/11923uPwbBZFjjGgGUA6NLw09EwE0CqkOc4q9oUmW1yo/edit?usp=sharing"",""อุตรดิตถ์!J383"")"),0)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IFERROR(__xludf.DUMMYFUNCTION("IMPORTRANGE(""https://docs.google.com/spreadsheets/d/11923uPwbBZFjjGgGUA6NLw09EwE0CqkOc4q9oUmW1yo/edit?usp=sharing"",""อุตรดิตถ์!I384"")"),0)</f>
        <v>0</v>
      </c>
      <c r="J489" s="192">
        <f ca="1">IFERROR(__xludf.DUMMYFUNCTION("IMPORTRANGE(""https://docs.google.com/spreadsheets/d/11923uPwbBZFjjGgGUA6NLw09EwE0CqkOc4q9oUmW1yo/edit?usp=sharing"",""อุตรดิตถ์!J384"")"),0)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IFERROR(__xludf.DUMMYFUNCTION("IMPORTRANGE(""https://docs.google.com/spreadsheets/d/11923uPwbBZFjjGgGUA6NLw09EwE0CqkOc4q9oUmW1yo/edit?usp=sharing"",""อุตรดิตถ์!I385"")"),0)</f>
        <v>0</v>
      </c>
      <c r="J490" s="192">
        <f ca="1">IFERROR(__xludf.DUMMYFUNCTION("IMPORTRANGE(""https://docs.google.com/spreadsheets/d/11923uPwbBZFjjGgGUA6NLw09EwE0CqkOc4q9oUmW1yo/edit?usp=sharing"",""อุตรดิตถ์!J385"")"),0)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IFERROR(__xludf.DUMMYFUNCTION("IMPORTRANGE(""https://docs.google.com/spreadsheets/d/11923uPwbBZFjjGgGUA6NLw09EwE0CqkOc4q9oUmW1yo/edit?usp=sharing"",""อุตรดิตถ์!I386"")"),0)</f>
        <v>0</v>
      </c>
      <c r="J491" s="192">
        <f ca="1">IFERROR(__xludf.DUMMYFUNCTION("IMPORTRANGE(""https://docs.google.com/spreadsheets/d/11923uPwbBZFjjGgGUA6NLw09EwE0CqkOc4q9oUmW1yo/edit?usp=sharing"",""อุตรดิตถ์!J386"")"),0)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IFERROR(__xludf.DUMMYFUNCTION("IMPORTRANGE(""https://docs.google.com/spreadsheets/d/11923uPwbBZFjjGgGUA6NLw09EwE0CqkOc4q9oUmW1yo/edit?usp=sharing"",""อุตรดิตถ์!I387"")"),0)</f>
        <v>0</v>
      </c>
      <c r="J492" s="192">
        <f ca="1">IFERROR(__xludf.DUMMYFUNCTION("IMPORTRANGE(""https://docs.google.com/spreadsheets/d/11923uPwbBZFjjGgGUA6NLw09EwE0CqkOc4q9oUmW1yo/edit?usp=sharing"",""อุตรดิตถ์!J387"")"),0)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IFERROR(__xludf.DUMMYFUNCTION("IMPORTRANGE(""https://docs.google.com/spreadsheets/d/11923uPwbBZFjjGgGUA6NLw09EwE0CqkOc4q9oUmW1yo/edit?usp=sharing"",""อุตรดิตถ์!I388"")"),0)</f>
        <v>0</v>
      </c>
      <c r="J493" s="192">
        <f ca="1">IFERROR(__xludf.DUMMYFUNCTION("IMPORTRANGE(""https://docs.google.com/spreadsheets/d/11923uPwbBZFjjGgGUA6NLw09EwE0CqkOc4q9oUmW1yo/edit?usp=sharing"",""อุตรดิตถ์!J388"")"),0)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IFERROR(__xludf.DUMMYFUNCTION("IMPORTRANGE(""https://docs.google.com/spreadsheets/d/11923uPwbBZFjjGgGUA6NLw09EwE0CqkOc4q9oUmW1yo/edit?usp=sharing"",""อุตรดิตถ์!I389"")"),0)</f>
        <v>0</v>
      </c>
      <c r="J494" s="417">
        <f ca="1">IFERROR(__xludf.DUMMYFUNCTION("IMPORTRANGE(""https://docs.google.com/spreadsheets/d/11923uPwbBZFjjGgGUA6NLw09EwE0CqkOc4q9oUmW1yo/edit?usp=sharing"",""อุตรดิตถ์!J389"")"),0)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IFERROR(__xludf.DUMMYFUNCTION("IMPORTRANGE(""https://docs.google.com/spreadsheets/d/11923uPwbBZFjjGgGUA6NLw09EwE0CqkOc4q9oUmW1yo/edit?usp=sharing"",""อุตรดิตถ์!I390"")"),0)</f>
        <v>0</v>
      </c>
      <c r="J495" s="417">
        <f ca="1">IFERROR(__xludf.DUMMYFUNCTION("IMPORTRANGE(""https://docs.google.com/spreadsheets/d/11923uPwbBZFjjGgGUA6NLw09EwE0CqkOc4q9oUmW1yo/edit?usp=sharing"",""อุตรดิตถ์!J390"")"),0)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IFERROR(__xludf.DUMMYFUNCTION("IMPORTRANGE(""https://docs.google.com/spreadsheets/d/11923uPwbBZFjjGgGUA6NLw09EwE0CqkOc4q9oUmW1yo/edit?usp=sharing"",""อุตรดิตถ์!I391"")"),0)</f>
        <v>0</v>
      </c>
      <c r="J496" s="417">
        <f ca="1">IFERROR(__xludf.DUMMYFUNCTION("IMPORTRANGE(""https://docs.google.com/spreadsheets/d/11923uPwbBZFjjGgGUA6NLw09EwE0CqkOc4q9oUmW1yo/edit?usp=sharing"",""อุตรดิตถ์!J391"")"),0)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IFERROR(__xludf.DUMMYFUNCTION("IMPORTRANGE(""https://docs.google.com/spreadsheets/d/11923uPwbBZFjjGgGUA6NLw09EwE0CqkOc4q9oUmW1yo/edit?usp=sharing"",""อุตรดิตถ์!I392"")"),46)</f>
        <v>46</v>
      </c>
      <c r="J497" s="424">
        <f ca="1">IFERROR(__xludf.DUMMYFUNCTION("IMPORTRANGE(""https://docs.google.com/spreadsheets/d/11923uPwbBZFjjGgGUA6NLw09EwE0CqkOc4q9oUmW1yo/edit?usp=sharing"",""อุตรดิตถ์!J392"")"),0)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IFERROR(__xludf.DUMMYFUNCTION("IMPORTRANGE(""https://docs.google.com/spreadsheets/d/11923uPwbBZFjjGgGUA6NLw09EwE0CqkOc4q9oUmW1yo/edit?usp=sharing"",""อุตรดิตถ์!I393"")"),46)</f>
        <v>46</v>
      </c>
      <c r="J498" s="401">
        <f ca="1">IFERROR(__xludf.DUMMYFUNCTION("IMPORTRANGE(""https://docs.google.com/spreadsheets/d/11923uPwbBZFjjGgGUA6NLw09EwE0CqkOc4q9oUmW1yo/edit?usp=sharing"",""อุตรดิตถ์!J393"")"),0)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IFERROR(__xludf.DUMMYFUNCTION("IMPORTRANGE(""https://docs.google.com/spreadsheets/d/11923uPwbBZFjjGgGUA6NLw09EwE0CqkOc4q9oUmW1yo/edit?usp=sharing"",""อุตรดิตถ์!I394"")"),8)</f>
        <v>8</v>
      </c>
      <c r="J499" s="401">
        <f ca="1">IFERROR(__xludf.DUMMYFUNCTION("IMPORTRANGE(""https://docs.google.com/spreadsheets/d/11923uPwbBZFjjGgGUA6NLw09EwE0CqkOc4q9oUmW1yo/edit?usp=sharing"",""อุตรดิตถ์!J394"")"),0)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IFERROR(__xludf.DUMMYFUNCTION("IMPORTRANGE(""https://docs.google.com/spreadsheets/d/11923uPwbBZFjjGgGUA6NLw09EwE0CqkOc4q9oUmW1yo/edit?usp=sharing"",""อุตรดิตถ์!I395"")"),0)</f>
        <v>0</v>
      </c>
      <c r="J500" s="167">
        <f ca="1">IFERROR(__xludf.DUMMYFUNCTION("IMPORTRANGE(""https://docs.google.com/spreadsheets/d/11923uPwbBZFjjGgGUA6NLw09EwE0CqkOc4q9oUmW1yo/edit?usp=sharing"",""อุตรดิตถ์!J395"")"),0)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IFERROR(__xludf.DUMMYFUNCTION("IMPORTRANGE(""https://docs.google.com/spreadsheets/d/11923uPwbBZFjjGgGUA6NLw09EwE0CqkOc4q9oUmW1yo/edit?usp=sharing"",""อุตรดิตถ์!I396"")"),0)</f>
        <v>0</v>
      </c>
      <c r="J501" s="167">
        <f ca="1">IFERROR(__xludf.DUMMYFUNCTION("IMPORTRANGE(""https://docs.google.com/spreadsheets/d/11923uPwbBZFjjGgGUA6NLw09EwE0CqkOc4q9oUmW1yo/edit?usp=sharing"",""อุตรดิตถ์!J396"")"),0)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IFERROR(__xludf.DUMMYFUNCTION("IMPORTRANGE(""https://docs.google.com/spreadsheets/d/11923uPwbBZFjjGgGUA6NLw09EwE0CqkOc4q9oUmW1yo/edit?usp=sharing"",""อุตรดิตถ์!I397"")"),0)</f>
        <v>0</v>
      </c>
      <c r="J502" s="192">
        <f ca="1">IFERROR(__xludf.DUMMYFUNCTION("IMPORTRANGE(""https://docs.google.com/spreadsheets/d/11923uPwbBZFjjGgGUA6NLw09EwE0CqkOc4q9oUmW1yo/edit?usp=sharing"",""อุตรดิตถ์!J397"")"),0)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IFERROR(__xludf.DUMMYFUNCTION("IMPORTRANGE(""https://docs.google.com/spreadsheets/d/11923uPwbBZFjjGgGUA6NLw09EwE0CqkOc4q9oUmW1yo/edit?usp=sharing"",""อุตรดิตถ์!I398"")"),0)</f>
        <v>0</v>
      </c>
      <c r="J503" s="192">
        <f ca="1">IFERROR(__xludf.DUMMYFUNCTION("IMPORTRANGE(""https://docs.google.com/spreadsheets/d/11923uPwbBZFjjGgGUA6NLw09EwE0CqkOc4q9oUmW1yo/edit?usp=sharing"",""อุตรดิตถ์!J398"")"),0)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IFERROR(__xludf.DUMMYFUNCTION("IMPORTRANGE(""https://docs.google.com/spreadsheets/d/11923uPwbBZFjjGgGUA6NLw09EwE0CqkOc4q9oUmW1yo/edit?usp=sharing"",""อุตรดิตถ์!I399"")"),0)</f>
        <v>0</v>
      </c>
      <c r="J504" s="192">
        <f ca="1">IFERROR(__xludf.DUMMYFUNCTION("IMPORTRANGE(""https://docs.google.com/spreadsheets/d/11923uPwbBZFjjGgGUA6NLw09EwE0CqkOc4q9oUmW1yo/edit?usp=sharing"",""อุตรดิตถ์!J399"")"),0)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IFERROR(__xludf.DUMMYFUNCTION("IMPORTRANGE(""https://docs.google.com/spreadsheets/d/11923uPwbBZFjjGgGUA6NLw09EwE0CqkOc4q9oUmW1yo/edit?usp=sharing"",""อุตรดิตถ์!I400"")"),0)</f>
        <v>0</v>
      </c>
      <c r="J505" s="192">
        <f ca="1">IFERROR(__xludf.DUMMYFUNCTION("IMPORTRANGE(""https://docs.google.com/spreadsheets/d/11923uPwbBZFjjGgGUA6NLw09EwE0CqkOc4q9oUmW1yo/edit?usp=sharing"",""อุตรดิตถ์!J400"")"),0)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IFERROR(__xludf.DUMMYFUNCTION("IMPORTRANGE(""https://docs.google.com/spreadsheets/d/11923uPwbBZFjjGgGUA6NLw09EwE0CqkOc4q9oUmW1yo/edit?usp=sharing"",""อุตรดิตถ์!I401"")"),0)</f>
        <v>0</v>
      </c>
      <c r="J506" s="192">
        <f ca="1">IFERROR(__xludf.DUMMYFUNCTION("IMPORTRANGE(""https://docs.google.com/spreadsheets/d/11923uPwbBZFjjGgGUA6NLw09EwE0CqkOc4q9oUmW1yo/edit?usp=sharing"",""อุตรดิตถ์!J401"")"),0)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IFERROR(__xludf.DUMMYFUNCTION("IMPORTRANGE(""https://docs.google.com/spreadsheets/d/11923uPwbBZFjjGgGUA6NLw09EwE0CqkOc4q9oUmW1yo/edit?usp=sharing"",""อุตรดิตถ์!I402"")"),0)</f>
        <v>0</v>
      </c>
      <c r="J507" s="192">
        <f ca="1">IFERROR(__xludf.DUMMYFUNCTION("IMPORTRANGE(""https://docs.google.com/spreadsheets/d/11923uPwbBZFjjGgGUA6NLw09EwE0CqkOc4q9oUmW1yo/edit?usp=sharing"",""อุตรดิตถ์!J402"")"),0)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IFERROR(__xludf.DUMMYFUNCTION("IMPORTRANGE(""https://docs.google.com/spreadsheets/d/11923uPwbBZFjjGgGUA6NLw09EwE0CqkOc4q9oUmW1yo/edit?usp=sharing"",""อุตรดิตถ์!I403"")"),0)</f>
        <v>0</v>
      </c>
      <c r="J508" s="167">
        <f ca="1">IFERROR(__xludf.DUMMYFUNCTION("IMPORTRANGE(""https://docs.google.com/spreadsheets/d/11923uPwbBZFjjGgGUA6NLw09EwE0CqkOc4q9oUmW1yo/edit?usp=sharing"",""อุตรดิตถ์!J403"")"),0)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IFERROR(__xludf.DUMMYFUNCTION("IMPORTRANGE(""https://docs.google.com/spreadsheets/d/11923uPwbBZFjjGgGUA6NLw09EwE0CqkOc4q9oUmW1yo/edit?usp=sharing"",""อุตรดิตถ์!I404"")"),0)</f>
        <v>0</v>
      </c>
      <c r="J509" s="167">
        <f ca="1">IFERROR(__xludf.DUMMYFUNCTION("IMPORTRANGE(""https://docs.google.com/spreadsheets/d/11923uPwbBZFjjGgGUA6NLw09EwE0CqkOc4q9oUmW1yo/edit?usp=sharing"",""อุตรดิตถ์!J404"")"),0)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IFERROR(__xludf.DUMMYFUNCTION("IMPORTRANGE(""https://docs.google.com/spreadsheets/d/11923uPwbBZFjjGgGUA6NLw09EwE0CqkOc4q9oUmW1yo/edit?usp=sharing"",""อุตรดิตถ์!I405"")"),0)</f>
        <v>0</v>
      </c>
      <c r="J510" s="192">
        <f ca="1">IFERROR(__xludf.DUMMYFUNCTION("IMPORTRANGE(""https://docs.google.com/spreadsheets/d/11923uPwbBZFjjGgGUA6NLw09EwE0CqkOc4q9oUmW1yo/edit?usp=sharing"",""อุตรดิตถ์!J405"")"),0)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IFERROR(__xludf.DUMMYFUNCTION("IMPORTRANGE(""https://docs.google.com/spreadsheets/d/11923uPwbBZFjjGgGUA6NLw09EwE0CqkOc4q9oUmW1yo/edit?usp=sharing"",""อุตรดิตถ์!I406"")"),0)</f>
        <v>0</v>
      </c>
      <c r="J511" s="192">
        <f ca="1">IFERROR(__xludf.DUMMYFUNCTION("IMPORTRANGE(""https://docs.google.com/spreadsheets/d/11923uPwbBZFjjGgGUA6NLw09EwE0CqkOc4q9oUmW1yo/edit?usp=sharing"",""อุตรดิตถ์!J406"")"),0)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IFERROR(__xludf.DUMMYFUNCTION("IMPORTRANGE(""https://docs.google.com/spreadsheets/d/11923uPwbBZFjjGgGUA6NLw09EwE0CqkOc4q9oUmW1yo/edit?usp=sharing"",""อุตรดิตถ์!I407"")"),0)</f>
        <v>0</v>
      </c>
      <c r="J512" s="192">
        <f ca="1">IFERROR(__xludf.DUMMYFUNCTION("IMPORTRANGE(""https://docs.google.com/spreadsheets/d/11923uPwbBZFjjGgGUA6NLw09EwE0CqkOc4q9oUmW1yo/edit?usp=sharing"",""อุตรดิตถ์!J407"")"),0)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IFERROR(__xludf.DUMMYFUNCTION("IMPORTRANGE(""https://docs.google.com/spreadsheets/d/11923uPwbBZFjjGgGUA6NLw09EwE0CqkOc4q9oUmW1yo/edit?usp=sharing"",""อุตรดิตถ์!I408"")"),0)</f>
        <v>0</v>
      </c>
      <c r="J513" s="192">
        <f ca="1">IFERROR(__xludf.DUMMYFUNCTION("IMPORTRANGE(""https://docs.google.com/spreadsheets/d/11923uPwbBZFjjGgGUA6NLw09EwE0CqkOc4q9oUmW1yo/edit?usp=sharing"",""อุตรดิตถ์!J408"")"),0)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IFERROR(__xludf.DUMMYFUNCTION("IMPORTRANGE(""https://docs.google.com/spreadsheets/d/11923uPwbBZFjjGgGUA6NLw09EwE0CqkOc4q9oUmW1yo/edit?usp=sharing"",""อุตรดิตถ์!I409"")"),0)</f>
        <v>0</v>
      </c>
      <c r="J514" s="192">
        <f ca="1">IFERROR(__xludf.DUMMYFUNCTION("IMPORTRANGE(""https://docs.google.com/spreadsheets/d/11923uPwbBZFjjGgGUA6NLw09EwE0CqkOc4q9oUmW1yo/edit?usp=sharing"",""อุตรดิตถ์!J409"")"),0)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IFERROR(__xludf.DUMMYFUNCTION("IMPORTRANGE(""https://docs.google.com/spreadsheets/d/11923uPwbBZFjjGgGUA6NLw09EwE0CqkOc4q9oUmW1yo/edit?usp=sharing"",""อุตรดิตถ์!I410"")"),0)</f>
        <v>0</v>
      </c>
      <c r="J515" s="192">
        <f ca="1">IFERROR(__xludf.DUMMYFUNCTION("IMPORTRANGE(""https://docs.google.com/spreadsheets/d/11923uPwbBZFjjGgGUA6NLw09EwE0CqkOc4q9oUmW1yo/edit?usp=sharing"",""อุตรดิตถ์!J410"")"),0)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IFERROR(__xludf.DUMMYFUNCTION("IMPORTRANGE(""https://docs.google.com/spreadsheets/d/11923uPwbBZFjjGgGUA6NLw09EwE0CqkOc4q9oUmW1yo/edit?usp=sharing"",""อุตรดิตถ์!I411"")"),0)</f>
        <v>0</v>
      </c>
      <c r="J516" s="264">
        <f ca="1">IFERROR(__xludf.DUMMYFUNCTION("IMPORTRANGE(""https://docs.google.com/spreadsheets/d/11923uPwbBZFjjGgGUA6NLw09EwE0CqkOc4q9oUmW1yo/edit?usp=sharing"",""อุตรดิตถ์!J411"")"),0)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IFERROR(__xludf.DUMMYFUNCTION("IMPORTRANGE(""https://docs.google.com/spreadsheets/d/11923uPwbBZFjjGgGUA6NLw09EwE0CqkOc4q9oUmW1yo/edit?usp=sharing"",""อุตรดิตถ์!I412"")"),0)</f>
        <v>0</v>
      </c>
      <c r="J517" s="277">
        <f ca="1">IFERROR(__xludf.DUMMYFUNCTION("IMPORTRANGE(""https://docs.google.com/spreadsheets/d/11923uPwbBZFjjGgGUA6NLw09EwE0CqkOc4q9oUmW1yo/edit?usp=sharing"",""อุตรดิตถ์!J412"")"),0)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IFERROR(__xludf.DUMMYFUNCTION("IMPORTRANGE(""https://docs.google.com/spreadsheets/d/11923uPwbBZFjjGgGUA6NLw09EwE0CqkOc4q9oUmW1yo/edit?usp=sharing"",""อุตรดิตถ์!I413"")"),0)</f>
        <v>0</v>
      </c>
      <c r="J518" s="277">
        <f ca="1">IFERROR(__xludf.DUMMYFUNCTION("IMPORTRANGE(""https://docs.google.com/spreadsheets/d/11923uPwbBZFjjGgGUA6NLw09EwE0CqkOc4q9oUmW1yo/edit?usp=sharing"",""อุตรดิตถ์!J413"")"),0)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IFERROR(__xludf.DUMMYFUNCTION("IMPORTRANGE(""https://docs.google.com/spreadsheets/d/11923uPwbBZFjjGgGUA6NLw09EwE0CqkOc4q9oUmW1yo/edit?usp=sharing"",""อุตรดิตถ์!I414"")"),0)</f>
        <v>0</v>
      </c>
      <c r="J519" s="191">
        <f ca="1">IFERROR(__xludf.DUMMYFUNCTION("IMPORTRANGE(""https://docs.google.com/spreadsheets/d/11923uPwbBZFjjGgGUA6NLw09EwE0CqkOc4q9oUmW1yo/edit?usp=sharing"",""อุตรดิตถ์!J414"")"),0)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IFERROR(__xludf.DUMMYFUNCTION("IMPORTRANGE(""https://docs.google.com/spreadsheets/d/11923uPwbBZFjjGgGUA6NLw09EwE0CqkOc4q9oUmW1yo/edit?usp=sharing"",""อุตรดิตถ์!I415"")"),0)</f>
        <v>0</v>
      </c>
      <c r="J520" s="191">
        <f ca="1">IFERROR(__xludf.DUMMYFUNCTION("IMPORTRANGE(""https://docs.google.com/spreadsheets/d/11923uPwbBZFjjGgGUA6NLw09EwE0CqkOc4q9oUmW1yo/edit?usp=sharing"",""อุตรดิตถ์!J415"")"),0)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IFERROR(__xludf.DUMMYFUNCTION("IMPORTRANGE(""https://docs.google.com/spreadsheets/d/11923uPwbBZFjjGgGUA6NLw09EwE0CqkOc4q9oUmW1yo/edit?usp=sharing"",""อุตรดิตถ์!I416"")"),0)</f>
        <v>0</v>
      </c>
      <c r="J521" s="191">
        <f ca="1">IFERROR(__xludf.DUMMYFUNCTION("IMPORTRANGE(""https://docs.google.com/spreadsheets/d/11923uPwbBZFjjGgGUA6NLw09EwE0CqkOc4q9oUmW1yo/edit?usp=sharing"",""อุตรดิตถ์!J416"")"),0)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IFERROR(__xludf.DUMMYFUNCTION("IMPORTRANGE(""https://docs.google.com/spreadsheets/d/11923uPwbBZFjjGgGUA6NLw09EwE0CqkOc4q9oUmW1yo/edit?usp=sharing"",""อุตรดิตถ์!I417"")"),0)</f>
        <v>0</v>
      </c>
      <c r="J522" s="191">
        <f ca="1">IFERROR(__xludf.DUMMYFUNCTION("IMPORTRANGE(""https://docs.google.com/spreadsheets/d/11923uPwbBZFjjGgGUA6NLw09EwE0CqkOc4q9oUmW1yo/edit?usp=sharing"",""อุตรดิตถ์!J417"")"),0)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IFERROR(__xludf.DUMMYFUNCTION("IMPORTRANGE(""https://docs.google.com/spreadsheets/d/11923uPwbBZFjjGgGUA6NLw09EwE0CqkOc4q9oUmW1yo/edit?usp=sharing"",""อุตรดิตถ์!I418"")"),0)</f>
        <v>0</v>
      </c>
      <c r="J523" s="191">
        <f ca="1">IFERROR(__xludf.DUMMYFUNCTION("IMPORTRANGE(""https://docs.google.com/spreadsheets/d/11923uPwbBZFjjGgGUA6NLw09EwE0CqkOc4q9oUmW1yo/edit?usp=sharing"",""อุตรดิตถ์!J418"")"),0)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IFERROR(__xludf.DUMMYFUNCTION("IMPORTRANGE(""https://docs.google.com/spreadsheets/d/11923uPwbBZFjjGgGUA6NLw09EwE0CqkOc4q9oUmW1yo/edit?usp=sharing"",""อุตรดิตถ์!I419"")"),0)</f>
        <v>0</v>
      </c>
      <c r="J524" s="191">
        <f ca="1">IFERROR(__xludf.DUMMYFUNCTION("IMPORTRANGE(""https://docs.google.com/spreadsheets/d/11923uPwbBZFjjGgGUA6NLw09EwE0CqkOc4q9oUmW1yo/edit?usp=sharing"",""อุตรดิตถ์!J419"")"),0)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IFERROR(__xludf.DUMMYFUNCTION("IMPORTRANGE(""https://docs.google.com/spreadsheets/d/11923uPwbBZFjjGgGUA6NLw09EwE0CqkOc4q9oUmW1yo/edit?usp=sharing"",""อุตรดิตถ์!I420"")"),0)</f>
        <v>0</v>
      </c>
      <c r="J525" s="277">
        <f ca="1">IFERROR(__xludf.DUMMYFUNCTION("IMPORTRANGE(""https://docs.google.com/spreadsheets/d/11923uPwbBZFjjGgGUA6NLw09EwE0CqkOc4q9oUmW1yo/edit?usp=sharing"",""อุตรดิตถ์!J420"")"),0)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IFERROR(__xludf.DUMMYFUNCTION("IMPORTRANGE(""https://docs.google.com/spreadsheets/d/11923uPwbBZFjjGgGUA6NLw09EwE0CqkOc4q9oUmW1yo/edit?usp=sharing"",""อุตรดิตถ์!I421"")"),0)</f>
        <v>0</v>
      </c>
      <c r="J526" s="277">
        <f ca="1">IFERROR(__xludf.DUMMYFUNCTION("IMPORTRANGE(""https://docs.google.com/spreadsheets/d/11923uPwbBZFjjGgGUA6NLw09EwE0CqkOc4q9oUmW1yo/edit?usp=sharing"",""อุตรดิตถ์!J421"")"),0)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IFERROR(__xludf.DUMMYFUNCTION("IMPORTRANGE(""https://docs.google.com/spreadsheets/d/11923uPwbBZFjjGgGUA6NLw09EwE0CqkOc4q9oUmW1yo/edit?usp=sharing"",""อุตรดิตถ์!I422"")"),0)</f>
        <v>0</v>
      </c>
      <c r="J527" s="192">
        <f ca="1">IFERROR(__xludf.DUMMYFUNCTION("IMPORTRANGE(""https://docs.google.com/spreadsheets/d/11923uPwbBZFjjGgGUA6NLw09EwE0CqkOc4q9oUmW1yo/edit?usp=sharing"",""อุตรดิตถ์!J422"")"),0)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IFERROR(__xludf.DUMMYFUNCTION("IMPORTRANGE(""https://docs.google.com/spreadsheets/d/11923uPwbBZFjjGgGUA6NLw09EwE0CqkOc4q9oUmW1yo/edit?usp=sharing"",""อุตรดิตถ์!I423"")"),0)</f>
        <v>0</v>
      </c>
      <c r="J528" s="192">
        <f ca="1">IFERROR(__xludf.DUMMYFUNCTION("IMPORTRANGE(""https://docs.google.com/spreadsheets/d/11923uPwbBZFjjGgGUA6NLw09EwE0CqkOc4q9oUmW1yo/edit?usp=sharing"",""อุตรดิตถ์!J423"")"),0)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IFERROR(__xludf.DUMMYFUNCTION("IMPORTRANGE(""https://docs.google.com/spreadsheets/d/11923uPwbBZFjjGgGUA6NLw09EwE0CqkOc4q9oUmW1yo/edit?usp=sharing"",""อุตรดิตถ์!I424"")"),0)</f>
        <v>0</v>
      </c>
      <c r="J529" s="192">
        <f ca="1">IFERROR(__xludf.DUMMYFUNCTION("IMPORTRANGE(""https://docs.google.com/spreadsheets/d/11923uPwbBZFjjGgGUA6NLw09EwE0CqkOc4q9oUmW1yo/edit?usp=sharing"",""อุตรดิตถ์!J424"")"),0)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IFERROR(__xludf.DUMMYFUNCTION("IMPORTRANGE(""https://docs.google.com/spreadsheets/d/11923uPwbBZFjjGgGUA6NLw09EwE0CqkOc4q9oUmW1yo/edit?usp=sharing"",""อุตรดิตถ์!I425"")"),0)</f>
        <v>0</v>
      </c>
      <c r="J530" s="192">
        <f ca="1">IFERROR(__xludf.DUMMYFUNCTION("IMPORTRANGE(""https://docs.google.com/spreadsheets/d/11923uPwbBZFjjGgGUA6NLw09EwE0CqkOc4q9oUmW1yo/edit?usp=sharing"",""อุตรดิตถ์!J425"")"),0)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IFERROR(__xludf.DUMMYFUNCTION("IMPORTRANGE(""https://docs.google.com/spreadsheets/d/11923uPwbBZFjjGgGUA6NLw09EwE0CqkOc4q9oUmW1yo/edit?usp=sharing"",""อุตรดิตถ์!I426"")"),0)</f>
        <v>0</v>
      </c>
      <c r="J531" s="192">
        <f ca="1">IFERROR(__xludf.DUMMYFUNCTION("IMPORTRANGE(""https://docs.google.com/spreadsheets/d/11923uPwbBZFjjGgGUA6NLw09EwE0CqkOc4q9oUmW1yo/edit?usp=sharing"",""อุตรดิตถ์!J426"")"),0)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IFERROR(__xludf.DUMMYFUNCTION("IMPORTRANGE(""https://docs.google.com/spreadsheets/d/11923uPwbBZFjjGgGUA6NLw09EwE0CqkOc4q9oUmW1yo/edit?usp=sharing"",""อุตรดิตถ์!I427"")"),0)</f>
        <v>0</v>
      </c>
      <c r="J532" s="445">
        <f ca="1">IFERROR(__xludf.DUMMYFUNCTION("IMPORTRANGE(""https://docs.google.com/spreadsheets/d/11923uPwbBZFjjGgGUA6NLw09EwE0CqkOc4q9oUmW1yo/edit?usp=sharing"",""อุตรดิตถ์!J427"")"),0)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IFERROR(__xludf.DUMMYFUNCTION("IMPORTRANGE(""https://docs.google.com/spreadsheets/d/11923uPwbBZFjjGgGUA6NLw09EwE0CqkOc4q9oUmW1yo/edit?usp=sharing"",""อุตรดิตถ์!I428"")"),22)</f>
        <v>22</v>
      </c>
      <c r="J533" s="393">
        <f ca="1">IFERROR(__xludf.DUMMYFUNCTION("IMPORTRANGE(""https://docs.google.com/spreadsheets/d/11923uPwbBZFjjGgGUA6NLw09EwE0CqkOc4q9oUmW1yo/edit?usp=sharing"",""อุตรดิตถ์!J428"")"),22)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IFERROR(__xludf.DUMMYFUNCTION("IMPORTRANGE(""https://docs.google.com/spreadsheets/d/11923uPwbBZFjjGgGUA6NLw09EwE0CqkOc4q9oUmW1yo/edit?usp=sharing"",""อุตรดิตถ์!L428"")"),34340)</f>
        <v>34340</v>
      </c>
      <c r="M533" s="395"/>
      <c r="N533" s="395">
        <f ca="1">IFERROR(__xludf.DUMMYFUNCTION("IMPORTRANGE(""https://docs.google.com/spreadsheets/d/11923uPwbBZFjjGgGUA6NLw09EwE0CqkOc4q9oUmW1yo/edit?usp=sharing"",""อุตรดิตถ์!M428"")"),21839)</f>
        <v>21839</v>
      </c>
      <c r="O533" s="395">
        <f t="shared" ref="O533:O537" ca="1" si="118">+IF(L533&gt;0,N533*100/L533,0)</f>
        <v>63.596389050669771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IFERROR(__xludf.DUMMYFUNCTION("IMPORTRANGE(""https://docs.google.com/spreadsheets/d/11923uPwbBZFjjGgGUA6NLw09EwE0CqkOc4q9oUmW1yo/edit?usp=sharing"",""อุตรดิตถ์!L429"")"),0)</f>
        <v>0</v>
      </c>
      <c r="M534" s="169"/>
      <c r="N534" s="171">
        <f ca="1">IFERROR(__xludf.DUMMYFUNCTION("IMPORTRANGE(""https://docs.google.com/spreadsheets/d/11923uPwbBZFjjGgGUA6NLw09EwE0CqkOc4q9oUmW1yo/edit?usp=sharing"",""อุตรดิตถ์!M429"")"),0)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IFERROR(__xludf.DUMMYFUNCTION("IMPORTRANGE(""https://docs.google.com/spreadsheets/d/11923uPwbBZFjjGgGUA6NLw09EwE0CqkOc4q9oUmW1yo/edit?usp=sharing"",""อุตรดิตถ์!L430"")"),34340)</f>
        <v>34340</v>
      </c>
      <c r="M535" s="169"/>
      <c r="N535" s="171">
        <f ca="1">IFERROR(__xludf.DUMMYFUNCTION("IMPORTRANGE(""https://docs.google.com/spreadsheets/d/11923uPwbBZFjjGgGUA6NLw09EwE0CqkOc4q9oUmW1yo/edit?usp=sharing"",""อุตรดิตถ์!M430"")"),21839)</f>
        <v>21839</v>
      </c>
      <c r="O535" s="171">
        <f t="shared" ca="1" si="118"/>
        <v>63.596389050669771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IFERROR(__xludf.DUMMYFUNCTION("IMPORTRANGE(""https://docs.google.com/spreadsheets/d/11923uPwbBZFjjGgGUA6NLw09EwE0CqkOc4q9oUmW1yo/edit?usp=sharing"",""อุตรดิตถ์!L431"")"),0)</f>
        <v>0</v>
      </c>
      <c r="M536" s="171"/>
      <c r="N536" s="171">
        <f ca="1">IFERROR(__xludf.DUMMYFUNCTION("IMPORTRANGE(""https://docs.google.com/spreadsheets/d/11923uPwbBZFjjGgGUA6NLw09EwE0CqkOc4q9oUmW1yo/edit?usp=sharing"",""อุตรดิตถ์!M431"")"),0)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IFERROR(__xludf.DUMMYFUNCTION("IMPORTRANGE(""https://docs.google.com/spreadsheets/d/11923uPwbBZFjjGgGUA6NLw09EwE0CqkOc4q9oUmW1yo/edit?usp=sharing"",""อุตรดิตถ์!L432"")"),34340)</f>
        <v>34340</v>
      </c>
      <c r="M537" s="171"/>
      <c r="N537" s="171">
        <f ca="1">IFERROR(__xludf.DUMMYFUNCTION("IMPORTRANGE(""https://docs.google.com/spreadsheets/d/11923uPwbBZFjjGgGUA6NLw09EwE0CqkOc4q9oUmW1yo/edit?usp=sharing"",""อุตรดิตถ์!M432"")"),21839)</f>
        <v>21839</v>
      </c>
      <c r="O537" s="171">
        <f t="shared" ca="1" si="118"/>
        <v>63.596389050669771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IFERROR(__xludf.DUMMYFUNCTION("IMPORTRANGE(""https://docs.google.com/spreadsheets/d/11923uPwbBZFjjGgGUA6NLw09EwE0CqkOc4q9oUmW1yo/edit?usp=sharing"",""อุตรดิตถ์!M433"")"),18740)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IFERROR(__xludf.DUMMYFUNCTION("IMPORTRANGE(""https://docs.google.com/spreadsheets/d/11923uPwbBZFjjGgGUA6NLw09EwE0CqkOc4q9oUmW1yo/edit?usp=sharing"",""อุตรดิตถ์!M434"")"),0)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IFERROR(__xludf.DUMMYFUNCTION("IMPORTRANGE(""https://docs.google.com/spreadsheets/d/11923uPwbBZFjjGgGUA6NLw09EwE0CqkOc4q9oUmW1yo/edit?usp=sharing"",""อุตรดิตถ์!M435"")"),0)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IFERROR(__xludf.DUMMYFUNCTION("IMPORTRANGE(""https://docs.google.com/spreadsheets/d/11923uPwbBZFjjGgGUA6NLw09EwE0CqkOc4q9oUmW1yo/edit?usp=sharing"",""อุตรดิตถ์!M436"")"),3099)</f>
        <v>3099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IFERROR(__xludf.DUMMYFUNCTION("IMPORTRANGE(""https://docs.google.com/spreadsheets/d/11923uPwbBZFjjGgGUA6NLw09EwE0CqkOc4q9oUmW1yo/edit?usp=sharing"",""อุตรดิตถ์!J438"")"),0)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IFERROR(__xludf.DUMMYFUNCTION("IMPORTRANGE(""https://docs.google.com/spreadsheets/d/11923uPwbBZFjjGgGUA6NLw09EwE0CqkOc4q9oUmW1yo/edit?usp=sharing"",""อุตรดิตถ์!J439"")"),1)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IFERROR(__xludf.DUMMYFUNCTION("IMPORTRANGE(""https://docs.google.com/spreadsheets/d/11923uPwbBZFjjGgGUA6NLw09EwE0CqkOc4q9oUmW1yo/edit?usp=sharing"",""อุตรดิตถ์!J440"")"),1)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IFERROR(__xludf.DUMMYFUNCTION("IMPORTRANGE(""https://docs.google.com/spreadsheets/d/11923uPwbBZFjjGgGUA6NLw09EwE0CqkOc4q9oUmW1yo/edit?usp=sharing"",""อุตรดิตถ์!J441"")"),1)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IFERROR(__xludf.DUMMYFUNCTION("IMPORTRANGE(""https://docs.google.com/spreadsheets/d/11923uPwbBZFjjGgGUA6NLw09EwE0CqkOc4q9oUmW1yo/edit?usp=sharing"",""อุตรดิตถ์!I442"")"),22)</f>
        <v>22</v>
      </c>
      <c r="J547" s="192">
        <f ca="1">IFERROR(__xludf.DUMMYFUNCTION("IMPORTRANGE(""https://docs.google.com/spreadsheets/d/11923uPwbBZFjjGgGUA6NLw09EwE0CqkOc4q9oUmW1yo/edit?usp=sharing"",""อุตรดิตถ์!J442"")"),22)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IFERROR(__xludf.DUMMYFUNCTION("IMPORTRANGE(""https://docs.google.com/spreadsheets/d/11923uPwbBZFjjGgGUA6NLw09EwE0CqkOc4q9oUmW1yo/edit?usp=sharing"",""อุตรดิตถ์!J166"")"),0)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IFERROR(__xludf.DUMMYFUNCTION("IMPORTRANGE(""https://docs.google.com/spreadsheets/d/11923uPwbBZFjjGgGUA6NLw09EwE0CqkOc4q9oUmW1yo/edit?usp=sharing"",""อุตรดิตถ์!J444"")"),0)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IFERROR(__xludf.DUMMYFUNCTION("IMPORTRANGE(""https://docs.google.com/spreadsheets/d/11923uPwbBZFjjGgGUA6NLw09EwE0CqkOc4q9oUmW1yo/edit?usp=sharing"",""อุตรดิตถ์!J445"")"),0)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IFERROR(__xludf.DUMMYFUNCTION("IMPORTRANGE(""https://docs.google.com/spreadsheets/d/11923uPwbBZFjjGgGUA6NLw09EwE0CqkOc4q9oUmW1yo/edit?usp=sharing"",""อุตรดิตถ์!I446"")"),5000)</f>
        <v>5000</v>
      </c>
      <c r="J551" s="393">
        <f ca="1">IFERROR(__xludf.DUMMYFUNCTION("IMPORTRANGE(""https://docs.google.com/spreadsheets/d/11923uPwbBZFjjGgGUA6NLw09EwE0CqkOc4q9oUmW1yo/edit?usp=sharing"",""อุตรดิตถ์!J446"")"),386)</f>
        <v>386</v>
      </c>
      <c r="K551" s="394">
        <f ca="1">IF(I551&gt;0,J551*100/I551,0)</f>
        <v>7.72</v>
      </c>
      <c r="L551" s="395">
        <f ca="1">IFERROR(__xludf.DUMMYFUNCTION("IMPORTRANGE(""https://docs.google.com/spreadsheets/d/11923uPwbBZFjjGgGUA6NLw09EwE0CqkOc4q9oUmW1yo/edit?usp=sharing"",""อุตรดิตถ์!L446"")"),300000)</f>
        <v>300000</v>
      </c>
      <c r="M551" s="395"/>
      <c r="N551" s="395">
        <f ca="1">IFERROR(__xludf.DUMMYFUNCTION("IMPORTRANGE(""https://docs.google.com/spreadsheets/d/11923uPwbBZFjjGgGUA6NLw09EwE0CqkOc4q9oUmW1yo/edit?usp=sharing"",""อุตรดิตถ์!M446"")"),0)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IFERROR(__xludf.DUMMYFUNCTION("IMPORTRANGE(""https://docs.google.com/spreadsheets/d/11923uPwbBZFjjGgGUA6NLw09EwE0CqkOc4q9oUmW1yo/edit?usp=sharing"",""อุตรดิตถ์!L447"")"),0)</f>
        <v>0</v>
      </c>
      <c r="M552" s="169"/>
      <c r="N552" s="171">
        <f ca="1">IFERROR(__xludf.DUMMYFUNCTION("IMPORTRANGE(""https://docs.google.com/spreadsheets/d/11923uPwbBZFjjGgGUA6NLw09EwE0CqkOc4q9oUmW1yo/edit?usp=sharing"",""อุตรดิตถ์!M447"")"),0)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IFERROR(__xludf.DUMMYFUNCTION("IMPORTRANGE(""https://docs.google.com/spreadsheets/d/11923uPwbBZFjjGgGUA6NLw09EwE0CqkOc4q9oUmW1yo/edit?usp=sharing"",""อุตรดิตถ์!L448"")"),300000)</f>
        <v>300000</v>
      </c>
      <c r="M553" s="169"/>
      <c r="N553" s="171">
        <f ca="1">IFERROR(__xludf.DUMMYFUNCTION("IMPORTRANGE(""https://docs.google.com/spreadsheets/d/11923uPwbBZFjjGgGUA6NLw09EwE0CqkOc4q9oUmW1yo/edit?usp=sharing"",""อุตรดิตถ์!M448"")"),0)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IFERROR(__xludf.DUMMYFUNCTION("IMPORTRANGE(""https://docs.google.com/spreadsheets/d/11923uPwbBZFjjGgGUA6NLw09EwE0CqkOc4q9oUmW1yo/edit?usp=sharing"",""อุตรดิตถ์!L449"")"),0)</f>
        <v>0</v>
      </c>
      <c r="M554" s="171"/>
      <c r="N554" s="171">
        <f ca="1">IFERROR(__xludf.DUMMYFUNCTION("IMPORTRANGE(""https://docs.google.com/spreadsheets/d/11923uPwbBZFjjGgGUA6NLw09EwE0CqkOc4q9oUmW1yo/edit?usp=sharing"",""อุตรดิตถ์!M449"")"),0)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IFERROR(__xludf.DUMMYFUNCTION("IMPORTRANGE(""https://docs.google.com/spreadsheets/d/11923uPwbBZFjjGgGUA6NLw09EwE0CqkOc4q9oUmW1yo/edit?usp=sharing"",""อุตรดิตถ์!L450"")"),300000)</f>
        <v>300000</v>
      </c>
      <c r="M555" s="171"/>
      <c r="N555" s="171">
        <f ca="1">IFERROR(__xludf.DUMMYFUNCTION("IMPORTRANGE(""https://docs.google.com/spreadsheets/d/11923uPwbBZFjjGgGUA6NLw09EwE0CqkOc4q9oUmW1yo/edit?usp=sharing"",""อุตรดิตถ์!M450"")"),0)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IFERROR(__xludf.DUMMYFUNCTION("IMPORTRANGE(""https://docs.google.com/spreadsheets/d/11923uPwbBZFjjGgGUA6NLw09EwE0CqkOc4q9oUmW1yo/edit?usp=sharing"",""อุตรดิตถ์!M451"")"),0)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IFERROR(__xludf.DUMMYFUNCTION("IMPORTRANGE(""https://docs.google.com/spreadsheets/d/11923uPwbBZFjjGgGUA6NLw09EwE0CqkOc4q9oUmW1yo/edit?usp=sharing"",""อุตรดิตถ์!M452"")"),0)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IFERROR(__xludf.DUMMYFUNCTION("IMPORTRANGE(""https://docs.google.com/spreadsheets/d/11923uPwbBZFjjGgGUA6NLw09EwE0CqkOc4q9oUmW1yo/edit?usp=sharing"",""อุตรดิตถ์!M453"")"),0)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IFERROR(__xludf.DUMMYFUNCTION("IMPORTRANGE(""https://docs.google.com/spreadsheets/d/11923uPwbBZFjjGgGUA6NLw09EwE0CqkOc4q9oUmW1yo/edit?usp=sharing"",""อุตรดิตถ์!M454"")"),0)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IFERROR(__xludf.DUMMYFUNCTION("IMPORTRANGE(""https://docs.google.com/spreadsheets/d/11923uPwbBZFjjGgGUA6NLw09EwE0CqkOc4q9oUmW1yo/edit?usp=sharing"",""อุตรดิตถ์!I455"")"),5000)</f>
        <v>5000</v>
      </c>
      <c r="J560" s="167">
        <f ca="1">IFERROR(__xludf.DUMMYFUNCTION("IMPORTRANGE(""https://docs.google.com/spreadsheets/d/11923uPwbBZFjjGgGUA6NLw09EwE0CqkOc4q9oUmW1yo/edit?usp=sharing"",""อุตรดิตถ์!J455"")"),386)</f>
        <v>386</v>
      </c>
      <c r="K560" s="222">
        <f t="shared" ref="K560:K564" ca="1" si="121">IF(I560&gt;0,J560*100/I560,0)</f>
        <v>7.72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IFERROR(__xludf.DUMMYFUNCTION("IMPORTRANGE(""https://docs.google.com/spreadsheets/d/11923uPwbBZFjjGgGUA6NLw09EwE0CqkOc4q9oUmW1yo/edit?usp=sharing"",""อุตรดิตถ์!I456"")"),0)</f>
        <v>0</v>
      </c>
      <c r="J561" s="191">
        <f ca="1">IFERROR(__xludf.DUMMYFUNCTION("IMPORTRANGE(""https://docs.google.com/spreadsheets/d/11923uPwbBZFjjGgGUA6NLw09EwE0CqkOc4q9oUmW1yo/edit?usp=sharing"",""อุตรดิตถ์!J456"")"),73)</f>
        <v>73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IFERROR(__xludf.DUMMYFUNCTION("IMPORTRANGE(""https://docs.google.com/spreadsheets/d/11923uPwbBZFjjGgGUA6NLw09EwE0CqkOc4q9oUmW1yo/edit?usp=sharing"",""อุตรดิตถ์!I457"")"),"")</f>
        <v/>
      </c>
      <c r="J562" s="191" t="str">
        <f ca="1">IFERROR(__xludf.DUMMYFUNCTION("IMPORTRANGE(""https://docs.google.com/spreadsheets/d/11923uPwbBZFjjGgGUA6NLw09EwE0CqkOc4q9oUmW1yo/edit?usp=sharing"",""อุตรดิตถ์!J457"")"),"")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IFERROR(__xludf.DUMMYFUNCTION("IMPORTRANGE(""https://docs.google.com/spreadsheets/d/11923uPwbBZFjjGgGUA6NLw09EwE0CqkOc4q9oUmW1yo/edit?usp=sharing"",""อุตรดิตถ์!I458"")"),"")</f>
        <v/>
      </c>
      <c r="J563" s="191" t="str">
        <f ca="1">IFERROR(__xludf.DUMMYFUNCTION("IMPORTRANGE(""https://docs.google.com/spreadsheets/d/11923uPwbBZFjjGgGUA6NLw09EwE0CqkOc4q9oUmW1yo/edit?usp=sharing"",""อุตรดิตถ์!J458"")"),"")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IFERROR(__xludf.DUMMYFUNCTION("IMPORTRANGE(""https://docs.google.com/spreadsheets/d/11923uPwbBZFjjGgGUA6NLw09EwE0CqkOc4q9oUmW1yo/edit?usp=sharing"",""อุตรดิตถ์!I459"")"),1100)</f>
        <v>1100</v>
      </c>
      <c r="J564" s="360">
        <f ca="1">IFERROR(__xludf.DUMMYFUNCTION("IMPORTRANGE(""https://docs.google.com/spreadsheets/d/11923uPwbBZFjjGgGUA6NLw09EwE0CqkOc4q9oUmW1yo/edit?usp=sharing"",""อุตรดิตถ์!J459"")"),590)</f>
        <v>590</v>
      </c>
      <c r="K564" s="361">
        <f t="shared" ca="1" si="121"/>
        <v>53.636363636363633</v>
      </c>
      <c r="L564" s="362">
        <f ca="1">IFERROR(__xludf.DUMMYFUNCTION("IMPORTRANGE(""https://docs.google.com/spreadsheets/d/11923uPwbBZFjjGgGUA6NLw09EwE0CqkOc4q9oUmW1yo/edit?usp=sharing"",""อุตรดิตถ์!L459"")"),127280)</f>
        <v>127280</v>
      </c>
      <c r="M564" s="362"/>
      <c r="N564" s="362">
        <f ca="1">IFERROR(__xludf.DUMMYFUNCTION("IMPORTRANGE(""https://docs.google.com/spreadsheets/d/11923uPwbBZFjjGgGUA6NLw09EwE0CqkOc4q9oUmW1yo/edit?usp=sharing"",""อุตรดิตถ์!M459"")"),12083)</f>
        <v>12083</v>
      </c>
      <c r="O564" s="362">
        <f t="shared" ref="O564:O568" ca="1" si="122">+IF(L564&gt;0,N564*100/L564,0)</f>
        <v>9.4932432432432439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IFERROR(__xludf.DUMMYFUNCTION("IMPORTRANGE(""https://docs.google.com/spreadsheets/d/11923uPwbBZFjjGgGUA6NLw09EwE0CqkOc4q9oUmW1yo/edit?usp=sharing"",""อุตรดิตถ์!L460"")"),0)</f>
        <v>0</v>
      </c>
      <c r="M565" s="169"/>
      <c r="N565" s="171">
        <f ca="1">IFERROR(__xludf.DUMMYFUNCTION("IMPORTRANGE(""https://docs.google.com/spreadsheets/d/11923uPwbBZFjjGgGUA6NLw09EwE0CqkOc4q9oUmW1yo/edit?usp=sharing"",""อุตรดิตถ์!M460"")"),0)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IFERROR(__xludf.DUMMYFUNCTION("IMPORTRANGE(""https://docs.google.com/spreadsheets/d/11923uPwbBZFjjGgGUA6NLw09EwE0CqkOc4q9oUmW1yo/edit?usp=sharing"",""อุตรดิตถ์!L461"")"),127280)</f>
        <v>127280</v>
      </c>
      <c r="M566" s="169"/>
      <c r="N566" s="171">
        <f ca="1">IFERROR(__xludf.DUMMYFUNCTION("IMPORTRANGE(""https://docs.google.com/spreadsheets/d/11923uPwbBZFjjGgGUA6NLw09EwE0CqkOc4q9oUmW1yo/edit?usp=sharing"",""อุตรดิตถ์!M461"")"),12083)</f>
        <v>12083</v>
      </c>
      <c r="O566" s="171">
        <f t="shared" ca="1" si="122"/>
        <v>9.4932432432432439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IFERROR(__xludf.DUMMYFUNCTION("IMPORTRANGE(""https://docs.google.com/spreadsheets/d/11923uPwbBZFjjGgGUA6NLw09EwE0CqkOc4q9oUmW1yo/edit?usp=sharing"",""อุตรดิตถ์!L462"")"),0)</f>
        <v>0</v>
      </c>
      <c r="M567" s="171"/>
      <c r="N567" s="171">
        <f ca="1">IFERROR(__xludf.DUMMYFUNCTION("IMPORTRANGE(""https://docs.google.com/spreadsheets/d/11923uPwbBZFjjGgGUA6NLw09EwE0CqkOc4q9oUmW1yo/edit?usp=sharing"",""อุตรดิตถ์!M462"")"),0)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IFERROR(__xludf.DUMMYFUNCTION("IMPORTRANGE(""https://docs.google.com/spreadsheets/d/11923uPwbBZFjjGgGUA6NLw09EwE0CqkOc4q9oUmW1yo/edit?usp=sharing"",""อุตรดิตถ์!L463"")"),127280)</f>
        <v>127280</v>
      </c>
      <c r="M568" s="171"/>
      <c r="N568" s="171">
        <f ca="1">IFERROR(__xludf.DUMMYFUNCTION("IMPORTRANGE(""https://docs.google.com/spreadsheets/d/11923uPwbBZFjjGgGUA6NLw09EwE0CqkOc4q9oUmW1yo/edit?usp=sharing"",""อุตรดิตถ์!M463"")"),12083)</f>
        <v>12083</v>
      </c>
      <c r="O568" s="171">
        <f t="shared" ca="1" si="122"/>
        <v>9.4932432432432439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IFERROR(__xludf.DUMMYFUNCTION("IMPORTRANGE(""https://docs.google.com/spreadsheets/d/11923uPwbBZFjjGgGUA6NLw09EwE0CqkOc4q9oUmW1yo/edit?usp=sharing"",""อุตรดิตถ์!M464"")"),0)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IFERROR(__xludf.DUMMYFUNCTION("IMPORTRANGE(""https://docs.google.com/spreadsheets/d/11923uPwbBZFjjGgGUA6NLw09EwE0CqkOc4q9oUmW1yo/edit?usp=sharing"",""อุตรดิตถ์!M465"")"),0)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IFERROR(__xludf.DUMMYFUNCTION("IMPORTRANGE(""https://docs.google.com/spreadsheets/d/11923uPwbBZFjjGgGUA6NLw09EwE0CqkOc4q9oUmW1yo/edit?usp=sharing"",""อุตรดิตถ์!M466"")"),10633)</f>
        <v>10633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IFERROR(__xludf.DUMMYFUNCTION("IMPORTRANGE(""https://docs.google.com/spreadsheets/d/11923uPwbBZFjjGgGUA6NLw09EwE0CqkOc4q9oUmW1yo/edit?usp=sharing"",""อุตรดิตถ์!M467"")"),1450)</f>
        <v>1450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IFERROR(__xludf.DUMMYFUNCTION("IMPORTRANGE(""https://docs.google.com/spreadsheets/d/11923uPwbBZFjjGgGUA6NLw09EwE0CqkOc4q9oUmW1yo/edit?usp=sharing"",""อุตรดิตถ์!I468"")"),1100)</f>
        <v>1100</v>
      </c>
      <c r="J573" s="401">
        <f ca="1">IFERROR(__xludf.DUMMYFUNCTION("IMPORTRANGE(""https://docs.google.com/spreadsheets/d/11923uPwbBZFjjGgGUA6NLw09EwE0CqkOc4q9oUmW1yo/edit?usp=sharing"",""อุตรดิตถ์!J468"")"),590)</f>
        <v>590</v>
      </c>
      <c r="K573" s="204">
        <f ca="1">IF(I573&gt;0,J573*100/I573,0)</f>
        <v>53.636363636363633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IFERROR(__xludf.DUMMYFUNCTION("IMPORTRANGE(""https://docs.google.com/spreadsheets/d/11923uPwbBZFjjGgGUA6NLw09EwE0CqkOc4q9oUmW1yo/edit?usp=sharing"",""อุตรดิตถ์!I470"")"),0)</f>
        <v>0</v>
      </c>
      <c r="J575" s="192">
        <f ca="1">IFERROR(__xludf.DUMMYFUNCTION("IMPORTRANGE(""https://docs.google.com/spreadsheets/d/11923uPwbBZFjjGgGUA6NLw09EwE0CqkOc4q9oUmW1yo/edit?usp=sharing"",""อุตรดิตถ์!J470"")"),2)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IFERROR(__xludf.DUMMYFUNCTION("IMPORTRANGE(""https://docs.google.com/spreadsheets/d/11923uPwbBZFjjGgGUA6NLw09EwE0CqkOc4q9oUmW1yo/edit?usp=sharing"",""อุตรดิตถ์!I471"")"),0)</f>
        <v>0</v>
      </c>
      <c r="J576" s="192">
        <f ca="1">IFERROR(__xludf.DUMMYFUNCTION("IMPORTRANGE(""https://docs.google.com/spreadsheets/d/11923uPwbBZFjjGgGUA6NLw09EwE0CqkOc4q9oUmW1yo/edit?usp=sharing"",""อุตรดิตถ์!J471"")"),121)</f>
        <v>121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IFERROR(__xludf.DUMMYFUNCTION("IMPORTRANGE(""https://docs.google.com/spreadsheets/d/11923uPwbBZFjjGgGUA6NLw09EwE0CqkOc4q9oUmW1yo/edit?usp=sharing"",""อุตรดิตถ์!I472"")"),0)</f>
        <v>0</v>
      </c>
      <c r="J577" s="192">
        <f ca="1">IFERROR(__xludf.DUMMYFUNCTION("IMPORTRANGE(""https://docs.google.com/spreadsheets/d/11923uPwbBZFjjGgGUA6NLw09EwE0CqkOc4q9oUmW1yo/edit?usp=sharing"",""อุตรดิตถ์!J472"")"),320)</f>
        <v>320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IFERROR(__xludf.DUMMYFUNCTION("IMPORTRANGE(""https://docs.google.com/spreadsheets/d/11923uPwbBZFjjGgGUA6NLw09EwE0CqkOc4q9oUmW1yo/edit?usp=sharing"",""อุตรดิตถ์!I473"")"),0)</f>
        <v>0</v>
      </c>
      <c r="J578" s="192">
        <f ca="1">IFERROR(__xludf.DUMMYFUNCTION("IMPORTRANGE(""https://docs.google.com/spreadsheets/d/11923uPwbBZFjjGgGUA6NLw09EwE0CqkOc4q9oUmW1yo/edit?usp=sharing"",""อุตรดิตถ์!J473"")"),0)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IFERROR(__xludf.DUMMYFUNCTION("IMPORTRANGE(""https://docs.google.com/spreadsheets/d/11923uPwbBZFjjGgGUA6NLw09EwE0CqkOc4q9oUmW1yo/edit?usp=sharing"",""อุตรดิตถ์!I474"")"),0)</f>
        <v>0</v>
      </c>
      <c r="J579" s="192">
        <f ca="1">IFERROR(__xludf.DUMMYFUNCTION("IMPORTRANGE(""https://docs.google.com/spreadsheets/d/11923uPwbBZFjjGgGUA6NLw09EwE0CqkOc4q9oUmW1yo/edit?usp=sharing"",""อุตรดิตถ์!J474"")"),149)</f>
        <v>149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IFERROR(__xludf.DUMMYFUNCTION("IMPORTRANGE(""https://docs.google.com/spreadsheets/d/11923uPwbBZFjjGgGUA6NLw09EwE0CqkOc4q9oUmW1yo/edit?usp=sharing"",""อุตรดิตถ์!I475"")"),0)</f>
        <v>0</v>
      </c>
      <c r="J580" s="360">
        <f ca="1">IFERROR(__xludf.DUMMYFUNCTION("IMPORTRANGE(""https://docs.google.com/spreadsheets/d/11923uPwbBZFjjGgGUA6NLw09EwE0CqkOc4q9oUmW1yo/edit?usp=sharing"",""อุตรดิตถ์!J475"")"),0)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IFERROR(__xludf.DUMMYFUNCTION("IMPORTRANGE(""https://docs.google.com/spreadsheets/d/11923uPwbBZFjjGgGUA6NLw09EwE0CqkOc4q9oUmW1yo/edit?usp=sharing"",""อุตรดิตถ์!L475"")"),0)</f>
        <v>0</v>
      </c>
      <c r="M580" s="362"/>
      <c r="N580" s="362">
        <f ca="1">IFERROR(__xludf.DUMMYFUNCTION("IMPORTRANGE(""https://docs.google.com/spreadsheets/d/11923uPwbBZFjjGgGUA6NLw09EwE0CqkOc4q9oUmW1yo/edit?usp=sharing"",""อุตรดิตถ์!M475"")"),0)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IFERROR(__xludf.DUMMYFUNCTION("IMPORTRANGE(""https://docs.google.com/spreadsheets/d/11923uPwbBZFjjGgGUA6NLw09EwE0CqkOc4q9oUmW1yo/edit?usp=sharing"",""อุตรดิตถ์!L476"")"),0)</f>
        <v>0</v>
      </c>
      <c r="M581" s="169"/>
      <c r="N581" s="171">
        <f ca="1">IFERROR(__xludf.DUMMYFUNCTION("IMPORTRANGE(""https://docs.google.com/spreadsheets/d/11923uPwbBZFjjGgGUA6NLw09EwE0CqkOc4q9oUmW1yo/edit?usp=sharing"",""อุตรดิตถ์!M476"")"),0)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IFERROR(__xludf.DUMMYFUNCTION("IMPORTRANGE(""https://docs.google.com/spreadsheets/d/11923uPwbBZFjjGgGUA6NLw09EwE0CqkOc4q9oUmW1yo/edit?usp=sharing"",""อุตรดิตถ์!L477"")"),0)</f>
        <v>0</v>
      </c>
      <c r="M582" s="169"/>
      <c r="N582" s="171">
        <f ca="1">IFERROR(__xludf.DUMMYFUNCTION("IMPORTRANGE(""https://docs.google.com/spreadsheets/d/11923uPwbBZFjjGgGUA6NLw09EwE0CqkOc4q9oUmW1yo/edit?usp=sharing"",""อุตรดิตถ์!M477"")"),0)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IFERROR(__xludf.DUMMYFUNCTION("IMPORTRANGE(""https://docs.google.com/spreadsheets/d/11923uPwbBZFjjGgGUA6NLw09EwE0CqkOc4q9oUmW1yo/edit?usp=sharing"",""อุตรดิตถ์!L478"")"),0)</f>
        <v>0</v>
      </c>
      <c r="M583" s="171"/>
      <c r="N583" s="171">
        <f ca="1">IFERROR(__xludf.DUMMYFUNCTION("IMPORTRANGE(""https://docs.google.com/spreadsheets/d/11923uPwbBZFjjGgGUA6NLw09EwE0CqkOc4q9oUmW1yo/edit?usp=sharing"",""อุตรดิตถ์!M478"")"),0)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IFERROR(__xludf.DUMMYFUNCTION("IMPORTRANGE(""https://docs.google.com/spreadsheets/d/11923uPwbBZFjjGgGUA6NLw09EwE0CqkOc4q9oUmW1yo/edit?usp=sharing"",""อุตรดิตถ์!L479"")"),0)</f>
        <v>0</v>
      </c>
      <c r="M584" s="171"/>
      <c r="N584" s="171">
        <f ca="1">IFERROR(__xludf.DUMMYFUNCTION("IMPORTRANGE(""https://docs.google.com/spreadsheets/d/11923uPwbBZFjjGgGUA6NLw09EwE0CqkOc4q9oUmW1yo/edit?usp=sharing"",""อุตรดิตถ์!M479"")"),0)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IFERROR(__xludf.DUMMYFUNCTION("IMPORTRANGE(""https://docs.google.com/spreadsheets/d/11923uPwbBZFjjGgGUA6NLw09EwE0CqkOc4q9oUmW1yo/edit?usp=sharing"",""อุตรดิตถ์!M480"")"),0)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IFERROR(__xludf.DUMMYFUNCTION("IMPORTRANGE(""https://docs.google.com/spreadsheets/d/11923uPwbBZFjjGgGUA6NLw09EwE0CqkOc4q9oUmW1yo/edit?usp=sharing"",""อุตรดิตถ์!M481"")"),0)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IFERROR(__xludf.DUMMYFUNCTION("IMPORTRANGE(""https://docs.google.com/spreadsheets/d/11923uPwbBZFjjGgGUA6NLw09EwE0CqkOc4q9oUmW1yo/edit?usp=sharing"",""อุตรดิตถ์!M482"")"),0)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IFERROR(__xludf.DUMMYFUNCTION("IMPORTRANGE(""https://docs.google.com/spreadsheets/d/11923uPwbBZFjjGgGUA6NLw09EwE0CqkOc4q9oUmW1yo/edit?usp=sharing"",""อุตรดิตถ์!M483"")"),0)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IFERROR(__xludf.DUMMYFUNCTION("IMPORTRANGE(""https://docs.google.com/spreadsheets/d/11923uPwbBZFjjGgGUA6NLw09EwE0CqkOc4q9oUmW1yo/edit?usp=sharing"",""อุตรดิตถ์!I484"")"),0)</f>
        <v>0</v>
      </c>
      <c r="J589" s="191">
        <f ca="1">IFERROR(__xludf.DUMMYFUNCTION("IMPORTRANGE(""https://docs.google.com/spreadsheets/d/11923uPwbBZFjjGgGUA6NLw09EwE0CqkOc4q9oUmW1yo/edit?usp=sharing"",""อุตรดิตถ์!J484"")"),2)</f>
        <v>2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IFERROR(__xludf.DUMMYFUNCTION("IMPORTRANGE(""https://docs.google.com/spreadsheets/d/11923uPwbBZFjjGgGUA6NLw09EwE0CqkOc4q9oUmW1yo/edit?usp=sharing"",""อุตรดิตถ์!I485"")"),0)</f>
        <v>0</v>
      </c>
      <c r="J590" s="191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IFERROR(__xludf.DUMMYFUNCTION("IMPORTRANGE(""https://docs.google.com/spreadsheets/d/11923uPwbBZFjjGgGUA6NLw09EwE0CqkOc4q9oUmW1yo/edit?usp=sharing"",""อุตรดิตถ์!I486"")"),0)</f>
        <v>0</v>
      </c>
      <c r="J591" s="191">
        <f ca="1">IFERROR(__xludf.DUMMYFUNCTION("IMPORTRANGE(""https://docs.google.com/spreadsheets/d/11923uPwbBZFjjGgGUA6NLw09EwE0CqkOc4q9oUmW1yo/edit?usp=sharing"",""อุตรดิตถ์!J486"")"),2)</f>
        <v>2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IFERROR(__xludf.DUMMYFUNCTION("IMPORTRANGE(""https://docs.google.com/spreadsheets/d/11923uPwbBZFjjGgGUA6NLw09EwE0CqkOc4q9oUmW1yo/edit?usp=sharing"",""อุตรดิตถ์!I487"")"),0)</f>
        <v>0</v>
      </c>
      <c r="J592" s="191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IFERROR(__xludf.DUMMYFUNCTION("IMPORTRANGE(""https://docs.google.com/spreadsheets/d/11923uPwbBZFjjGgGUA6NLw09EwE0CqkOc4q9oUmW1yo/edit?usp=sharing"",""อุตรดิตถ์!I488"")"),0)</f>
        <v>0</v>
      </c>
      <c r="J593" s="191">
        <f ca="1">IFERROR(__xludf.DUMMYFUNCTION("IMPORTRANGE(""https://docs.google.com/spreadsheets/d/11923uPwbBZFjjGgGUA6NLw09EwE0CqkOc4q9oUmW1yo/edit?usp=sharing"",""อุตรดิตถ์!J488"")"),0)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IFERROR(__xludf.DUMMYFUNCTION("IMPORTRANGE(""https://docs.google.com/spreadsheets/d/11923uPwbBZFjjGgGUA6NLw09EwE0CqkOc4q9oUmW1yo/edit?usp=sharing"",""อุตรดิตถ์!I489"")"),0)</f>
        <v>0</v>
      </c>
      <c r="J594" s="191">
        <f ca="1">IFERROR(__xludf.DUMMYFUNCTION("IMPORTRANGE(""https://docs.google.com/spreadsheets/d/11923uPwbBZFjjGgGUA6NLw09EwE0CqkOc4q9oUmW1yo/edit?usp=sharing"",""อุตรดิตถ์!J489"")"),0)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IFERROR(__xludf.DUMMYFUNCTION("IMPORTRANGE(""https://docs.google.com/spreadsheets/d/11923uPwbBZFjjGgGUA6NLw09EwE0CqkOc4q9oUmW1yo/edit?usp=sharing"",""อุตรดิตถ์!I490"")"),0)</f>
        <v>0</v>
      </c>
      <c r="J595" s="191">
        <f ca="1">IFERROR(__xludf.DUMMYFUNCTION("IMPORTRANGE(""https://docs.google.com/spreadsheets/d/11923uPwbBZFjjGgGUA6NLw09EwE0CqkOc4q9oUmW1yo/edit?usp=sharing"",""อุตรดิตถ์!J490"")"),0)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IFERROR(__xludf.DUMMYFUNCTION("IMPORTRANGE(""https://docs.google.com/spreadsheets/d/11923uPwbBZFjjGgGUA6NLw09EwE0CqkOc4q9oUmW1yo/edit?usp=sharing"",""อุตรดิตถ์!I491"")"),0)</f>
        <v>0</v>
      </c>
      <c r="J596" s="238">
        <f ca="1">IFERROR(__xludf.DUMMYFUNCTION("IMPORTRANGE(""https://docs.google.com/spreadsheets/d/11923uPwbBZFjjGgGUA6NLw09EwE0CqkOc4q9oUmW1yo/edit?usp=sharing"",""อุตรดิตถ์!J491"")"),0)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IFERROR(__xludf.DUMMYFUNCTION("IMPORTRANGE(""https://docs.google.com/spreadsheets/d/11923uPwbBZFjjGgGUA6NLw09EwE0CqkOc4q9oUmW1yo/edit?usp=sharing"",""อุตรดิตถ์!I492"")"),50)</f>
        <v>50</v>
      </c>
      <c r="J597" s="464">
        <f ca="1">IFERROR(__xludf.DUMMYFUNCTION("IMPORTRANGE(""https://docs.google.com/spreadsheets/d/11923uPwbBZFjjGgGUA6NLw09EwE0CqkOc4q9oUmW1yo/edit?usp=sharing"",""อุตรดิตถ์!J492"")"),0)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IFERROR(__xludf.DUMMYFUNCTION("IMPORTRANGE(""https://docs.google.com/spreadsheets/d/11923uPwbBZFjjGgGUA6NLw09EwE0CqkOc4q9oUmW1yo/edit?usp=sharing"",""อุตรดิตถ์!L492"")"),6150)</f>
        <v>6150</v>
      </c>
      <c r="M597" s="395"/>
      <c r="N597" s="395">
        <f ca="1">IFERROR(__xludf.DUMMYFUNCTION("IMPORTRANGE(""https://docs.google.com/spreadsheets/d/11923uPwbBZFjjGgGUA6NLw09EwE0CqkOc4q9oUmW1yo/edit?usp=sharing"",""อุตรดิตถ์!M492"")"),0)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IFERROR(__xludf.DUMMYFUNCTION("IMPORTRANGE(""https://docs.google.com/spreadsheets/d/11923uPwbBZFjjGgGUA6NLw09EwE0CqkOc4q9oUmW1yo/edit?usp=sharing"",""อุตรดิตถ์!L493"")"),0)</f>
        <v>0</v>
      </c>
      <c r="M598" s="169"/>
      <c r="N598" s="171">
        <f ca="1">IFERROR(__xludf.DUMMYFUNCTION("IMPORTRANGE(""https://docs.google.com/spreadsheets/d/11923uPwbBZFjjGgGUA6NLw09EwE0CqkOc4q9oUmW1yo/edit?usp=sharing"",""อุตรดิตถ์!M493"")"),0)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IFERROR(__xludf.DUMMYFUNCTION("IMPORTRANGE(""https://docs.google.com/spreadsheets/d/11923uPwbBZFjjGgGUA6NLw09EwE0CqkOc4q9oUmW1yo/edit?usp=sharing"",""อุตรดิตถ์!L494"")"),6150)</f>
        <v>6150</v>
      </c>
      <c r="M599" s="169"/>
      <c r="N599" s="171">
        <f ca="1">IFERROR(__xludf.DUMMYFUNCTION("IMPORTRANGE(""https://docs.google.com/spreadsheets/d/11923uPwbBZFjjGgGUA6NLw09EwE0CqkOc4q9oUmW1yo/edit?usp=sharing"",""อุตรดิตถ์!M494"")"),0)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IFERROR(__xludf.DUMMYFUNCTION("IMPORTRANGE(""https://docs.google.com/spreadsheets/d/11923uPwbBZFjjGgGUA6NLw09EwE0CqkOc4q9oUmW1yo/edit?usp=sharing"",""อุตรดิตถ์!L495"")"),0)</f>
        <v>0</v>
      </c>
      <c r="M600" s="171"/>
      <c r="N600" s="171">
        <f ca="1">IFERROR(__xludf.DUMMYFUNCTION("IMPORTRANGE(""https://docs.google.com/spreadsheets/d/11923uPwbBZFjjGgGUA6NLw09EwE0CqkOc4q9oUmW1yo/edit?usp=sharing"",""อุตรดิตถ์!M495"")"),0)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IFERROR(__xludf.DUMMYFUNCTION("IMPORTRANGE(""https://docs.google.com/spreadsheets/d/11923uPwbBZFjjGgGUA6NLw09EwE0CqkOc4q9oUmW1yo/edit?usp=sharing"",""อุตรดิตถ์!L496"")"),6150)</f>
        <v>6150</v>
      </c>
      <c r="M601" s="171"/>
      <c r="N601" s="171">
        <f ca="1">IFERROR(__xludf.DUMMYFUNCTION("IMPORTRANGE(""https://docs.google.com/spreadsheets/d/11923uPwbBZFjjGgGUA6NLw09EwE0CqkOc4q9oUmW1yo/edit?usp=sharing"",""อุตรดิตถ์!M496"")"),0)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IFERROR(__xludf.DUMMYFUNCTION("IMPORTRANGE(""https://docs.google.com/spreadsheets/d/11923uPwbBZFjjGgGUA6NLw09EwE0CqkOc4q9oUmW1yo/edit?usp=sharing"",""อุตรดิตถ์!M497"")"),0)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IFERROR(__xludf.DUMMYFUNCTION("IMPORTRANGE(""https://docs.google.com/spreadsheets/d/11923uPwbBZFjjGgGUA6NLw09EwE0CqkOc4q9oUmW1yo/edit?usp=sharing"",""อุตรดิตถ์!M498"")"),0)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IFERROR(__xludf.DUMMYFUNCTION("IMPORTRANGE(""https://docs.google.com/spreadsheets/d/11923uPwbBZFjjGgGUA6NLw09EwE0CqkOc4q9oUmW1yo/edit?usp=sharing"",""อุตรดิตถ์!M499"")"),0)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IFERROR(__xludf.DUMMYFUNCTION("IMPORTRANGE(""https://docs.google.com/spreadsheets/d/11923uPwbBZFjjGgGUA6NLw09EwE0CqkOc4q9oUmW1yo/edit?usp=sharing"",""อุตรดิตถ์!M500"")"),0)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IFERROR(__xludf.DUMMYFUNCTION("IMPORTRANGE(""https://docs.google.com/spreadsheets/d/11923uPwbBZFjjGgGUA6NLw09EwE0CqkOc4q9oUmW1yo/edit?usp=sharing"",""อุตรดิตถ์!J502"")"),0)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IFERROR(__xludf.DUMMYFUNCTION("IMPORTRANGE(""https://docs.google.com/spreadsheets/d/11923uPwbBZFjjGgGUA6NLw09EwE0CqkOc4q9oUmW1yo/edit?usp=sharing"",""อุตรดิตถ์!J503"")"),1)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IFERROR(__xludf.DUMMYFUNCTION("IMPORTRANGE(""https://docs.google.com/spreadsheets/d/11923uPwbBZFjjGgGUA6NLw09EwE0CqkOc4q9oUmW1yo/edit?usp=sharing"",""อุตรดิตถ์!J166"")"),0)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IFERROR(__xludf.DUMMYFUNCTION("IMPORTRANGE(""https://docs.google.com/spreadsheets/d/11923uPwbBZFjjGgGUA6NLw09EwE0CqkOc4q9oUmW1yo/edit?usp=sharing"",""อุตรดิตถ์!J166"")"),0)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IFERROR(__xludf.DUMMYFUNCTION("IMPORTRANGE(""https://docs.google.com/spreadsheets/d/11923uPwbBZFjjGgGUA6NLw09EwE0CqkOc4q9oUmW1yo/edit?usp=sharing"",""อุตรดิตถ์!I506"")"),50)</f>
        <v>50</v>
      </c>
      <c r="J611" s="167">
        <f ca="1">IFERROR(__xludf.DUMMYFUNCTION("IMPORTRANGE(""https://docs.google.com/spreadsheets/d/11923uPwbBZFjjGgGUA6NLw09EwE0CqkOc4q9oUmW1yo/edit?usp=sharing"",""อุตรดิตถ์!J506"")"),0)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IFERROR(__xludf.DUMMYFUNCTION("IMPORTRANGE(""https://docs.google.com/spreadsheets/d/11923uPwbBZFjjGgGUA6NLw09EwE0CqkOc4q9oUmW1yo/edit?usp=sharing"",""อุตรดิตถ์!I507"")"),0)</f>
        <v>0</v>
      </c>
      <c r="J612" s="192">
        <f ca="1">IFERROR(__xludf.DUMMYFUNCTION("IMPORTRANGE(""https://docs.google.com/spreadsheets/d/11923uPwbBZFjjGgGUA6NLw09EwE0CqkOc4q9oUmW1yo/edit?usp=sharing"",""อุตรดิตถ์!J507"")"),0)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IFERROR(__xludf.DUMMYFUNCTION("IMPORTRANGE(""https://docs.google.com/spreadsheets/d/11923uPwbBZFjjGgGUA6NLw09EwE0CqkOc4q9oUmW1yo/edit?usp=sharing"",""อุตรดิตถ์!I508"")"),0)</f>
        <v>0</v>
      </c>
      <c r="J613" s="192">
        <f ca="1">IFERROR(__xludf.DUMMYFUNCTION("IMPORTRANGE(""https://docs.google.com/spreadsheets/d/11923uPwbBZFjjGgGUA6NLw09EwE0CqkOc4q9oUmW1yo/edit?usp=sharing"",""อุตรดิตถ์!J508"")"),0)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IFERROR(__xludf.DUMMYFUNCTION("IMPORTRANGE(""https://docs.google.com/spreadsheets/d/11923uPwbBZFjjGgGUA6NLw09EwE0CqkOc4q9oUmW1yo/edit?usp=sharing"",""อุตรดิตถ์!I509"")"),0)</f>
        <v>0</v>
      </c>
      <c r="J614" s="192">
        <f ca="1">IFERROR(__xludf.DUMMYFUNCTION("IMPORTRANGE(""https://docs.google.com/spreadsheets/d/11923uPwbBZFjjGgGUA6NLw09EwE0CqkOc4q9oUmW1yo/edit?usp=sharing"",""อุตรดิตถ์!J509"")"),0)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IFERROR(__xludf.DUMMYFUNCTION("IMPORTRANGE(""https://docs.google.com/spreadsheets/d/11923uPwbBZFjjGgGUA6NLw09EwE0CqkOc4q9oUmW1yo/edit?usp=sharing"",""อุตรดิตถ์!I510"")"),0)</f>
        <v>0</v>
      </c>
      <c r="J615" s="192">
        <f ca="1">IFERROR(__xludf.DUMMYFUNCTION("IMPORTRANGE(""https://docs.google.com/spreadsheets/d/11923uPwbBZFjjGgGUA6NLw09EwE0CqkOc4q9oUmW1yo/edit?usp=sharing"",""อุตรดิตถ์!J510"")"),0)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IFERROR(__xludf.DUMMYFUNCTION("IMPORTRANGE(""https://docs.google.com/spreadsheets/d/11923uPwbBZFjjGgGUA6NLw09EwE0CqkOc4q9oUmW1yo/edit?usp=sharing"",""อุตรดิตถ์!I511"")"),0)</f>
        <v>0</v>
      </c>
      <c r="J616" s="192">
        <f ca="1">IFERROR(__xludf.DUMMYFUNCTION("IMPORTRANGE(""https://docs.google.com/spreadsheets/d/11923uPwbBZFjjGgGUA6NLw09EwE0CqkOc4q9oUmW1yo/edit?usp=sharing"",""อุตรดิตถ์!J511"")"),0)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IFERROR(__xludf.DUMMYFUNCTION("IMPORTRANGE(""https://docs.google.com/spreadsheets/d/11923uPwbBZFjjGgGUA6NLw09EwE0CqkOc4q9oUmW1yo/edit?usp=sharing"",""อุตรดิตถ์!I512"")"),0)</f>
        <v>0</v>
      </c>
      <c r="J617" s="191">
        <f ca="1">IFERROR(__xludf.DUMMYFUNCTION("IMPORTRANGE(""https://docs.google.com/spreadsheets/d/11923uPwbBZFjjGgGUA6NLw09EwE0CqkOc4q9oUmW1yo/edit?usp=sharing"",""อุตรดิตถ์!J512"")"),0)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IFERROR(__xludf.DUMMYFUNCTION("IMPORTRANGE(""https://docs.google.com/spreadsheets/d/11923uPwbBZFjjGgGUA6NLw09EwE0CqkOc4q9oUmW1yo/edit?usp=sharing"",""อุตรดิตถ์!I513"")"),0)</f>
        <v>0</v>
      </c>
      <c r="J618" s="192">
        <f ca="1">IFERROR(__xludf.DUMMYFUNCTION("IMPORTRANGE(""https://docs.google.com/spreadsheets/d/11923uPwbBZFjjGgGUA6NLw09EwE0CqkOc4q9oUmW1yo/edit?usp=sharing"",""อุตรดิตถ์!J513"")"),0)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IFERROR(__xludf.DUMMYFUNCTION("IMPORTRANGE(""https://docs.google.com/spreadsheets/d/11923uPwbBZFjjGgGUA6NLw09EwE0CqkOc4q9oUmW1yo/edit?usp=sharing"",""อุตรดิตถ์!I514"")"),0)</f>
        <v>0</v>
      </c>
      <c r="J619" s="192">
        <f ca="1">IFERROR(__xludf.DUMMYFUNCTION("IMPORTRANGE(""https://docs.google.com/spreadsheets/d/11923uPwbBZFjjGgGUA6NLw09EwE0CqkOc4q9oUmW1yo/edit?usp=sharing"",""อุตรดิตถ์!J514"")"),0)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IFERROR(__xludf.DUMMYFUNCTION("IMPORTRANGE(""https://docs.google.com/spreadsheets/d/11923uPwbBZFjjGgGUA6NLw09EwE0CqkOc4q9oUmW1yo/edit?usp=sharing"",""อุตรดิตถ์!I515"")"),1577)</f>
        <v>1577</v>
      </c>
      <c r="J620" s="167">
        <f ca="1">IFERROR(__xludf.DUMMYFUNCTION("IMPORTRANGE(""https://docs.google.com/spreadsheets/d/11923uPwbBZFjjGgGUA6NLw09EwE0CqkOc4q9oUmW1yo/edit?usp=sharing"",""อุตรดิตถ์!J515"")"),0)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IFERROR(__xludf.DUMMYFUNCTION("IMPORTRANGE(""https://docs.google.com/spreadsheets/d/11923uPwbBZFjjGgGUA6NLw09EwE0CqkOc4q9oUmW1yo/edit?usp=sharing"",""อุตรดิตถ์!I516"")"),0)</f>
        <v>0</v>
      </c>
      <c r="J621" s="167">
        <f ca="1">IFERROR(__xludf.DUMMYFUNCTION("IMPORTRANGE(""https://docs.google.com/spreadsheets/d/11923uPwbBZFjjGgGUA6NLw09EwE0CqkOc4q9oUmW1yo/edit?usp=sharing"",""อุตรดิตถ์!J516"")"),0)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IFERROR(__xludf.DUMMYFUNCTION("IMPORTRANGE(""https://docs.google.com/spreadsheets/d/11923uPwbBZFjjGgGUA6NLw09EwE0CqkOc4q9oUmW1yo/edit?usp=sharing"",""อุตรดิตถ์!I517"")"),0)</f>
        <v>0</v>
      </c>
      <c r="J622" s="192">
        <f ca="1">IFERROR(__xludf.DUMMYFUNCTION("IMPORTRANGE(""https://docs.google.com/spreadsheets/d/11923uPwbBZFjjGgGUA6NLw09EwE0CqkOc4q9oUmW1yo/edit?usp=sharing"",""อุตรดิตถ์!J517"")"),0)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IFERROR(__xludf.DUMMYFUNCTION("IMPORTRANGE(""https://docs.google.com/spreadsheets/d/11923uPwbBZFjjGgGUA6NLw09EwE0CqkOc4q9oUmW1yo/edit?usp=sharing"",""อุตรดิตถ์!I518"")"),0)</f>
        <v>0</v>
      </c>
      <c r="J623" s="192">
        <f ca="1">IFERROR(__xludf.DUMMYFUNCTION("IMPORTRANGE(""https://docs.google.com/spreadsheets/d/11923uPwbBZFjjGgGUA6NLw09EwE0CqkOc4q9oUmW1yo/edit?usp=sharing"",""อุตรดิตถ์!J518"")"),0)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IFERROR(__xludf.DUMMYFUNCTION("IMPORTRANGE(""https://docs.google.com/spreadsheets/d/11923uPwbBZFjjGgGUA6NLw09EwE0CqkOc4q9oUmW1yo/edit?usp=sharing"",""อุตรดิตถ์!I519"")"),0)</f>
        <v>0</v>
      </c>
      <c r="J624" s="191">
        <f ca="1">IFERROR(__xludf.DUMMYFUNCTION("IMPORTRANGE(""https://docs.google.com/spreadsheets/d/11923uPwbBZFjjGgGUA6NLw09EwE0CqkOc4q9oUmW1yo/edit?usp=sharing"",""อุตรดิตถ์!J519"")"),0)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IFERROR(__xludf.DUMMYFUNCTION("IMPORTRANGE(""https://docs.google.com/spreadsheets/d/11923uPwbBZFjjGgGUA6NLw09EwE0CqkOc4q9oUmW1yo/edit?usp=sharing"",""อุตรดิตถ์!I520"")"),0)</f>
        <v>0</v>
      </c>
      <c r="J625" s="192">
        <f ca="1">IFERROR(__xludf.DUMMYFUNCTION("IMPORTRANGE(""https://docs.google.com/spreadsheets/d/11923uPwbBZFjjGgGUA6NLw09EwE0CqkOc4q9oUmW1yo/edit?usp=sharing"",""อุตรดิตถ์!J520"")"),0)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IFERROR(__xludf.DUMMYFUNCTION("IMPORTRANGE(""https://docs.google.com/spreadsheets/d/11923uPwbBZFjjGgGUA6NLw09EwE0CqkOc4q9oUmW1yo/edit?usp=sharing"",""อุตรดิตถ์!I521"")"),0)</f>
        <v>0</v>
      </c>
      <c r="J626" s="192">
        <f ca="1">IFERROR(__xludf.DUMMYFUNCTION("IMPORTRANGE(""https://docs.google.com/spreadsheets/d/11923uPwbBZFjjGgGUA6NLw09EwE0CqkOc4q9oUmW1yo/edit?usp=sharing"",""อุตรดิตถ์!J521"")"),0)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32">
        <f ca="1">IFERROR(__xludf.DUMMYFUNCTION("IMPORTRANGE(""https://docs.google.com/spreadsheets/d/11923uPwbBZFjjGgGUA6NLw09EwE0CqkOc4q9oUmW1yo/edit?usp=sharing"",""อุตรดิตถ์!J523"")"),844848.65)</f>
        <v>844848.65</v>
      </c>
      <c r="K628" s="333">
        <f t="shared" ref="K628:K635" ca="1" si="129">IF(I628&gt;0,J628*100/I628,0)</f>
        <v>4.0752141046676682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IFERROR(__xludf.DUMMYFUNCTION("IMPORTRANGE(""https://docs.google.com/spreadsheets/d/11923uPwbBZFjjGgGUA6NLw09EwE0CqkOc4q9oUmW1yo/edit?usp=sharing"",""อุตรดิตถ์!I524"")"),842)</f>
        <v>842</v>
      </c>
      <c r="J629" s="332">
        <f ca="1">IFERROR(__xludf.DUMMYFUNCTION("IMPORTRANGE(""https://docs.google.com/spreadsheets/d/11923uPwbBZFjjGgGUA6NLw09EwE0CqkOc4q9oUmW1yo/edit?usp=sharing"",""อุตรดิตถ์!J524"")"),68)</f>
        <v>68</v>
      </c>
      <c r="K629" s="333">
        <f t="shared" ca="1" si="129"/>
        <v>8.0760095011876487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32">
        <f ca="1">IFERROR(__xludf.DUMMYFUNCTION("IMPORTRANGE(""https://docs.google.com/spreadsheets/d/11923uPwbBZFjjGgGUA6NLw09EwE0CqkOc4q9oUmW1yo/edit?usp=sharing"",""อุตรดิตถ์!J525"")"),368869.23)</f>
        <v>368869.23</v>
      </c>
      <c r="K630" s="333">
        <f t="shared" ca="1" si="129"/>
        <v>1.9088412437812579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IFERROR(__xludf.DUMMYFUNCTION("IMPORTRANGE(""https://docs.google.com/spreadsheets/d/11923uPwbBZFjjGgGUA6NLw09EwE0CqkOc4q9oUmW1yo/edit?usp=sharing"",""อุตรดิตถ์!I526"")"),698)</f>
        <v>698</v>
      </c>
      <c r="J631" s="332">
        <f ca="1">IFERROR(__xludf.DUMMYFUNCTION("IMPORTRANGE(""https://docs.google.com/spreadsheets/d/11923uPwbBZFjjGgGUA6NLw09EwE0CqkOc4q9oUmW1yo/edit?usp=sharing"",""อุตรดิตถ์!J526"")"),57)</f>
        <v>57</v>
      </c>
      <c r="K631" s="333">
        <f t="shared" ca="1" si="129"/>
        <v>8.1661891117478511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IFERROR(__xludf.DUMMYFUNCTION("IMPORTRANGE(""https://docs.google.com/spreadsheets/d/11923uPwbBZFjjGgGUA6NLw09EwE0CqkOc4q9oUmW1yo/edit?usp=sharing"",""อุตรดิตถ์!I527"")"),3111532.73)</f>
        <v>3111532.73</v>
      </c>
      <c r="J632" s="332">
        <f ca="1">IFERROR(__xludf.DUMMYFUNCTION("IMPORTRANGE(""https://docs.google.com/spreadsheets/d/11923uPwbBZFjjGgGUA6NLw09EwE0CqkOc4q9oUmW1yo/edit?usp=sharing"",""อุตรดิตถ์!J527"")"),30953.64)</f>
        <v>30953.64</v>
      </c>
      <c r="K632" s="333">
        <f t="shared" ca="1" si="129"/>
        <v>0.99480361243058502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IFERROR(__xludf.DUMMYFUNCTION("IMPORTRANGE(""https://docs.google.com/spreadsheets/d/11923uPwbBZFjjGgGUA6NLw09EwE0CqkOc4q9oUmW1yo/edit?usp=sharing"",""อุตรดิตถ์!I528"")"),78)</f>
        <v>78</v>
      </c>
      <c r="J633" s="332">
        <f ca="1">IFERROR(__xludf.DUMMYFUNCTION("IMPORTRANGE(""https://docs.google.com/spreadsheets/d/11923uPwbBZFjjGgGUA6NLw09EwE0CqkOc4q9oUmW1yo/edit?usp=sharing"",""อุตรดิตถ์!J528"")"),4)</f>
        <v>4</v>
      </c>
      <c r="K633" s="333">
        <f t="shared" ca="1" si="129"/>
        <v>5.1282051282051286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32">
        <f ca="1">IFERROR(__xludf.DUMMYFUNCTION("IMPORTRANGE(""https://docs.google.com/spreadsheets/d/11923uPwbBZFjjGgGUA6NLw09EwE0CqkOc4q9oUmW1yo/edit?usp=sharing"",""อุตรดิตถ์!J529"")"),0)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IFERROR(__xludf.DUMMYFUNCTION("IMPORTRANGE(""https://docs.google.com/spreadsheets/d/11923uPwbBZFjjGgGUA6NLw09EwE0CqkOc4q9oUmW1yo/edit?usp=sharing"",""อุตรดิตถ์!I530"")"),400)</f>
        <v>400</v>
      </c>
      <c r="J635" s="462">
        <f ca="1">IFERROR(__xludf.DUMMYFUNCTION("IMPORTRANGE(""https://docs.google.com/spreadsheets/d/11923uPwbBZFjjGgGUA6NLw09EwE0CqkOc4q9oUmW1yo/edit?usp=sharing"",""อุตรดิตถ์!J530"")"),0)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zoomScale="80" zoomScaleNormal="8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253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6693150</v>
      </c>
      <c r="M8" s="25">
        <f t="shared" ca="1" si="0"/>
        <v>2398925</v>
      </c>
      <c r="N8" s="25">
        <f t="shared" ca="1" si="0"/>
        <v>1728142.33</v>
      </c>
      <c r="O8" s="24">
        <f t="shared" ref="O8:O16" ca="1" si="1">IF(L8&gt;0,N8*100/L8,0)</f>
        <v>25.819566721200033</v>
      </c>
      <c r="P8" s="24">
        <f t="shared" ref="P8:P16" ca="1" si="2">IF(M8&gt;0,N8*100/M8,0)</f>
        <v>72.038197525975178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6693150</v>
      </c>
      <c r="M10" s="32">
        <f t="shared" ca="1" si="4"/>
        <v>2398925</v>
      </c>
      <c r="N10" s="32">
        <f t="shared" ca="1" si="4"/>
        <v>1728142.33</v>
      </c>
      <c r="O10" s="31">
        <f t="shared" ca="1" si="1"/>
        <v>25.819566721200033</v>
      </c>
      <c r="P10" s="31">
        <f t="shared" ca="1" si="2"/>
        <v>72.038197525975178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6453750</v>
      </c>
      <c r="M12" s="40">
        <f t="shared" ca="1" si="6"/>
        <v>2398925</v>
      </c>
      <c r="N12" s="40">
        <f t="shared" ca="1" si="6"/>
        <v>1583142.33</v>
      </c>
      <c r="O12" s="40">
        <f t="shared" ca="1" si="1"/>
        <v>24.530580360255666</v>
      </c>
      <c r="P12" s="40">
        <f t="shared" ca="1" si="2"/>
        <v>65.993823483435293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2346000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4107750</v>
      </c>
      <c r="M14" s="40">
        <f t="shared" si="8"/>
        <v>0</v>
      </c>
      <c r="N14" s="40">
        <f t="shared" ca="1" si="8"/>
        <v>416041.33</v>
      </c>
      <c r="O14" s="43">
        <f t="shared" ca="1" si="1"/>
        <v>10.128204734952224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145000</v>
      </c>
      <c r="O16" s="52">
        <f t="shared" ca="1" si="1"/>
        <v>60.568086883876354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4510755</v>
      </c>
      <c r="M18" s="25">
        <f t="shared" ca="1" si="11"/>
        <v>2398925</v>
      </c>
      <c r="N18" s="25">
        <f t="shared" ca="1" si="11"/>
        <v>1312101</v>
      </c>
      <c r="O18" s="24">
        <f t="shared" ref="O18:O20" ca="1" si="12">IF(L18&gt;0,N18*100/L18,0)</f>
        <v>29.088279013158552</v>
      </c>
      <c r="P18" s="24">
        <f t="shared" ref="P18:P26" ca="1" si="13">IF(M18&gt;0,N18*100/M18,0)</f>
        <v>54.695373969590548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4510755</v>
      </c>
      <c r="M20" s="32">
        <f t="shared" ca="1" si="15"/>
        <v>2398925</v>
      </c>
      <c r="N20" s="32">
        <f t="shared" ca="1" si="15"/>
        <v>1312101</v>
      </c>
      <c r="O20" s="31">
        <f t="shared" ca="1" si="12"/>
        <v>29.088279013158552</v>
      </c>
      <c r="P20" s="31">
        <f t="shared" ca="1" si="13"/>
        <v>54.695373969590548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4271355</v>
      </c>
      <c r="M22" s="44">
        <f t="shared" ca="1" si="18"/>
        <v>2398925</v>
      </c>
      <c r="N22" s="43">
        <f t="shared" ca="1" si="18"/>
        <v>1167101</v>
      </c>
      <c r="O22" s="43">
        <f t="shared" ca="1" si="17"/>
        <v>27.323905411748729</v>
      </c>
      <c r="P22" s="43">
        <f t="shared" ca="1" si="13"/>
        <v>48.650999927050655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2346000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1925355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145000</v>
      </c>
      <c r="O26" s="52">
        <f t="shared" ca="1" si="17"/>
        <v>60.568086883876354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2182395</v>
      </c>
      <c r="M28" s="25">
        <f t="shared" si="23"/>
        <v>0</v>
      </c>
      <c r="N28" s="25">
        <f t="shared" ca="1" si="23"/>
        <v>416041.33</v>
      </c>
      <c r="O28" s="24">
        <f t="shared" ref="O28:O30" ca="1" si="24">IF(L28&gt;0,N28*100/L28,0)</f>
        <v>19.063521039958395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2182395</v>
      </c>
      <c r="M30" s="32">
        <f t="shared" si="27"/>
        <v>0</v>
      </c>
      <c r="N30" s="32">
        <f t="shared" ca="1" si="27"/>
        <v>416041.33</v>
      </c>
      <c r="O30" s="31">
        <f t="shared" ca="1" si="24"/>
        <v>19.063521039958395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2182395</v>
      </c>
      <c r="M32" s="43">
        <f t="shared" si="30"/>
        <v>0</v>
      </c>
      <c r="N32" s="43">
        <f t="shared" ca="1" si="30"/>
        <v>416041.33</v>
      </c>
      <c r="O32" s="43">
        <f t="shared" ca="1" si="29"/>
        <v>19.063521039958395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2182395</v>
      </c>
      <c r="M34" s="43">
        <f t="shared" si="32"/>
        <v>0</v>
      </c>
      <c r="N34" s="43">
        <f t="shared" ca="1" si="32"/>
        <v>416041.33</v>
      </c>
      <c r="O34" s="43">
        <f t="shared" ca="1" si="29"/>
        <v>19.063521039958395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4510755</v>
      </c>
      <c r="M37" s="55">
        <f t="shared" ca="1" si="33"/>
        <v>2398925</v>
      </c>
      <c r="N37" s="55">
        <f t="shared" ca="1" si="33"/>
        <v>1312101</v>
      </c>
      <c r="O37" s="56">
        <f t="shared" ca="1" si="29"/>
        <v>29.088279013158552</v>
      </c>
      <c r="P37" s="56">
        <f t="shared" ca="1" si="25"/>
        <v>54.695373969590548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784100</v>
      </c>
      <c r="M41" s="79">
        <f t="shared" ca="1" si="34"/>
        <v>392100</v>
      </c>
      <c r="N41" s="79">
        <f t="shared" ca="1" si="34"/>
        <v>289872</v>
      </c>
      <c r="O41" s="78">
        <f t="shared" ref="O41:O43" ca="1" si="35">IF(L41&gt;0,N41*100/L41,0)</f>
        <v>36.968753985461035</v>
      </c>
      <c r="P41" s="78">
        <f t="shared" ref="P41:P43" ca="1" si="36">IF(M41&gt;0,N41*100/M41,0)</f>
        <v>73.928079571537879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784100</v>
      </c>
      <c r="M43" s="79">
        <f t="shared" ca="1" si="38"/>
        <v>392100</v>
      </c>
      <c r="N43" s="79">
        <f t="shared" ca="1" si="38"/>
        <v>289872</v>
      </c>
      <c r="O43" s="78">
        <f t="shared" ca="1" si="35"/>
        <v>36.968753985461035</v>
      </c>
      <c r="P43" s="78">
        <f t="shared" ca="1" si="36"/>
        <v>73.928079571537879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784100</v>
      </c>
      <c r="M45" s="91">
        <f ca="1">IFERROR(__xludf.DUMMYFUNCTION("IMPORTRANGE(""https://docs.google.com/spreadsheets/d/1Yj_ptqi66GCucihVvJfMjLAmec39IyEx_6qawtMGysU/edit?usp=sharing"",""สบก!Q36"")"),392100)</f>
        <v>392100</v>
      </c>
      <c r="N45" s="91">
        <f ca="1">IFERROR(__xludf.DUMMYFUNCTION("IMPORTRANGE(""https://docs.google.com/spreadsheets/d/1Yj_ptqi66GCucihVvJfMjLAmec39IyEx_6qawtMGysU/edit?usp=sharing"",""สบก!R36"")"),289872)</f>
        <v>289872</v>
      </c>
      <c r="O45" s="92">
        <f ca="1">IF(L45&gt;0,N45*100/L45,0)</f>
        <v>36.968753985461035</v>
      </c>
      <c r="P45" s="92">
        <f ca="1">IF(M45&gt;0,N45*100/M45,0)</f>
        <v>73.928079571537879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IFERROR(__xludf.DUMMYFUNCTION("IMPORTRANGE(""https://docs.google.com/spreadsheets/d/1Yj_ptqi66GCucihVvJfMjLAmec39IyEx_6qawtMGysU/edit?usp=sharing"",""สบก!M36"")"),784100)</f>
        <v>784100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IFERROR(__xludf.DUMMYFUNCTION("IMPORTRANGE(""https://docs.google.com/spreadsheets/d/1Yj_ptqi66GCucihVvJfMjLAmec39IyEx_6qawtMGysU/edit?usp=sharing"",""สบก!N36"")"),0)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IFERROR(__xludf.DUMMYFUNCTION("IMPORTRANGE(""https://docs.google.com/spreadsheets/d/1Yj_ptqi66GCucihVvJfMjLAmec39IyEx_6qawtMGysU/edit?usp=sharing"",""สบก!O36"")"),0)</f>
        <v>0</v>
      </c>
      <c r="M49" s="101"/>
      <c r="N49" s="91">
        <f ca="1">IFERROR(__xludf.DUMMYFUNCTION("IMPORTRANGE(""https://docs.google.com/spreadsheets/d/1Yj_ptqi66GCucihVvJfMjLAmec39IyEx_6qawtMGysU/edit?usp=sharing"",""สบก!S36"")"),0)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750000</v>
      </c>
      <c r="M53" s="125">
        <f t="shared" ca="1" si="39"/>
        <v>393000</v>
      </c>
      <c r="N53" s="125">
        <f t="shared" ca="1" si="39"/>
        <v>288300</v>
      </c>
      <c r="O53" s="124">
        <f t="shared" ref="O53:O55" ca="1" si="40">IF(L53&gt;0,N53*100/L53,0)</f>
        <v>38.44</v>
      </c>
      <c r="P53" s="124">
        <f t="shared" ref="P53:P55" ca="1" si="41">IF(M53&gt;0,N53*100/M53,0)</f>
        <v>73.358778625954201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750000</v>
      </c>
      <c r="M55" s="125">
        <f t="shared" ca="1" si="43"/>
        <v>393000</v>
      </c>
      <c r="N55" s="125">
        <f t="shared" ca="1" si="43"/>
        <v>288300</v>
      </c>
      <c r="O55" s="124">
        <f t="shared" ca="1" si="40"/>
        <v>38.44</v>
      </c>
      <c r="P55" s="124">
        <f t="shared" ca="1" si="41"/>
        <v>73.358778625954201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750000</v>
      </c>
      <c r="M57" s="91">
        <f ca="1">IFERROR(__xludf.DUMMYFUNCTION("IMPORTRANGE(""https://docs.google.com/spreadsheets/d/1Yj_ptqi66GCucihVvJfMjLAmec39IyEx_6qawtMGysU/edit?usp=sharing"",""สบก!Z36"")"),393000)</f>
        <v>393000</v>
      </c>
      <c r="N57" s="91">
        <f ca="1">IFERROR(__xludf.DUMMYFUNCTION("IMPORTRANGE(""https://docs.google.com/spreadsheets/d/1Yj_ptqi66GCucihVvJfMjLAmec39IyEx_6qawtMGysU/edit?usp=sharing"",""สบก!AA36"")"),288300)</f>
        <v>288300</v>
      </c>
      <c r="O57" s="92">
        <f ca="1">IF(L57&gt;0,N57*100/L57,0)</f>
        <v>38.44</v>
      </c>
      <c r="P57" s="92">
        <f ca="1">IF(M57&gt;0,N57*100/M57,0)</f>
        <v>73.358778625954201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IFERROR(__xludf.DUMMYFUNCTION("IMPORTRANGE(""https://docs.google.com/spreadsheets/d/1Yj_ptqi66GCucihVvJfMjLAmec39IyEx_6qawtMGysU/edit?usp=sharing"",""สบก!V36"")"),750000)</f>
        <v>750000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IFERROR(__xludf.DUMMYFUNCTION("IMPORTRANGE(""https://docs.google.com/spreadsheets/d/1Yj_ptqi66GCucihVvJfMjLAmec39IyEx_6qawtMGysU/edit?usp=sharing"",""สบก!W36"")"),0)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IFERROR(__xludf.DUMMYFUNCTION("IMPORTRANGE(""https://docs.google.com/spreadsheets/d/1Yj_ptqi66GCucihVvJfMjLAmec39IyEx_6qawtMGysU/edit?usp=sharing"",""สบก!X36"")"),0)</f>
        <v>0</v>
      </c>
      <c r="M61" s="101"/>
      <c r="N61" s="91">
        <f ca="1">IFERROR(__xludf.DUMMYFUNCTION("IMPORTRANGE(""https://docs.google.com/spreadsheets/d/1Yj_ptqi66GCucihVvJfMjLAmec39IyEx_6qawtMGysU/edit?usp=sharing"",""สบก!AB36"")"),0)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IFERROR(__xludf.DUMMYFUNCTION("IMPORTRANGE(""https://docs.google.com/spreadsheets/d/11923uPwbBZFjjGgGUA6NLw09EwE0CqkOc4q9oUmW1yo/edit?usp=sharing"",""อุทัยธานี!I9"")"),2)</f>
        <v>2</v>
      </c>
      <c r="J64" s="146">
        <f ca="1">IFERROR(__xludf.DUMMYFUNCTION("IMPORTRANGE(""https://docs.google.com/spreadsheets/d/11923uPwbBZFjjGgGUA6NLw09EwE0CqkOc4q9oUmW1yo/edit?usp=sharing"",""อุทัยธานี!J9"")"),2)</f>
        <v>2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IFERROR(__xludf.DUMMYFUNCTION("IMPORTRANGE(""https://docs.google.com/spreadsheets/d/11923uPwbBZFjjGgGUA6NLw09EwE0CqkOc4q9oUmW1yo/edit?usp=sharing"",""อุทัยธานี!I10"")"),70)</f>
        <v>70</v>
      </c>
      <c r="J65" s="146">
        <f ca="1">IFERROR(__xludf.DUMMYFUNCTION("IMPORTRANGE(""https://docs.google.com/spreadsheets/d/11923uPwbBZFjjGgGUA6NLw09EwE0CqkOc4q9oUmW1yo/edit?usp=sharing"",""อุทัยธานี!J10"")"),50)</f>
        <v>50</v>
      </c>
      <c r="K65" s="147">
        <f t="shared" ca="1" si="44"/>
        <v>71.428571428571431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829500</v>
      </c>
      <c r="M66" s="155">
        <f t="shared" ca="1" si="45"/>
        <v>487300</v>
      </c>
      <c r="N66" s="155">
        <f t="shared" ca="1" si="45"/>
        <v>173066</v>
      </c>
      <c r="O66" s="154">
        <f t="shared" ref="O66:O68" ca="1" si="46">IF(L66&gt;0,N66*100/L66,0)</f>
        <v>20.863893911995177</v>
      </c>
      <c r="P66" s="154">
        <f t="shared" ref="P66:P68" ca="1" si="47">IF(M66&gt;0,N66*100/M66,0)</f>
        <v>35.515288323414737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829500</v>
      </c>
      <c r="M68" s="160">
        <f t="shared" ca="1" si="49"/>
        <v>487300</v>
      </c>
      <c r="N68" s="160">
        <f t="shared" ca="1" si="49"/>
        <v>173066</v>
      </c>
      <c r="O68" s="159">
        <f t="shared" ca="1" si="46"/>
        <v>20.863893911995177</v>
      </c>
      <c r="P68" s="159">
        <f t="shared" ca="1" si="47"/>
        <v>35.515288323414737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829500</v>
      </c>
      <c r="M70" s="172">
        <f ca="1">IFERROR(__xludf.DUMMYFUNCTION("IMPORTRANGE(""https://docs.google.com/spreadsheets/d/1Yj_ptqi66GCucihVvJfMjLAmec39IyEx_6qawtMGysU/edit?usp=sharing"",""สบก!AI36"")"),487300)</f>
        <v>487300</v>
      </c>
      <c r="N70" s="172">
        <f ca="1">IFERROR(__xludf.DUMMYFUNCTION("IMPORTRANGE(""https://docs.google.com/spreadsheets/d/1Yj_ptqi66GCucihVvJfMjLAmec39IyEx_6qawtMGysU/edit?usp=sharing"",""สบก!AJ36"")"),173066)</f>
        <v>173066</v>
      </c>
      <c r="O70" s="171">
        <f ca="1">IF(L70&gt;0,N70*100/L70,0)</f>
        <v>20.863893911995177</v>
      </c>
      <c r="P70" s="171">
        <f ca="1">IF(M70&gt;0,N70*100/M70,0)</f>
        <v>35.515288323414737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IFERROR(__xludf.DUMMYFUNCTION("IMPORTRANGE(""https://docs.google.com/spreadsheets/d/1Yj_ptqi66GCucihVvJfMjLAmec39IyEx_6qawtMGysU/edit?usp=sharing"",""สบก!AE36"")"),179500)</f>
        <v>179500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IFERROR(__xludf.DUMMYFUNCTION("IMPORTRANGE(""https://docs.google.com/spreadsheets/d/1Yj_ptqi66GCucihVvJfMjLAmec39IyEx_6qawtMGysU/edit?usp=sharing"",""สบก!AF36"")"),650000)</f>
        <v>650000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IFERROR(__xludf.DUMMYFUNCTION("IMPORTRANGE(""https://docs.google.com/spreadsheets/d/1Yj_ptqi66GCucihVvJfMjLAmec39IyEx_6qawtMGysU/edit?usp=sharing"",""สบก!AG36"")"),0)</f>
        <v>0</v>
      </c>
      <c r="M74" s="101"/>
      <c r="N74" s="91">
        <f ca="1">IFERROR(__xludf.DUMMYFUNCTION("IMPORTRANGE(""https://docs.google.com/spreadsheets/d/1Yj_ptqi66GCucihVvJfMjLAmec39IyEx_6qawtMGysU/edit?usp=sharing"",""สบก!AK36"")"),0)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IFERROR(__xludf.DUMMYFUNCTION("IMPORTRANGE(""https://docs.google.com/spreadsheets/d/11923uPwbBZFjjGgGUA6NLw09EwE0CqkOc4q9oUmW1yo/edit?usp=sharing"",""อุทัยธานี!J16"")"),0)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IFERROR(__xludf.DUMMYFUNCTION("IMPORTRANGE(""https://docs.google.com/spreadsheets/d/11923uPwbBZFjjGgGUA6NLw09EwE0CqkOc4q9oUmW1yo/edit?usp=sharing"",""อุทัยธานี!J17"")"),1)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IFERROR(__xludf.DUMMYFUNCTION("IMPORTRANGE(""https://docs.google.com/spreadsheets/d/11923uPwbBZFjjGgGUA6NLw09EwE0CqkOc4q9oUmW1yo/edit?usp=sharing"",""อุทัยธานี!J18"")"),1)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IFERROR(__xludf.DUMMYFUNCTION("IMPORTRANGE(""https://docs.google.com/spreadsheets/d/11923uPwbBZFjjGgGUA6NLw09EwE0CqkOc4q9oUmW1yo/edit?usp=sharing"",""อุทัยธานี!J19"")"),1)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IFERROR(__xludf.DUMMYFUNCTION("IMPORTRANGE(""https://docs.google.com/spreadsheets/d/11923uPwbBZFjjGgGUA6NLw09EwE0CqkOc4q9oUmW1yo/edit?usp=sharing"",""อุทัยธานี!I20"")"),2)</f>
        <v>2</v>
      </c>
      <c r="J80" s="203">
        <f ca="1">IFERROR(__xludf.DUMMYFUNCTION("IMPORTRANGE(""https://docs.google.com/spreadsheets/d/11923uPwbBZFjjGgGUA6NLw09EwE0CqkOc4q9oUmW1yo/edit?usp=sharing"",""อุทัยธานี!J20"")"),2)</f>
        <v>2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IFERROR(__xludf.DUMMYFUNCTION("IMPORTRANGE(""https://docs.google.com/spreadsheets/d/11923uPwbBZFjjGgGUA6NLw09EwE0CqkOc4q9oUmW1yo/edit?usp=sharing"",""อุทัยธานี!I21"")"),70)</f>
        <v>70</v>
      </c>
      <c r="J81" s="203">
        <f ca="1">IFERROR(__xludf.DUMMYFUNCTION("IMPORTRANGE(""https://docs.google.com/spreadsheets/d/11923uPwbBZFjjGgGUA6NLw09EwE0CqkOc4q9oUmW1yo/edit?usp=sharing"",""อุทัยธานี!J21"")"),50)</f>
        <v>50</v>
      </c>
      <c r="K81" s="204">
        <f t="shared" ca="1" si="50"/>
        <v>71.428571428571431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IFERROR(__xludf.DUMMYFUNCTION("IMPORTRANGE(""https://docs.google.com/spreadsheets/d/11923uPwbBZFjjGgGUA6NLw09EwE0CqkOc4q9oUmW1yo/edit?usp=sharing"",""อุทัยธานี!I22"")"),1)</f>
        <v>1</v>
      </c>
      <c r="J82" s="191">
        <f ca="1">IFERROR(__xludf.DUMMYFUNCTION("IMPORTRANGE(""https://docs.google.com/spreadsheets/d/11923uPwbBZFjjGgGUA6NLw09EwE0CqkOc4q9oUmW1yo/edit?usp=sharing"",""อุทัยธานี!J22"")"),1)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IFERROR(__xludf.DUMMYFUNCTION("IMPORTRANGE(""https://docs.google.com/spreadsheets/d/11923uPwbBZFjjGgGUA6NLw09EwE0CqkOc4q9oUmW1yo/edit?usp=sharing"",""อุทัยธานี!I23"")"),30)</f>
        <v>30</v>
      </c>
      <c r="J83" s="191">
        <f ca="1">IFERROR(__xludf.DUMMYFUNCTION("IMPORTRANGE(""https://docs.google.com/spreadsheets/d/11923uPwbBZFjjGgGUA6NLw09EwE0CqkOc4q9oUmW1yo/edit?usp=sharing"",""อุทัยธานี!J23"")"),30)</f>
        <v>30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IFERROR(__xludf.DUMMYFUNCTION("IMPORTRANGE(""https://docs.google.com/spreadsheets/d/11923uPwbBZFjjGgGUA6NLw09EwE0CqkOc4q9oUmW1yo/edit?usp=sharing"",""อุทัยธานี!I24"")"),0)</f>
        <v>0</v>
      </c>
      <c r="J84" s="192">
        <f ca="1">IFERROR(__xludf.DUMMYFUNCTION("IMPORTRANGE(""https://docs.google.com/spreadsheets/d/11923uPwbBZFjjGgGUA6NLw09EwE0CqkOc4q9oUmW1yo/edit?usp=sharing"",""อุทัยธานี!J24"")"),0)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IFERROR(__xludf.DUMMYFUNCTION("IMPORTRANGE(""https://docs.google.com/spreadsheets/d/11923uPwbBZFjjGgGUA6NLw09EwE0CqkOc4q9oUmW1yo/edit?usp=sharing"",""อุทัยธานี!I25"")"),0)</f>
        <v>0</v>
      </c>
      <c r="J85" s="192">
        <f ca="1">IFERROR(__xludf.DUMMYFUNCTION("IMPORTRANGE(""https://docs.google.com/spreadsheets/d/11923uPwbBZFjjGgGUA6NLw09EwE0CqkOc4q9oUmW1yo/edit?usp=sharing"",""อุทัยธานี!J25"")"),0)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IFERROR(__xludf.DUMMYFUNCTION("IMPORTRANGE(""https://docs.google.com/spreadsheets/d/11923uPwbBZFjjGgGUA6NLw09EwE0CqkOc4q9oUmW1yo/edit?usp=sharing"",""อุทัยธานี!I26"")"),1)</f>
        <v>1</v>
      </c>
      <c r="J86" s="191">
        <f ca="1">IFERROR(__xludf.DUMMYFUNCTION("IMPORTRANGE(""https://docs.google.com/spreadsheets/d/11923uPwbBZFjjGgGUA6NLw09EwE0CqkOc4q9oUmW1yo/edit?usp=sharing"",""อุทัยธานี!J26"")"),1)</f>
        <v>1</v>
      </c>
      <c r="K86" s="168">
        <f t="shared" ca="1" si="50"/>
        <v>100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IFERROR(__xludf.DUMMYFUNCTION("IMPORTRANGE(""https://docs.google.com/spreadsheets/d/11923uPwbBZFjjGgGUA6NLw09EwE0CqkOc4q9oUmW1yo/edit?usp=sharing"",""อุทัยธานี!I27"")"),40)</f>
        <v>40</v>
      </c>
      <c r="J87" s="191">
        <f ca="1">IFERROR(__xludf.DUMMYFUNCTION("IMPORTRANGE(""https://docs.google.com/spreadsheets/d/11923uPwbBZFjjGgGUA6NLw09EwE0CqkOc4q9oUmW1yo/edit?usp=sharing"",""อุทัยธานี!J27"")"),20)</f>
        <v>20</v>
      </c>
      <c r="K87" s="168">
        <f t="shared" ca="1" si="50"/>
        <v>50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IFERROR(__xludf.DUMMYFUNCTION("IMPORTRANGE(""https://docs.google.com/spreadsheets/d/11923uPwbBZFjjGgGUA6NLw09EwE0CqkOc4q9oUmW1yo/edit?usp=sharing"",""อุทัยธานี!I28"")"),30)</f>
        <v>30</v>
      </c>
      <c r="J88" s="191">
        <f ca="1">IFERROR(__xludf.DUMMYFUNCTION("IMPORTRANGE(""https://docs.google.com/spreadsheets/d/11923uPwbBZFjjGgGUA6NLw09EwE0CqkOc4q9oUmW1yo/edit?usp=sharing"",""อุทัยธานี!J28"")"),0)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IFERROR(__xludf.DUMMYFUNCTION("IMPORTRANGE(""https://docs.google.com/spreadsheets/d/11923uPwbBZFjjGgGUA6NLw09EwE0CqkOc4q9oUmW1yo/edit?usp=sharing"",""อุทัยธานี!J29"")"),0)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IFERROR(__xludf.DUMMYFUNCTION("IMPORTRANGE(""https://docs.google.com/spreadsheets/d/11923uPwbBZFjjGgGUA6NLw09EwE0CqkOc4q9oUmW1yo/edit?usp=sharing"",""อุทัยธานี!I32"")"),4)</f>
        <v>4</v>
      </c>
      <c r="J92" s="146">
        <f ca="1">IFERROR(__xludf.DUMMYFUNCTION("IMPORTRANGE(""https://docs.google.com/spreadsheets/d/11923uPwbBZFjjGgGUA6NLw09EwE0CqkOc4q9oUmW1yo/edit?usp=sharing"",""อุทัยธานี!J32"")"),0)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IFERROR(__xludf.DUMMYFUNCTION("IMPORTRANGE(""https://docs.google.com/spreadsheets/d/11923uPwbBZFjjGgGUA6NLw09EwE0CqkOc4q9oUmW1yo/edit?usp=sharing"",""อุทัยธานี!I33"")"),1)</f>
        <v>1</v>
      </c>
      <c r="J93" s="146">
        <f ca="1">IFERROR(__xludf.DUMMYFUNCTION("IMPORTRANGE(""https://docs.google.com/spreadsheets/d/11923uPwbBZFjjGgGUA6NLw09EwE0CqkOc4q9oUmW1yo/edit?usp=sharing"",""อุทัยธานี!J33"")"),0)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9980</v>
      </c>
      <c r="O94" s="154">
        <f t="shared" ref="O94:O96" ca="1" si="53">IF(L94&gt;0,N94*100/L94,0)</f>
        <v>4.6526806526806528</v>
      </c>
      <c r="P94" s="154">
        <f t="shared" ref="P94:P96" ca="1" si="54">IF(M94&gt;0,N94*100/M94,0)</f>
        <v>14.520587807362142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9980</v>
      </c>
      <c r="O96" s="159">
        <f t="shared" ca="1" si="53"/>
        <v>4.6526806526806528</v>
      </c>
      <c r="P96" s="159">
        <f t="shared" ca="1" si="54"/>
        <v>14.520587807362142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IFERROR(__xludf.DUMMYFUNCTION("IMPORTRANGE(""https://docs.google.com/spreadsheets/d/1Yj_ptqi66GCucihVvJfMjLAmec39IyEx_6qawtMGysU/edit?usp=sharing"",""สบก!AR36"")"),68730)</f>
        <v>68730</v>
      </c>
      <c r="N98" s="172">
        <f ca="1">IFERROR(__xludf.DUMMYFUNCTION("IMPORTRANGE(""https://docs.google.com/spreadsheets/d/1Yj_ptqi66GCucihVvJfMjLAmec39IyEx_6qawtMGysU/edit?usp=sharing"",""สบก!AS36"")"),9980)</f>
        <v>9980</v>
      </c>
      <c r="O98" s="171">
        <f ca="1">IF(L98&gt;0,N98*100/L98,0)</f>
        <v>8.173628173628174</v>
      </c>
      <c r="P98" s="171">
        <f ca="1">IF(M98&gt;0,N98*100/M98,0)</f>
        <v>14.520587807362142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IFERROR(__xludf.DUMMYFUNCTION("IMPORTRANGE(""https://docs.google.com/spreadsheets/d/1Yj_ptqi66GCucihVvJfMjLAmec39IyEx_6qawtMGysU/edit?usp=sharing"",""สบก!AN36"")"),0)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IFERROR(__xludf.DUMMYFUNCTION("IMPORTRANGE(""https://docs.google.com/spreadsheets/d/1Yj_ptqi66GCucihVvJfMjLAmec39IyEx_6qawtMGysU/edit?usp=sharing"",""สบก!AO36"")"),122100)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IFERROR(__xludf.DUMMYFUNCTION("IMPORTRANGE(""https://docs.google.com/spreadsheets/d/1Yj_ptqi66GCucihVvJfMjLAmec39IyEx_6qawtMGysU/edit?usp=sharing"",""สบก!AP36"")"),92400)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IFERROR(__xludf.DUMMYFUNCTION("IMPORTRANGE(""https://docs.google.com/spreadsheets/d/1Yj_ptqi66GCucihVvJfMjLAmec39IyEx_6qawtMGysU/edit?usp=sharing"",""สบก!AT36"")"),0)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IFERROR(__xludf.DUMMYFUNCTION("IMPORTRANGE(""https://docs.google.com/spreadsheets/d/11923uPwbBZFjjGgGUA6NLw09EwE0CqkOc4q9oUmW1yo/edit?usp=sharing"",""อุทัยธานี!J39"")"),0)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IFERROR(__xludf.DUMMYFUNCTION("IMPORTRANGE(""https://docs.google.com/spreadsheets/d/11923uPwbBZFjjGgGUA6NLw09EwE0CqkOc4q9oUmW1yo/edit?usp=sharing"",""อุทัยธานี!J40"")"),1)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IFERROR(__xludf.DUMMYFUNCTION("IMPORTRANGE(""https://docs.google.com/spreadsheets/d/11923uPwbBZFjjGgGUA6NLw09EwE0CqkOc4q9oUmW1yo/edit?usp=sharing"",""อุทัยธานี!J41"")"),1)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IFERROR(__xludf.DUMMYFUNCTION("IMPORTRANGE(""https://docs.google.com/spreadsheets/d/11923uPwbBZFjjGgGUA6NLw09EwE0CqkOc4q9oUmW1yo/edit?usp=sharing"",""อุทัยธานี!J42"")"),1)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IFERROR(__xludf.DUMMYFUNCTION("IMPORTRANGE(""https://docs.google.com/spreadsheets/d/11923uPwbBZFjjGgGUA6NLw09EwE0CqkOc4q9oUmW1yo/edit?usp=sharing"",""อุทัยธานี!I43"")"),1)</f>
        <v>1</v>
      </c>
      <c r="J108" s="191">
        <f ca="1">IFERROR(__xludf.DUMMYFUNCTION("IMPORTRANGE(""https://docs.google.com/spreadsheets/d/11923uPwbBZFjjGgGUA6NLw09EwE0CqkOc4q9oUmW1yo/edit?usp=sharing"",""อุทัยธานี!J43"")"),1)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IFERROR(__xludf.DUMMYFUNCTION("IMPORTRANGE(""https://docs.google.com/spreadsheets/d/11923uPwbBZFjjGgGUA6NLw09EwE0CqkOc4q9oUmW1yo/edit?usp=sharing"",""อุทัยธานี!I44"")"),4)</f>
        <v>4</v>
      </c>
      <c r="J109" s="191">
        <f ca="1">IFERROR(__xludf.DUMMYFUNCTION("IMPORTRANGE(""https://docs.google.com/spreadsheets/d/11923uPwbBZFjjGgGUA6NLw09EwE0CqkOc4q9oUmW1yo/edit?usp=sharing"",""อุทัยธานี!J44"")"),0)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IFERROR(__xludf.DUMMYFUNCTION("IMPORTRANGE(""https://docs.google.com/spreadsheets/d/11923uPwbBZFjjGgGUA6NLw09EwE0CqkOc4q9oUmW1yo/edit?usp=sharing"",""อุทัยธานี!I45"")"),4)</f>
        <v>4</v>
      </c>
      <c r="J110" s="191">
        <f ca="1">IFERROR(__xludf.DUMMYFUNCTION("IMPORTRANGE(""https://docs.google.com/spreadsheets/d/11923uPwbBZFjjGgGUA6NLw09EwE0CqkOc4q9oUmW1yo/edit?usp=sharing"",""อุทัยธานี!J45"")"),4)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IFERROR(__xludf.DUMMYFUNCTION("IMPORTRANGE(""https://docs.google.com/spreadsheets/d/11923uPwbBZFjjGgGUA6NLw09EwE0CqkOc4q9oUmW1yo/edit?usp=sharing"",""อุทัยธานี!I46"")"),4)</f>
        <v>4</v>
      </c>
      <c r="J111" s="191">
        <f ca="1">IFERROR(__xludf.DUMMYFUNCTION("IMPORTRANGE(""https://docs.google.com/spreadsheets/d/11923uPwbBZFjjGgGUA6NLw09EwE0CqkOc4q9oUmW1yo/edit?usp=sharing"",""อุทัยธานี!J46"")"),0)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IFERROR(__xludf.DUMMYFUNCTION("IMPORTRANGE(""https://docs.google.com/spreadsheets/d/11923uPwbBZFjjGgGUA6NLw09EwE0CqkOc4q9oUmW1yo/edit?usp=sharing"",""อุทัยธานี!I47"")"),4)</f>
        <v>4</v>
      </c>
      <c r="J112" s="191">
        <f ca="1">IFERROR(__xludf.DUMMYFUNCTION("IMPORTRANGE(""https://docs.google.com/spreadsheets/d/11923uPwbBZFjjGgGUA6NLw09EwE0CqkOc4q9oUmW1yo/edit?usp=sharing"",""อุทัยธานี!J47"")"),0)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IFERROR(__xludf.DUMMYFUNCTION("IMPORTRANGE(""https://docs.google.com/spreadsheets/d/11923uPwbBZFjjGgGUA6NLw09EwE0CqkOc4q9oUmW1yo/edit?usp=sharing"",""อุทัยธานี!I48"")"),1)</f>
        <v>1</v>
      </c>
      <c r="J113" s="191">
        <f ca="1">IFERROR(__xludf.DUMMYFUNCTION("IMPORTRANGE(""https://docs.google.com/spreadsheets/d/11923uPwbBZFjjGgGUA6NLw09EwE0CqkOc4q9oUmW1yo/edit?usp=sharing"",""อุทัยธานี!J48"")"),0)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IFERROR(__xludf.DUMMYFUNCTION("IMPORTRANGE(""https://docs.google.com/spreadsheets/d/11923uPwbBZFjjGgGUA6NLw09EwE0CqkOc4q9oUmW1yo/edit?usp=sharing"",""อุทัยธานี!J49"")"),0)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IFERROR(__xludf.DUMMYFUNCTION("IMPORTRANGE(""https://docs.google.com/spreadsheets/d/11923uPwbBZFjjGgGUA6NLw09EwE0CqkOc4q9oUmW1yo/edit?usp=sharing"",""อุทัยธานี!J50"")"),0)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IFERROR(__xludf.DUMMYFUNCTION("IMPORTRANGE(""https://docs.google.com/spreadsheets/d/11923uPwbBZFjjGgGUA6NLw09EwE0CqkOc4q9oUmW1yo/edit?usp=sharing"",""อุทัยธานี!I52"")"),0)</f>
        <v>0</v>
      </c>
      <c r="J117" s="146">
        <f ca="1">IFERROR(__xludf.DUMMYFUNCTION("IMPORTRANGE(""https://docs.google.com/spreadsheets/d/11923uPwbBZFjjGgGUA6NLw09EwE0CqkOc4q9oUmW1yo/edit?usp=sharing"",""อุทัยธานี!J52"")"),0)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IFERROR(__xludf.DUMMYFUNCTION("IMPORTRANGE(""https://docs.google.com/spreadsheets/d/1Yj_ptqi66GCucihVvJfMjLAmec39IyEx_6qawtMGysU/edit?usp=sharing"",""สบก!BA36"")"),0)</f>
        <v>0</v>
      </c>
      <c r="N122" s="172">
        <f ca="1">IFERROR(__xludf.DUMMYFUNCTION("IMPORTRANGE(""https://docs.google.com/spreadsheets/d/1Yj_ptqi66GCucihVvJfMjLAmec39IyEx_6qawtMGysU/edit?usp=sharing"",""สบก!BB36"")"),0)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IFERROR(__xludf.DUMMYFUNCTION("IMPORTRANGE(""https://docs.google.com/spreadsheets/d/1Yj_ptqi66GCucihVvJfMjLAmec39IyEx_6qawtMGysU/edit?usp=sharing"",""สบก!AW36"")"),0)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IFERROR(__xludf.DUMMYFUNCTION("IMPORTRANGE(""https://docs.google.com/spreadsheets/d/1Yj_ptqi66GCucihVvJfMjLAmec39IyEx_6qawtMGysU/edit?usp=sharing"",""สบก!AX36"")"),0)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IFERROR(__xludf.DUMMYFUNCTION("IMPORTRANGE(""https://docs.google.com/spreadsheets/d/1Yj_ptqi66GCucihVvJfMjLAmec39IyEx_6qawtMGysU/edit?usp=sharing"",""สบก!AY36"")"),0)</f>
        <v>0</v>
      </c>
      <c r="M126" s="101"/>
      <c r="N126" s="91">
        <f ca="1">IFERROR(__xludf.DUMMYFUNCTION("IMPORTRANGE(""https://docs.google.com/spreadsheets/d/1Yj_ptqi66GCucihVvJfMjLAmec39IyEx_6qawtMGysU/edit?usp=sharing"",""สบก!BC36"")"),0)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IFERROR(__xludf.DUMMYFUNCTION("IMPORTRANGE(""https://docs.google.com/spreadsheets/d/11923uPwbBZFjjGgGUA6NLw09EwE0CqkOc4q9oUmW1yo/edit?usp=sharing"",""อุทัยธานี!J58"")"),0)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IFERROR(__xludf.DUMMYFUNCTION("IMPORTRANGE(""https://docs.google.com/spreadsheets/d/11923uPwbBZFjjGgGUA6NLw09EwE0CqkOc4q9oUmW1yo/edit?usp=sharing"",""อุทัยธานี!J59"")"),0)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IFERROR(__xludf.DUMMYFUNCTION("IMPORTRANGE(""https://docs.google.com/spreadsheets/d/11923uPwbBZFjjGgGUA6NLw09EwE0CqkOc4q9oUmW1yo/edit?usp=sharing"",""อุทัยธานี!J60"")"),0)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IFERROR(__xludf.DUMMYFUNCTION("IMPORTRANGE(""https://docs.google.com/spreadsheets/d/11923uPwbBZFjjGgGUA6NLw09EwE0CqkOc4q9oUmW1yo/edit?usp=sharing"",""อุทัยธานี!J61"")"),0)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IFERROR(__xludf.DUMMYFUNCTION("IMPORTRANGE(""https://docs.google.com/spreadsheets/d/11923uPwbBZFjjGgGUA6NLw09EwE0CqkOc4q9oUmW1yo/edit?usp=sharing"",""อุทัยธานี!I62"")"),0)</f>
        <v>0</v>
      </c>
      <c r="J132" s="191">
        <f ca="1">IFERROR(__xludf.DUMMYFUNCTION("IMPORTRANGE(""https://docs.google.com/spreadsheets/d/11923uPwbBZFjjGgGUA6NLw09EwE0CqkOc4q9oUmW1yo/edit?usp=sharing"",""อุทัยธานี!J62"")"),0)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IFERROR(__xludf.DUMMYFUNCTION("IMPORTRANGE(""https://docs.google.com/spreadsheets/d/11923uPwbBZFjjGgGUA6NLw09EwE0CqkOc4q9oUmW1yo/edit?usp=sharing"",""อุทัยธานี!I63"")"),0)</f>
        <v>0</v>
      </c>
      <c r="J133" s="191">
        <f ca="1">IFERROR(__xludf.DUMMYFUNCTION("IMPORTRANGE(""https://docs.google.com/spreadsheets/d/11923uPwbBZFjjGgGUA6NLw09EwE0CqkOc4q9oUmW1yo/edit?usp=sharing"",""อุทัยธานี!J63"")"),0)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IFERROR(__xludf.DUMMYFUNCTION("IMPORTRANGE(""https://docs.google.com/spreadsheets/d/11923uPwbBZFjjGgGUA6NLw09EwE0CqkOc4q9oUmW1yo/edit?usp=sharing"",""อุทัยธานี!J64"")"),0)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IFERROR(__xludf.DUMMYFUNCTION("IMPORTRANGE(""https://docs.google.com/spreadsheets/d/11923uPwbBZFjjGgGUA6NLw09EwE0CqkOc4q9oUmW1yo/edit?usp=sharing"",""อุทัยธานี!J65"")"),0)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IFERROR(__xludf.DUMMYFUNCTION("IMPORTRANGE(""https://docs.google.com/spreadsheets/d/11923uPwbBZFjjGgGUA6NLw09EwE0CqkOc4q9oUmW1yo/edit?usp=sharing"",""อุทัยธานี!I68"")"),0)</f>
        <v>0</v>
      </c>
      <c r="J138" s="264">
        <f ca="1">IFERROR(__xludf.DUMMYFUNCTION("IMPORTRANGE(""https://docs.google.com/spreadsheets/d/11923uPwbBZFjjGgGUA6NLw09EwE0CqkOc4q9oUmW1yo/edit?usp=sharing"",""อุทัยธานี!J68"")"),0)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83500</v>
      </c>
      <c r="M140" s="155">
        <f t="shared" ca="1" si="64"/>
        <v>45750</v>
      </c>
      <c r="N140" s="155">
        <f t="shared" ca="1" si="64"/>
        <v>2670</v>
      </c>
      <c r="O140" s="154">
        <f t="shared" ref="O140:O142" ca="1" si="65">IF(L140&gt;0,N140*100/L140,0)</f>
        <v>3.1976047904191618</v>
      </c>
      <c r="P140" s="154">
        <f t="shared" ref="P140:P142" ca="1" si="66">IF(M140&gt;0,N140*100/M140,0)</f>
        <v>5.8360655737704921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83500</v>
      </c>
      <c r="M142" s="160">
        <f t="shared" ca="1" si="68"/>
        <v>45750</v>
      </c>
      <c r="N142" s="160">
        <f t="shared" ca="1" si="68"/>
        <v>2670</v>
      </c>
      <c r="O142" s="159">
        <f t="shared" ca="1" si="65"/>
        <v>3.1976047904191618</v>
      </c>
      <c r="P142" s="159">
        <f t="shared" ca="1" si="66"/>
        <v>5.8360655737704921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83500</v>
      </c>
      <c r="M144" s="172">
        <f ca="1">IFERROR(__xludf.DUMMYFUNCTION("IMPORTRANGE(""https://docs.google.com/spreadsheets/d/1Yj_ptqi66GCucihVvJfMjLAmec39IyEx_6qawtMGysU/edit?usp=sharing"",""สบก!BJ36"")"),45750)</f>
        <v>45750</v>
      </c>
      <c r="N144" s="172">
        <f ca="1">IFERROR(__xludf.DUMMYFUNCTION("IMPORTRANGE(""https://docs.google.com/spreadsheets/d/1Yj_ptqi66GCucihVvJfMjLAmec39IyEx_6qawtMGysU/edit?usp=sharing"",""สบก!BK36"")"),2670)</f>
        <v>2670</v>
      </c>
      <c r="O144" s="171">
        <f ca="1">IF(L144&gt;0,N144*100/L144,0)</f>
        <v>3.1976047904191618</v>
      </c>
      <c r="P144" s="171">
        <f ca="1">IF(M144&gt;0,N144*100/M144,0)</f>
        <v>5.8360655737704921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IFERROR(__xludf.DUMMYFUNCTION("IMPORTRANGE(""https://docs.google.com/spreadsheets/d/1Yj_ptqi66GCucihVvJfMjLAmec39IyEx_6qawtMGysU/edit?usp=sharing"",""สบก!BF36"")"),0)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IFERROR(__xludf.DUMMYFUNCTION("IMPORTRANGE(""https://docs.google.com/spreadsheets/d/1Yj_ptqi66GCucihVvJfMjLAmec39IyEx_6qawtMGysU/edit?usp=sharing"",""สบก!BG36"")"),83500)</f>
        <v>83500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IFERROR(__xludf.DUMMYFUNCTION("IMPORTRANGE(""https://docs.google.com/spreadsheets/d/1Yj_ptqi66GCucihVvJfMjLAmec39IyEx_6qawtMGysU/edit?usp=sharing"",""สบก!BH36"")"),0)</f>
        <v>0</v>
      </c>
      <c r="M148" s="101"/>
      <c r="N148" s="91">
        <f ca="1">IFERROR(__xludf.DUMMYFUNCTION("IMPORTRANGE(""https://docs.google.com/spreadsheets/d/1Yj_ptqi66GCucihVvJfMjLAmec39IyEx_6qawtMGysU/edit?usp=sharing"",""สบก!BL36"")"),0)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IFERROR(__xludf.DUMMYFUNCTION("IMPORTRANGE(""https://docs.google.com/spreadsheets/d/11923uPwbBZFjjGgGUA6NLw09EwE0CqkOc4q9oUmW1yo/edit?usp=sharing"",""อุทัยธานี!I74"")"),4)</f>
        <v>4</v>
      </c>
      <c r="J149" s="272">
        <f ca="1">IFERROR(__xludf.DUMMYFUNCTION("IMPORTRANGE(""https://docs.google.com/spreadsheets/d/11923uPwbBZFjjGgGUA6NLw09EwE0CqkOc4q9oUmW1yo/edit?usp=sharing"",""อุทัยธานี!J74"")"),1)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IFERROR(__xludf.DUMMYFUNCTION("IMPORTRANGE(""https://docs.google.com/spreadsheets/d/11923uPwbBZFjjGgGUA6NLw09EwE0CqkOc4q9oUmW1yo/edit?usp=sharing"",""อุทัยธานี!J79"")"),0)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IFERROR(__xludf.DUMMYFUNCTION("IMPORTRANGE(""https://docs.google.com/spreadsheets/d/11923uPwbBZFjjGgGUA6NLw09EwE0CqkOc4q9oUmW1yo/edit?usp=sharing"",""อุทัยธานี!J80"")"),1)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IFERROR(__xludf.DUMMYFUNCTION("IMPORTRANGE(""https://docs.google.com/spreadsheets/d/11923uPwbBZFjjGgGUA6NLw09EwE0CqkOc4q9oUmW1yo/edit?usp=sharing"",""อุทัยธานี!J81"")"),0)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IFERROR(__xludf.DUMMYFUNCTION("IMPORTRANGE(""https://docs.google.com/spreadsheets/d/11923uPwbBZFjjGgGUA6NLw09EwE0CqkOc4q9oUmW1yo/edit?usp=sharing"",""อุทัยธานี!J82"")"),0)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IFERROR(__xludf.DUMMYFUNCTION("IMPORTRANGE(""https://docs.google.com/spreadsheets/d/11923uPwbBZFjjGgGUA6NLw09EwE0CqkOc4q9oUmW1yo/edit?usp=sharing"",""อุทัยธานี!I83"")"),4)</f>
        <v>4</v>
      </c>
      <c r="J158" s="192">
        <f ca="1">IFERROR(__xludf.DUMMYFUNCTION("IMPORTRANGE(""https://docs.google.com/spreadsheets/d/11923uPwbBZFjjGgGUA6NLw09EwE0CqkOc4q9oUmW1yo/edit?usp=sharing"",""อุทัยธานี!J83"")"),1)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IFERROR(__xludf.DUMMYFUNCTION("IMPORTRANGE(""https://docs.google.com/spreadsheets/d/11923uPwbBZFjjGgGUA6NLw09EwE0CqkOc4q9oUmW1yo/edit?usp=sharing"",""อุทัยธานี!J84"")"),10)</f>
        <v>10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IFERROR(__xludf.DUMMYFUNCTION("IMPORTRANGE(""https://docs.google.com/spreadsheets/d/11923uPwbBZFjjGgGUA6NLw09EwE0CqkOc4q9oUmW1yo/edit?usp=sharing"",""อุทัยธานี!J85"")"),10)</f>
        <v>10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IFERROR(__xludf.DUMMYFUNCTION("IMPORTRANGE(""https://docs.google.com/spreadsheets/d/11923uPwbBZFjjGgGUA6NLw09EwE0CqkOc4q9oUmW1yo/edit?usp=sharing"",""อุทัยธานี!J86"")"),0)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IFERROR(__xludf.DUMMYFUNCTION("IMPORTRANGE(""https://docs.google.com/spreadsheets/d/11923uPwbBZFjjGgGUA6NLw09EwE0CqkOc4q9oUmW1yo/edit?usp=sharing"",""อุทัยธานี!J87"")"),0)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IFERROR(__xludf.DUMMYFUNCTION("IMPORTRANGE(""https://docs.google.com/spreadsheets/d/11923uPwbBZFjjGgGUA6NLw09EwE0CqkOc4q9oUmW1yo/edit?usp=sharing"",""อุทัยธานี!I89"")"),3)</f>
        <v>3</v>
      </c>
      <c r="J164" s="277">
        <f ca="1">IFERROR(__xludf.DUMMYFUNCTION("IMPORTRANGE(""https://docs.google.com/spreadsheets/d/11923uPwbBZFjjGgGUA6NLw09EwE0CqkOc4q9oUmW1yo/edit?usp=sharing"",""อุทัยธานี!J89"")"),0)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IFERROR(__xludf.DUMMYFUNCTION("IMPORTRANGE(""https://docs.google.com/spreadsheets/d/11923uPwbBZFjjGgGUA6NLw09EwE0CqkOc4q9oUmW1yo/edit?usp=sharing"",""อุทัยธานี!J94"")"),0)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IFERROR(__xludf.DUMMYFUNCTION("IMPORTRANGE(""https://docs.google.com/spreadsheets/d/11923uPwbBZFjjGgGUA6NLw09EwE0CqkOc4q9oUmW1yo/edit?usp=sharing"",""อุทัยธานี!J95"")"),1)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IFERROR(__xludf.DUMMYFUNCTION("IMPORTRANGE(""https://docs.google.com/spreadsheets/d/11923uPwbBZFjjGgGUA6NLw09EwE0CqkOc4q9oUmW1yo/edit?usp=sharing"",""อุทัยธานี!J96"")"),0)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IFERROR(__xludf.DUMMYFUNCTION("IMPORTRANGE(""https://docs.google.com/spreadsheets/d/11923uPwbBZFjjGgGUA6NLw09EwE0CqkOc4q9oUmW1yo/edit?usp=sharing"",""อุทัยธานี!J97"")"),0)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IFERROR(__xludf.DUMMYFUNCTION("IMPORTRANGE(""https://docs.google.com/spreadsheets/d/11923uPwbBZFjjGgGUA6NLw09EwE0CqkOc4q9oUmW1yo/edit?usp=sharing"",""อุทัยธานี!I98"")"),3)</f>
        <v>3</v>
      </c>
      <c r="J173" s="192">
        <f ca="1">IFERROR(__xludf.DUMMYFUNCTION("IMPORTRANGE(""https://docs.google.com/spreadsheets/d/11923uPwbBZFjjGgGUA6NLw09EwE0CqkOc4q9oUmW1yo/edit?usp=sharing"",""อุทัยธานี!J98"")"),0)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IFERROR(__xludf.DUMMYFUNCTION("IMPORTRANGE(""https://docs.google.com/spreadsheets/d/11923uPwbBZFjjGgGUA6NLw09EwE0CqkOc4q9oUmW1yo/edit?usp=sharing"",""อุทัยธานี!J99"")"),0)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IFERROR(__xludf.DUMMYFUNCTION("IMPORTRANGE(""https://docs.google.com/spreadsheets/d/11923uPwbBZFjjGgGUA6NLw09EwE0CqkOc4q9oUmW1yo/edit?usp=sharing"",""อุทัยธานี!I101"")"),0)</f>
        <v>0</v>
      </c>
      <c r="J176" s="277">
        <f ca="1">IFERROR(__xludf.DUMMYFUNCTION("IMPORTRANGE(""https://docs.google.com/spreadsheets/d/11923uPwbBZFjjGgGUA6NLw09EwE0CqkOc4q9oUmW1yo/edit?usp=sharing"",""อุทัยธานี!J101"")"),0)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IFERROR(__xludf.DUMMYFUNCTION("IMPORTRANGE(""https://docs.google.com/spreadsheets/d/11923uPwbBZFjjGgGUA6NLw09EwE0CqkOc4q9oUmW1yo/edit?usp=sharing"",""อุทัยธานี!J106"")"),0)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IFERROR(__xludf.DUMMYFUNCTION("IMPORTRANGE(""https://docs.google.com/spreadsheets/d/11923uPwbBZFjjGgGUA6NLw09EwE0CqkOc4q9oUmW1yo/edit?usp=sharing"",""อุทัยธานี!J107"")"),0)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IFERROR(__xludf.DUMMYFUNCTION("IMPORTRANGE(""https://docs.google.com/spreadsheets/d/11923uPwbBZFjjGgGUA6NLw09EwE0CqkOc4q9oUmW1yo/edit?usp=sharing"",""อุทัยธานี!J108"")"),0)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IFERROR(__xludf.DUMMYFUNCTION("IMPORTRANGE(""https://docs.google.com/spreadsheets/d/11923uPwbBZFjjGgGUA6NLw09EwE0CqkOc4q9oUmW1yo/edit?usp=sharing"",""อุทัยธานี!J109"")"),0)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IFERROR(__xludf.DUMMYFUNCTION("IMPORTRANGE(""https://docs.google.com/spreadsheets/d/11923uPwbBZFjjGgGUA6NLw09EwE0CqkOc4q9oUmW1yo/edit?usp=sharing"",""อุทัยธานี!I110"")"),0)</f>
        <v>0</v>
      </c>
      <c r="J185" s="191">
        <f ca="1">IFERROR(__xludf.DUMMYFUNCTION("IMPORTRANGE(""https://docs.google.com/spreadsheets/d/11923uPwbBZFjjGgGUA6NLw09EwE0CqkOc4q9oUmW1yo/edit?usp=sharing"",""อุทัยธานี!J110"")"),0)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IFERROR(__xludf.DUMMYFUNCTION("IMPORTRANGE(""https://docs.google.com/spreadsheets/d/11923uPwbBZFjjGgGUA6NLw09EwE0CqkOc4q9oUmW1yo/edit?usp=sharing"",""อุทัยธานี!I111"")"),0)</f>
        <v>0</v>
      </c>
      <c r="J186" s="191">
        <f ca="1">IFERROR(__xludf.DUMMYFUNCTION("IMPORTRANGE(""https://docs.google.com/spreadsheets/d/11923uPwbBZFjjGgGUA6NLw09EwE0CqkOc4q9oUmW1yo/edit?usp=sharing"",""อุทัยธานี!J111"")"),0)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IFERROR(__xludf.DUMMYFUNCTION("IMPORTRANGE(""https://docs.google.com/spreadsheets/d/11923uPwbBZFjjGgGUA6NLw09EwE0CqkOc4q9oUmW1yo/edit?usp=sharing"",""อุทัยธานี!J112"")"),0)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IFERROR(__xludf.DUMMYFUNCTION("IMPORTRANGE(""https://docs.google.com/spreadsheets/d/11923uPwbBZFjjGgGUA6NLw09EwE0CqkOc4q9oUmW1yo/edit?usp=sharing"",""อุทัยธานี!J113"")"),0)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IFERROR(__xludf.DUMMYFUNCTION("IMPORTRANGE(""https://docs.google.com/spreadsheets/d/11923uPwbBZFjjGgGUA6NLw09EwE0CqkOc4q9oUmW1yo/edit?usp=sharing"",""อุทัยธานี!I114"")"),100000)</f>
        <v>100000</v>
      </c>
      <c r="J189" s="277">
        <f ca="1">IFERROR(__xludf.DUMMYFUNCTION("IMPORTRANGE(""https://docs.google.com/spreadsheets/d/11923uPwbBZFjjGgGUA6NLw09EwE0CqkOc4q9oUmW1yo/edit?usp=sharing"",""อุทัยธานี!J114"")"),0)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IFERROR(__xludf.DUMMYFUNCTION("IMPORTRANGE(""https://docs.google.com/spreadsheets/d/11923uPwbBZFjjGgGUA6NLw09EwE0CqkOc4q9oUmW1yo/edit?usp=sharing"",""อุทัยธานี!J119"")"),0)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IFERROR(__xludf.DUMMYFUNCTION("IMPORTRANGE(""https://docs.google.com/spreadsheets/d/11923uPwbBZFjjGgGUA6NLw09EwE0CqkOc4q9oUmW1yo/edit?usp=sharing"",""อุทัยธานี!J120"")"),1)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IFERROR(__xludf.DUMMYFUNCTION("IMPORTRANGE(""https://docs.google.com/spreadsheets/d/11923uPwbBZFjjGgGUA6NLw09EwE0CqkOc4q9oUmW1yo/edit?usp=sharing"",""อุทัยธานี!J121"")"),0)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IFERROR(__xludf.DUMMYFUNCTION("IMPORTRANGE(""https://docs.google.com/spreadsheets/d/11923uPwbBZFjjGgGUA6NLw09EwE0CqkOc4q9oUmW1yo/edit?usp=sharing"",""อุทัยธานี!J122"")"),0)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IFERROR(__xludf.DUMMYFUNCTION("IMPORTRANGE(""https://docs.google.com/spreadsheets/d/11923uPwbBZFjjGgGUA6NLw09EwE0CqkOc4q9oUmW1yo/edit?usp=sharing"",""อุทัยธานี!I124"")"),100000)</f>
        <v>100000</v>
      </c>
      <c r="J199" s="192">
        <f ca="1">IFERROR(__xludf.DUMMYFUNCTION("IMPORTRANGE(""https://docs.google.com/spreadsheets/d/11923uPwbBZFjjGgGUA6NLw09EwE0CqkOc4q9oUmW1yo/edit?usp=sharing"",""อุทัยธานี!J124"")"),0)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IFERROR(__xludf.DUMMYFUNCTION("IMPORTRANGE(""https://docs.google.com/spreadsheets/d/11923uPwbBZFjjGgGUA6NLw09EwE0CqkOc4q9oUmW1yo/edit?usp=sharing"",""อุทัยธานี!I125"")"),100000)</f>
        <v>100000</v>
      </c>
      <c r="J200" s="192">
        <f ca="1">IFERROR(__xludf.DUMMYFUNCTION("IMPORTRANGE(""https://docs.google.com/spreadsheets/d/11923uPwbBZFjjGgGUA6NLw09EwE0CqkOc4q9oUmW1yo/edit?usp=sharing"",""อุทัยธานี!J125"")"),0)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IFERROR(__xludf.DUMMYFUNCTION("IMPORTRANGE(""https://docs.google.com/spreadsheets/d/11923uPwbBZFjjGgGUA6NLw09EwE0CqkOc4q9oUmW1yo/edit?usp=sharing"",""อุทัยธานี!I126"")"),0)</f>
        <v>0</v>
      </c>
      <c r="J201" s="192">
        <f ca="1">IFERROR(__xludf.DUMMYFUNCTION("IMPORTRANGE(""https://docs.google.com/spreadsheets/d/11923uPwbBZFjjGgGUA6NLw09EwE0CqkOc4q9oUmW1yo/edit?usp=sharing"",""อุทัยธานี!J126"")"),0)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IFERROR(__xludf.DUMMYFUNCTION("IMPORTRANGE(""https://docs.google.com/spreadsheets/d/11923uPwbBZFjjGgGUA6NLw09EwE0CqkOc4q9oUmW1yo/edit?usp=sharing"",""อุทัยธานี!J127"")"),0)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IFERROR(__xludf.DUMMYFUNCTION("IMPORTRANGE(""https://docs.google.com/spreadsheets/d/11923uPwbBZFjjGgGUA6NLw09EwE0CqkOc4q9oUmW1yo/edit?usp=sharing"",""อุทัยธานี!J128"")"),0)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IFERROR(__xludf.DUMMYFUNCTION("IMPORTRANGE(""https://docs.google.com/spreadsheets/d/11923uPwbBZFjjGgGUA6NLw09EwE0CqkOc4q9oUmW1yo/edit?usp=sharing"",""อุทัยธานี!I129"")"),0)</f>
        <v>0</v>
      </c>
      <c r="J204" s="277">
        <f ca="1">IFERROR(__xludf.DUMMYFUNCTION("IMPORTRANGE(""https://docs.google.com/spreadsheets/d/11923uPwbBZFjjGgGUA6NLw09EwE0CqkOc4q9oUmW1yo/edit?usp=sharing"",""อุทัยธานี!J129"")"),0)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IFERROR(__xludf.DUMMYFUNCTION("IMPORTRANGE(""https://docs.google.com/spreadsheets/d/11923uPwbBZFjjGgGUA6NLw09EwE0CqkOc4q9oUmW1yo/edit?usp=sharing"",""อุทัยธานี!J134"")"),0)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IFERROR(__xludf.DUMMYFUNCTION("IMPORTRANGE(""https://docs.google.com/spreadsheets/d/11923uPwbBZFjjGgGUA6NLw09EwE0CqkOc4q9oUmW1yo/edit?usp=sharing"",""อุทัยธานี!J135"")"),0)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IFERROR(__xludf.DUMMYFUNCTION("IMPORTRANGE(""https://docs.google.com/spreadsheets/d/11923uPwbBZFjjGgGUA6NLw09EwE0CqkOc4q9oUmW1yo/edit?usp=sharing"",""อุทัยธานี!J136"")"),0)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IFERROR(__xludf.DUMMYFUNCTION("IMPORTRANGE(""https://docs.google.com/spreadsheets/d/11923uPwbBZFjjGgGUA6NLw09EwE0CqkOc4q9oUmW1yo/edit?usp=sharing"",""อุทัยธานี!J137"")"),0)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IFERROR(__xludf.DUMMYFUNCTION("IMPORTRANGE(""https://docs.google.com/spreadsheets/d/11923uPwbBZFjjGgGUA6NLw09EwE0CqkOc4q9oUmW1yo/edit?usp=sharing"",""อุทัยธานี!I138"")"),0)</f>
        <v>0</v>
      </c>
      <c r="J213" s="191">
        <f ca="1">IFERROR(__xludf.DUMMYFUNCTION("IMPORTRANGE(""https://docs.google.com/spreadsheets/d/11923uPwbBZFjjGgGUA6NLw09EwE0CqkOc4q9oUmW1yo/edit?usp=sharing"",""อุทัยธานี!J138"")"),0)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IFERROR(__xludf.DUMMYFUNCTION("IMPORTRANGE(""https://docs.google.com/spreadsheets/d/11923uPwbBZFjjGgGUA6NLw09EwE0CqkOc4q9oUmW1yo/edit?usp=sharing"",""อุทัยธานี!I140"")"),0)</f>
        <v>0</v>
      </c>
      <c r="J215" s="191">
        <f ca="1">IFERROR(__xludf.DUMMYFUNCTION("IMPORTRANGE(""https://docs.google.com/spreadsheets/d/11923uPwbBZFjjGgGUA6NLw09EwE0CqkOc4q9oUmW1yo/edit?usp=sharing"",""อุทัยธานี!J140"")"),0)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IFERROR(__xludf.DUMMYFUNCTION("IMPORTRANGE(""https://docs.google.com/spreadsheets/d/11923uPwbBZFjjGgGUA6NLw09EwE0CqkOc4q9oUmW1yo/edit?usp=sharing"",""อุทัยธานี!I141"")"),0)</f>
        <v>0</v>
      </c>
      <c r="J216" s="191">
        <f ca="1">IFERROR(__xludf.DUMMYFUNCTION("IMPORTRANGE(""https://docs.google.com/spreadsheets/d/11923uPwbBZFjjGgGUA6NLw09EwE0CqkOc4q9oUmW1yo/edit?usp=sharing"",""อุทัยธานี!J141"")"),0)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IFERROR(__xludf.DUMMYFUNCTION("IMPORTRANGE(""https://docs.google.com/spreadsheets/d/11923uPwbBZFjjGgGUA6NLw09EwE0CqkOc4q9oUmW1yo/edit?usp=sharing"",""อุทัยธานี!J142"")"),0)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IFERROR(__xludf.DUMMYFUNCTION("IMPORTRANGE(""https://docs.google.com/spreadsheets/d/11923uPwbBZFjjGgGUA6NLw09EwE0CqkOc4q9oUmW1yo/edit?usp=sharing"",""อุทัยธานี!J143"")"),0)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IFERROR(__xludf.DUMMYFUNCTION("IMPORTRANGE(""https://docs.google.com/spreadsheets/d/11923uPwbBZFjjGgGUA6NLw09EwE0CqkOc4q9oUmW1yo/edit?usp=sharing"",""อุทัยธานี!I144"")"),15)</f>
        <v>15</v>
      </c>
      <c r="J219" s="264">
        <f ca="1">IFERROR(__xludf.DUMMYFUNCTION("IMPORTRANGE(""https://docs.google.com/spreadsheets/d/11923uPwbBZFjjGgGUA6NLw09EwE0CqkOc4q9oUmW1yo/edit?usp=sharing"",""อุทัยธานี!J144"")"),15)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20505</v>
      </c>
      <c r="O220" s="154">
        <f t="shared" ref="O220:O222" ca="1" si="73">IF(L220&gt;0,N220*100/L220,0)</f>
        <v>97.065088757396452</v>
      </c>
      <c r="P220" s="154">
        <f t="shared" ref="P220:P222" ca="1" si="74">IF(M220&gt;0,N220*100/M220,0)</f>
        <v>97.065088757396452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20505</v>
      </c>
      <c r="O222" s="159">
        <f t="shared" ca="1" si="73"/>
        <v>97.065088757396452</v>
      </c>
      <c r="P222" s="159">
        <f t="shared" ca="1" si="74"/>
        <v>97.065088757396452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IFERROR(__xludf.DUMMYFUNCTION("IMPORTRANGE(""https://docs.google.com/spreadsheets/d/1Yj_ptqi66GCucihVvJfMjLAmec39IyEx_6qawtMGysU/edit?usp=sharing"",""สบก!BS36"")"),21125)</f>
        <v>21125</v>
      </c>
      <c r="N224" s="172">
        <f ca="1">IFERROR(__xludf.DUMMYFUNCTION("IMPORTRANGE(""https://docs.google.com/spreadsheets/d/1Yj_ptqi66GCucihVvJfMjLAmec39IyEx_6qawtMGysU/edit?usp=sharing"",""สบก!BT36"")"),20505)</f>
        <v>20505</v>
      </c>
      <c r="O224" s="171">
        <f ca="1">IF(L224&gt;0,N224*100/L224,0)</f>
        <v>97.065088757396452</v>
      </c>
      <c r="P224" s="171">
        <f ca="1">IF(M224&gt;0,N224*100/M224,0)</f>
        <v>97.065088757396452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IFERROR(__xludf.DUMMYFUNCTION("IMPORTRANGE(""https://docs.google.com/spreadsheets/d/1Yj_ptqi66GCucihVvJfMjLAmec39IyEx_6qawtMGysU/edit?usp=sharing"",""สบก!BO36"")"),0)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IFERROR(__xludf.DUMMYFUNCTION("IMPORTRANGE(""https://docs.google.com/spreadsheets/d/1Yj_ptqi66GCucihVvJfMjLAmec39IyEx_6qawtMGysU/edit?usp=sharing"",""สบก!BP36"")"),21125)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IFERROR(__xludf.DUMMYFUNCTION("IMPORTRANGE(""https://docs.google.com/spreadsheets/d/1Yj_ptqi66GCucihVvJfMjLAmec39IyEx_6qawtMGysU/edit?usp=sharing"",""สบก!BQ36"")"),0)</f>
        <v>0</v>
      </c>
      <c r="M228" s="101"/>
      <c r="N228" s="91">
        <f ca="1">IFERROR(__xludf.DUMMYFUNCTION("IMPORTRANGE(""https://docs.google.com/spreadsheets/d/1Yj_ptqi66GCucihVvJfMjLAmec39IyEx_6qawtMGysU/edit?usp=sharing"",""สบก!BU36"")"),0)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IFERROR(__xludf.DUMMYFUNCTION("IMPORTRANGE(""https://docs.google.com/spreadsheets/d/11923uPwbBZFjjGgGUA6NLw09EwE0CqkOc4q9oUmW1yo/edit?usp=sharing"",""อุทัยธานี!I149"")"),15)</f>
        <v>15</v>
      </c>
      <c r="J229" s="264">
        <f ca="1">IFERROR(__xludf.DUMMYFUNCTION("IMPORTRANGE(""https://docs.google.com/spreadsheets/d/11923uPwbBZFjjGgGUA6NLw09EwE0CqkOc4q9oUmW1yo/edit?usp=sharing"",""อุทัยธานี!J149"")"),15)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IFERROR(__xludf.DUMMYFUNCTION("IMPORTRANGE(""https://docs.google.com/spreadsheets/d/11923uPwbBZFjjGgGUA6NLw09EwE0CqkOc4q9oUmW1yo/edit?usp=sharing"",""อุทัยธานี!J151"")"),0)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IFERROR(__xludf.DUMMYFUNCTION("IMPORTRANGE(""https://docs.google.com/spreadsheets/d/11923uPwbBZFjjGgGUA6NLw09EwE0CqkOc4q9oUmW1yo/edit?usp=sharing"",""อุทัยธานี!J152"")"),1)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IFERROR(__xludf.DUMMYFUNCTION("IMPORTRANGE(""https://docs.google.com/spreadsheets/d/11923uPwbBZFjjGgGUA6NLw09EwE0CqkOc4q9oUmW1yo/edit?usp=sharing"",""อุทัยธานี!J153"")"),1)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IFERROR(__xludf.DUMMYFUNCTION("IMPORTRANGE(""https://docs.google.com/spreadsheets/d/11923uPwbBZFjjGgGUA6NLw09EwE0CqkOc4q9oUmW1yo/edit?usp=sharing"",""อุทัยธานี!J154"")"),1)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IFERROR(__xludf.DUMMYFUNCTION("IMPORTRANGE(""https://docs.google.com/spreadsheets/d/11923uPwbBZFjjGgGUA6NLw09EwE0CqkOc4q9oUmW1yo/edit?usp=sharing"",""อุทัยธานี!I155"")"),15)</f>
        <v>15</v>
      </c>
      <c r="J235" s="192">
        <f ca="1">IFERROR(__xludf.DUMMYFUNCTION("IMPORTRANGE(""https://docs.google.com/spreadsheets/d/11923uPwbBZFjjGgGUA6NLw09EwE0CqkOc4q9oUmW1yo/edit?usp=sharing"",""อุทัยธานี!J155"")"),15)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IFERROR(__xludf.DUMMYFUNCTION("IMPORTRANGE(""https://docs.google.com/spreadsheets/d/11923uPwbBZFjjGgGUA6NLw09EwE0CqkOc4q9oUmW1yo/edit?usp=sharing"",""อุทัยธานี!J156"")"),0)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IFERROR(__xludf.DUMMYFUNCTION("IMPORTRANGE(""https://docs.google.com/spreadsheets/d/11923uPwbBZFjjGgGUA6NLw09EwE0CqkOc4q9oUmW1yo/edit?usp=sharing"",""อุทัยธานี!I158"")"),0)</f>
        <v>0</v>
      </c>
      <c r="J238" s="264">
        <f ca="1">IFERROR(__xludf.DUMMYFUNCTION("IMPORTRANGE(""https://docs.google.com/spreadsheets/d/11923uPwbBZFjjGgGUA6NLw09EwE0CqkOc4q9oUmW1yo/edit?usp=sharing"",""อุทัยธานี!J158"")"),0)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IFERROR(__xludf.DUMMYFUNCTION("IMPORTRANGE(""https://docs.google.com/spreadsheets/d/11923uPwbBZFjjGgGUA6NLw09EwE0CqkOc4q9oUmW1yo/edit?usp=sharing"",""อุทัยธานี!J159"")"),"")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IFERROR(__xludf.DUMMYFUNCTION("IMPORTRANGE(""https://docs.google.com/spreadsheets/d/11923uPwbBZFjjGgGUA6NLw09EwE0CqkOc4q9oUmW1yo/edit?usp=sharing"",""อุทัยธานี!J161"")"),0)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IFERROR(__xludf.DUMMYFUNCTION("IMPORTRANGE(""https://docs.google.com/spreadsheets/d/11923uPwbBZFjjGgGUA6NLw09EwE0CqkOc4q9oUmW1yo/edit?usp=sharing"",""อุทัยธานี!J162"")"),0)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IFERROR(__xludf.DUMMYFUNCTION("IMPORTRANGE(""https://docs.google.com/spreadsheets/d/11923uPwbBZFjjGgGUA6NLw09EwE0CqkOc4q9oUmW1yo/edit?usp=sharing"",""อุทัยธานี!J163"")"),0)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IFERROR(__xludf.DUMMYFUNCTION("IMPORTRANGE(""https://docs.google.com/spreadsheets/d/11923uPwbBZFjjGgGUA6NLw09EwE0CqkOc4q9oUmW1yo/edit?usp=sharing"",""อุทัยธานี!I164"")"),0)</f>
        <v>0</v>
      </c>
      <c r="J244" s="191">
        <f ca="1">IFERROR(__xludf.DUMMYFUNCTION("IMPORTRANGE(""https://docs.google.com/spreadsheets/d/11923uPwbBZFjjGgGUA6NLw09EwE0CqkOc4q9oUmW1yo/edit?usp=sharing"",""อุทัยธานี!J164"")"),0)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IFERROR(__xludf.DUMMYFUNCTION("IMPORTRANGE(""https://docs.google.com/spreadsheets/d/11923uPwbBZFjjGgGUA6NLw09EwE0CqkOc4q9oUmW1yo/edit?usp=sharing"",""อุทัยธานี!J165"")"),0)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IFERROR(__xludf.DUMMYFUNCTION("IMPORTRANGE(""https://docs.google.com/spreadsheets/d/11923uPwbBZFjjGgGUA6NLw09EwE0CqkOc4q9oUmW1yo/edit?usp=sharing"",""อุทัยธานี!J166"")"),0)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IFERROR(__xludf.DUMMYFUNCTION("IMPORTRANGE(""https://docs.google.com/spreadsheets/d/11923uPwbBZFjjGgGUA6NLw09EwE0CqkOc4q9oUmW1yo/edit?usp=sharing"",""อุทัยธานี!I169"")"),20)</f>
        <v>20</v>
      </c>
      <c r="J249" s="308">
        <f ca="1">IFERROR(__xludf.DUMMYFUNCTION("IMPORTRANGE(""https://docs.google.com/spreadsheets/d/11923uPwbBZFjjGgGUA6NLw09EwE0CqkOc4q9oUmW1yo/edit?usp=sharing"",""อุทัยธานี!J169"")"),0)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203400</v>
      </c>
      <c r="M250" s="155">
        <f t="shared" ca="1" si="77"/>
        <v>103000</v>
      </c>
      <c r="N250" s="155">
        <f t="shared" ca="1" si="77"/>
        <v>28193</v>
      </c>
      <c r="O250" s="154">
        <f t="shared" ref="O250:O252" ca="1" si="78">IF(L250&gt;0,N250*100/L250,0)</f>
        <v>13.86086529006883</v>
      </c>
      <c r="P250" s="154">
        <f t="shared" ref="P250:P252" ca="1" si="79">IF(M250&gt;0,N250*100/M250,0)</f>
        <v>27.371844660194174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203400</v>
      </c>
      <c r="M252" s="160">
        <f t="shared" ca="1" si="81"/>
        <v>103000</v>
      </c>
      <c r="N252" s="160">
        <f t="shared" ca="1" si="81"/>
        <v>28193</v>
      </c>
      <c r="O252" s="159">
        <f t="shared" ca="1" si="78"/>
        <v>13.86086529006883</v>
      </c>
      <c r="P252" s="159">
        <f t="shared" ca="1" si="79"/>
        <v>27.371844660194174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203400</v>
      </c>
      <c r="M254" s="172">
        <f ca="1">IFERROR(__xludf.DUMMYFUNCTION("IMPORTRANGE(""https://docs.google.com/spreadsheets/d/1Yj_ptqi66GCucihVvJfMjLAmec39IyEx_6qawtMGysU/edit?usp=sharing"",""สบก!CB36"")"),103000)</f>
        <v>103000</v>
      </c>
      <c r="N254" s="172">
        <f ca="1">IFERROR(__xludf.DUMMYFUNCTION("IMPORTRANGE(""https://docs.google.com/spreadsheets/d/1Yj_ptqi66GCucihVvJfMjLAmec39IyEx_6qawtMGysU/edit?usp=sharing"",""สบก!CC36"")"),28193)</f>
        <v>28193</v>
      </c>
      <c r="O254" s="171">
        <f ca="1">IF(L254&gt;0,N254*100/L254,0)</f>
        <v>13.86086529006883</v>
      </c>
      <c r="P254" s="171">
        <f ca="1">IF(M254&gt;0,N254*100/M254,0)</f>
        <v>27.371844660194174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IFERROR(__xludf.DUMMYFUNCTION("IMPORTRANGE(""https://docs.google.com/spreadsheets/d/1Yj_ptqi66GCucihVvJfMjLAmec39IyEx_6qawtMGysU/edit?usp=sharing"",""สบก!BX36"")"),132000)</f>
        <v>132000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IFERROR(__xludf.DUMMYFUNCTION("IMPORTRANGE(""https://docs.google.com/spreadsheets/d/1Yj_ptqi66GCucihVvJfMjLAmec39IyEx_6qawtMGysU/edit?usp=sharing"",""สบก!BY36"")"),71400)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IFERROR(__xludf.DUMMYFUNCTION("IMPORTRANGE(""https://docs.google.com/spreadsheets/d/1Yj_ptqi66GCucihVvJfMjLAmec39IyEx_6qawtMGysU/edit?usp=sharing"",""สบก!BZ36"")"),0)</f>
        <v>0</v>
      </c>
      <c r="M258" s="101"/>
      <c r="N258" s="91">
        <f ca="1">IFERROR(__xludf.DUMMYFUNCTION("IMPORTRANGE(""https://docs.google.com/spreadsheets/d/1Yj_ptqi66GCucihVvJfMjLAmec39IyEx_6qawtMGysU/edit?usp=sharing"",""สบก!CD36"")"),0)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IFERROR(__xludf.DUMMYFUNCTION("IMPORTRANGE(""https://docs.google.com/spreadsheets/d/11923uPwbBZFjjGgGUA6NLw09EwE0CqkOc4q9oUmW1yo/edit?usp=sharing"",""อุทัยธานี!J175"")"),0)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IFERROR(__xludf.DUMMYFUNCTION("IMPORTRANGE(""https://docs.google.com/spreadsheets/d/11923uPwbBZFjjGgGUA6NLw09EwE0CqkOc4q9oUmW1yo/edit?usp=sharing"",""อุทัยธานี!J176"")"),1)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IFERROR(__xludf.DUMMYFUNCTION("IMPORTRANGE(""https://docs.google.com/spreadsheets/d/11923uPwbBZFjjGgGUA6NLw09EwE0CqkOc4q9oUmW1yo/edit?usp=sharing"",""อุทัยธานี!J177"")"),0)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IFERROR(__xludf.DUMMYFUNCTION("IMPORTRANGE(""https://docs.google.com/spreadsheets/d/11923uPwbBZFjjGgGUA6NLw09EwE0CqkOc4q9oUmW1yo/edit?usp=sharing"",""อุทัยธานี!J178"")"),0)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IFERROR(__xludf.DUMMYFUNCTION("IMPORTRANGE(""https://docs.google.com/spreadsheets/d/11923uPwbBZFjjGgGUA6NLw09EwE0CqkOc4q9oUmW1yo/edit?usp=sharing"",""อุทัยธานี!I179"")"),1)</f>
        <v>1</v>
      </c>
      <c r="J264" s="192">
        <f ca="1">IFERROR(__xludf.DUMMYFUNCTION("IMPORTRANGE(""https://docs.google.com/spreadsheets/d/11923uPwbBZFjjGgGUA6NLw09EwE0CqkOc4q9oUmW1yo/edit?usp=sharing"",""อุทัยธานี!J179"")"),0)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IFERROR(__xludf.DUMMYFUNCTION("IMPORTRANGE(""https://docs.google.com/spreadsheets/d/11923uPwbBZFjjGgGUA6NLw09EwE0CqkOc4q9oUmW1yo/edit?usp=sharing"",""อุทัยธานี!I180"")"),20)</f>
        <v>20</v>
      </c>
      <c r="J265" s="192">
        <f ca="1">IFERROR(__xludf.DUMMYFUNCTION("IMPORTRANGE(""https://docs.google.com/spreadsheets/d/11923uPwbBZFjjGgGUA6NLw09EwE0CqkOc4q9oUmW1yo/edit?usp=sharing"",""อุทัยธานี!J180"")"),0)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IFERROR(__xludf.DUMMYFUNCTION("IMPORTRANGE(""https://docs.google.com/spreadsheets/d/11923uPwbBZFjjGgGUA6NLw09EwE0CqkOc4q9oUmW1yo/edit?usp=sharing"",""อุทัยธานี!I181"")"),20)</f>
        <v>20</v>
      </c>
      <c r="J266" s="192">
        <f ca="1">IFERROR(__xludf.DUMMYFUNCTION("IMPORTRANGE(""https://docs.google.com/spreadsheets/d/11923uPwbBZFjjGgGUA6NLw09EwE0CqkOc4q9oUmW1yo/edit?usp=sharing"",""อุทัยธานี!J181"")"),0)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IFERROR(__xludf.DUMMYFUNCTION("IMPORTRANGE(""https://docs.google.com/spreadsheets/d/11923uPwbBZFjjGgGUA6NLw09EwE0CqkOc4q9oUmW1yo/edit?usp=sharing"",""อุทัยธานี!I182"")"),1)</f>
        <v>1</v>
      </c>
      <c r="J267" s="192">
        <f ca="1">IFERROR(__xludf.DUMMYFUNCTION("IMPORTRANGE(""https://docs.google.com/spreadsheets/d/11923uPwbBZFjjGgGUA6NLw09EwE0CqkOc4q9oUmW1yo/edit?usp=sharing"",""อุทัยธานี!J182"")"),0)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IFERROR(__xludf.DUMMYFUNCTION("IMPORTRANGE(""https://docs.google.com/spreadsheets/d/11923uPwbBZFjjGgGUA6NLw09EwE0CqkOc4q9oUmW1yo/edit?usp=sharing"",""อุทัยธานี!J183"")"),0)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IFERROR(__xludf.DUMMYFUNCTION("IMPORTRANGE(""https://docs.google.com/spreadsheets/d/11923uPwbBZFjjGgGUA6NLw09EwE0CqkOc4q9oUmW1yo/edit?usp=sharing"",""อุทัยธานี!J184"")"),0)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IFERROR(__xludf.DUMMYFUNCTION("IMPORTRANGE(""https://docs.google.com/spreadsheets/d/11923uPwbBZFjjGgGUA6NLw09EwE0CqkOc4q9oUmW1yo/edit?usp=sharing"",""อุทัยธานี!I185"")"),20)</f>
        <v>20</v>
      </c>
      <c r="J270" s="308">
        <f ca="1">IFERROR(__xludf.DUMMYFUNCTION("IMPORTRANGE(""https://docs.google.com/spreadsheets/d/11923uPwbBZFjjGgGUA6NLw09EwE0CqkOc4q9oUmW1yo/edit?usp=sharing"",""อุทัยธานี!J185"")"),20)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77760</v>
      </c>
      <c r="O271" s="154">
        <f t="shared" ref="O271:O273" ca="1" si="84">IF(L271&gt;0,N271*100/L271,0)</f>
        <v>42.352941176470587</v>
      </c>
      <c r="P271" s="154">
        <f t="shared" ref="P271:P273" ca="1" si="85">IF(M271&gt;0,N271*100/M271,0)</f>
        <v>83.612903225806448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77760</v>
      </c>
      <c r="O273" s="159">
        <f t="shared" ca="1" si="84"/>
        <v>42.352941176470587</v>
      </c>
      <c r="P273" s="159">
        <f t="shared" ca="1" si="85"/>
        <v>83.612903225806448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IFERROR(__xludf.DUMMYFUNCTION("IMPORTRANGE(""https://docs.google.com/spreadsheets/d/1Yj_ptqi66GCucihVvJfMjLAmec39IyEx_6qawtMGysU/edit?usp=sharing"",""สบก!CK36"")"),93000)</f>
        <v>93000</v>
      </c>
      <c r="N275" s="172">
        <f ca="1">IFERROR(__xludf.DUMMYFUNCTION("IMPORTRANGE(""https://docs.google.com/spreadsheets/d/1Yj_ptqi66GCucihVvJfMjLAmec39IyEx_6qawtMGysU/edit?usp=sharing"",""สบก!CL36"")"),77760)</f>
        <v>77760</v>
      </c>
      <c r="O275" s="171">
        <f ca="1">IF(L275&gt;0,N275*100/L275,0)</f>
        <v>42.352941176470587</v>
      </c>
      <c r="P275" s="171">
        <f ca="1">IF(M275&gt;0,N275*100/M275,0)</f>
        <v>83.612903225806448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IFERROR(__xludf.DUMMYFUNCTION("IMPORTRANGE(""https://docs.google.com/spreadsheets/d/1Yj_ptqi66GCucihVvJfMjLAmec39IyEx_6qawtMGysU/edit?usp=sharing"",""สบก!CG36"")"),0)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IFERROR(__xludf.DUMMYFUNCTION("IMPORTRANGE(""https://docs.google.com/spreadsheets/d/1Yj_ptqi66GCucihVvJfMjLAmec39IyEx_6qawtMGysU/edit?usp=sharing"",""สบก!CH36"")"),183600)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IFERROR(__xludf.DUMMYFUNCTION("IMPORTRANGE(""https://docs.google.com/spreadsheets/d/1Yj_ptqi66GCucihVvJfMjLAmec39IyEx_6qawtMGysU/edit?usp=sharing"",""สบก!CI36"")"),0)</f>
        <v>0</v>
      </c>
      <c r="M279" s="101"/>
      <c r="N279" s="91">
        <f ca="1">IFERROR(__xludf.DUMMYFUNCTION("IMPORTRANGE(""https://docs.google.com/spreadsheets/d/1Yj_ptqi66GCucihVvJfMjLAmec39IyEx_6qawtMGysU/edit?usp=sharing"",""สบก!CM36"")"),0)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IFERROR(__xludf.DUMMYFUNCTION("IMPORTRANGE(""https://docs.google.com/spreadsheets/d/11923uPwbBZFjjGgGUA6NLw09EwE0CqkOc4q9oUmW1yo/edit?usp=sharing"",""อุทัยธานี!J191"")"),0)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IFERROR(__xludf.DUMMYFUNCTION("IMPORTRANGE(""https://docs.google.com/spreadsheets/d/11923uPwbBZFjjGgGUA6NLw09EwE0CqkOc4q9oUmW1yo/edit?usp=sharing"",""อุทัยธานี!J192"")"),1)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IFERROR(__xludf.DUMMYFUNCTION("IMPORTRANGE(""https://docs.google.com/spreadsheets/d/11923uPwbBZFjjGgGUA6NLw09EwE0CqkOc4q9oUmW1yo/edit?usp=sharing"",""อุทัยธานี!J193"")"),0)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IFERROR(__xludf.DUMMYFUNCTION("IMPORTRANGE(""https://docs.google.com/spreadsheets/d/11923uPwbBZFjjGgGUA6NLw09EwE0CqkOc4q9oUmW1yo/edit?usp=sharing"",""อุทัยธานี!J194"")"),0)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IFERROR(__xludf.DUMMYFUNCTION("IMPORTRANGE(""https://docs.google.com/spreadsheets/d/11923uPwbBZFjjGgGUA6NLw09EwE0CqkOc4q9oUmW1yo/edit?usp=sharing"",""อุทัยธานี!I195"")"),20)</f>
        <v>20</v>
      </c>
      <c r="J285" s="192">
        <f ca="1">IFERROR(__xludf.DUMMYFUNCTION("IMPORTRANGE(""https://docs.google.com/spreadsheets/d/11923uPwbBZFjjGgGUA6NLw09EwE0CqkOc4q9oUmW1yo/edit?usp=sharing"",""อุทัยธานี!J195"")"),20)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IFERROR(__xludf.DUMMYFUNCTION("IMPORTRANGE(""https://docs.google.com/spreadsheets/d/11923uPwbBZFjjGgGUA6NLw09EwE0CqkOc4q9oUmW1yo/edit?usp=sharing"",""อุทัยธานี!J196"")"),0)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IFERROR(__xludf.DUMMYFUNCTION("IMPORTRANGE(""https://docs.google.com/spreadsheets/d/11923uPwbBZFjjGgGUA6NLw09EwE0CqkOc4q9oUmW1yo/edit?usp=sharing"",""อุทัยธานี!I199"")"),40)</f>
        <v>40</v>
      </c>
      <c r="J289" s="308">
        <f ca="1">IFERROR(__xludf.DUMMYFUNCTION("IMPORTRANGE(""https://docs.google.com/spreadsheets/d/11923uPwbBZFjjGgGUA6NLw09EwE0CqkOc4q9oUmW1yo/edit?usp=sharing"",""อุทัยธานี!J199"")"),0)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120760</v>
      </c>
      <c r="M290" s="155">
        <f t="shared" ca="1" si="88"/>
        <v>55980</v>
      </c>
      <c r="N290" s="155">
        <f t="shared" ca="1" si="88"/>
        <v>18360</v>
      </c>
      <c r="O290" s="154">
        <f t="shared" ref="O290:O292" ca="1" si="89">IF(L290&gt;0,N290*100/L290,0)</f>
        <v>15.203709837694602</v>
      </c>
      <c r="P290" s="154">
        <f t="shared" ref="P290:P292" ca="1" si="90">IF(M290&gt;0,N290*100/M290,0)</f>
        <v>32.79742765273312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120760</v>
      </c>
      <c r="M292" s="160">
        <f t="shared" ca="1" si="92"/>
        <v>55980</v>
      </c>
      <c r="N292" s="160">
        <f t="shared" ca="1" si="92"/>
        <v>18360</v>
      </c>
      <c r="O292" s="159">
        <f t="shared" ca="1" si="89"/>
        <v>15.203709837694602</v>
      </c>
      <c r="P292" s="159">
        <f t="shared" ca="1" si="90"/>
        <v>32.79742765273312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120760</v>
      </c>
      <c r="M294" s="172">
        <f ca="1">IFERROR(__xludf.DUMMYFUNCTION("IMPORTRANGE(""https://docs.google.com/spreadsheets/d/1Yj_ptqi66GCucihVvJfMjLAmec39IyEx_6qawtMGysU/edit?usp=sharing"",""สบก!CT36"")"),55980)</f>
        <v>55980</v>
      </c>
      <c r="N294" s="172">
        <f ca="1">IFERROR(__xludf.DUMMYFUNCTION("IMPORTRANGE(""https://docs.google.com/spreadsheets/d/1Yj_ptqi66GCucihVvJfMjLAmec39IyEx_6qawtMGysU/edit?usp=sharing"",""สบก!CU36"")"),18360)</f>
        <v>18360</v>
      </c>
      <c r="O294" s="171">
        <f ca="1">IF(L294&gt;0,N294*100/L294,0)</f>
        <v>15.203709837694602</v>
      </c>
      <c r="P294" s="171">
        <f ca="1">IF(M294&gt;0,N294*100/M294,0)</f>
        <v>32.79742765273312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IFERROR(__xludf.DUMMYFUNCTION("IMPORTRANGE(""https://docs.google.com/spreadsheets/d/1Yj_ptqi66GCucihVvJfMjLAmec39IyEx_6qawtMGysU/edit?usp=sharing"",""สบก!CP36"")"),0)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IFERROR(__xludf.DUMMYFUNCTION("IMPORTRANGE(""https://docs.google.com/spreadsheets/d/1Yj_ptqi66GCucihVvJfMjLAmec39IyEx_6qawtMGysU/edit?usp=sharing"",""สบก!CQ36"")"),120760)</f>
        <v>120760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IFERROR(__xludf.DUMMYFUNCTION("IMPORTRANGE(""https://docs.google.com/spreadsheets/d/1Yj_ptqi66GCucihVvJfMjLAmec39IyEx_6qawtMGysU/edit?usp=sharing"",""สบก!CR36"")"),0)</f>
        <v>0</v>
      </c>
      <c r="M298" s="101"/>
      <c r="N298" s="91">
        <f ca="1">IFERROR(__xludf.DUMMYFUNCTION("IMPORTRANGE(""https://docs.google.com/spreadsheets/d/1Yj_ptqi66GCucihVvJfMjLAmec39IyEx_6qawtMGysU/edit?usp=sharing"",""สบก!CV36"")"),0)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IFERROR(__xludf.DUMMYFUNCTION("IMPORTRANGE(""https://docs.google.com/spreadsheets/d/11923uPwbBZFjjGgGUA6NLw09EwE0CqkOc4q9oUmW1yo/edit?usp=sharing"",""อุทัยธานี!J205"")"),0)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IFERROR(__xludf.DUMMYFUNCTION("IMPORTRANGE(""https://docs.google.com/spreadsheets/d/11923uPwbBZFjjGgGUA6NLw09EwE0CqkOc4q9oUmW1yo/edit?usp=sharing"",""อุทัยธานี!J206"")"),1)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IFERROR(__xludf.DUMMYFUNCTION("IMPORTRANGE(""https://docs.google.com/spreadsheets/d/11923uPwbBZFjjGgGUA6NLw09EwE0CqkOc4q9oUmW1yo/edit?usp=sharing"",""อุทัยธานี!J207"")"),1)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IFERROR(__xludf.DUMMYFUNCTION("IMPORTRANGE(""https://docs.google.com/spreadsheets/d/11923uPwbBZFjjGgGUA6NLw09EwE0CqkOc4q9oUmW1yo/edit?usp=sharing"",""อุทัยธานี!J208"")"),1)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IFERROR(__xludf.DUMMYFUNCTION("IMPORTRANGE(""https://docs.google.com/spreadsheets/d/11923uPwbBZFjjGgGUA6NLw09EwE0CqkOc4q9oUmW1yo/edit?usp=sharing"",""อุทัยธานี!I209"")"),40)</f>
        <v>40</v>
      </c>
      <c r="J304" s="191">
        <f ca="1">IFERROR(__xludf.DUMMYFUNCTION("IMPORTRANGE(""https://docs.google.com/spreadsheets/d/11923uPwbBZFjjGgGUA6NLw09EwE0CqkOc4q9oUmW1yo/edit?usp=sharing"",""อุทัยธานี!J209"")"),0)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IFERROR(__xludf.DUMMYFUNCTION("IMPORTRANGE(""https://docs.google.com/spreadsheets/d/11923uPwbBZFjjGgGUA6NLw09EwE0CqkOc4q9oUmW1yo/edit?usp=sharing"",""อุทัยธานี!I211"")"),40)</f>
        <v>40</v>
      </c>
      <c r="J306" s="191">
        <f ca="1">IFERROR(__xludf.DUMMYFUNCTION("IMPORTRANGE(""https://docs.google.com/spreadsheets/d/11923uPwbBZFjjGgGUA6NLw09EwE0CqkOc4q9oUmW1yo/edit?usp=sharing"",""อุทัยธานี!J211"")"),0)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IFERROR(__xludf.DUMMYFUNCTION("IMPORTRANGE(""https://docs.google.com/spreadsheets/d/11923uPwbBZFjjGgGUA6NLw09EwE0CqkOc4q9oUmW1yo/edit?usp=sharing"",""อุทัยธานี!J212"")"),0)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IFERROR(__xludf.DUMMYFUNCTION("IMPORTRANGE(""https://docs.google.com/spreadsheets/d/11923uPwbBZFjjGgGUA6NLw09EwE0CqkOc4q9oUmW1yo/edit?usp=sharing"",""อุทัยธานี!J213"")"),0)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IFERROR(__xludf.DUMMYFUNCTION("IMPORTRANGE(""https://docs.google.com/spreadsheets/d/11923uPwbBZFjjGgGUA6NLw09EwE0CqkOc4q9oUmW1yo/edit?usp=sharing"",""อุทัยธานี!I214"")"),1)</f>
        <v>1</v>
      </c>
      <c r="J309" s="325">
        <f ca="1">IFERROR(__xludf.DUMMYFUNCTION("IMPORTRANGE(""https://docs.google.com/spreadsheets/d/11923uPwbBZFjjGgGUA6NLw09EwE0CqkOc4q9oUmW1yo/edit?usp=sharing"",""อุทัยธานี!J214"")"),0)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262600</v>
      </c>
      <c r="M310" s="155">
        <f t="shared" ca="1" si="93"/>
        <v>251300</v>
      </c>
      <c r="N310" s="155">
        <f t="shared" ca="1" si="93"/>
        <v>48120</v>
      </c>
      <c r="O310" s="154">
        <f t="shared" ref="O310:O312" ca="1" si="94">IF(L310&gt;0,N310*100/L310,0)</f>
        <v>18.324447829398324</v>
      </c>
      <c r="P310" s="154">
        <f t="shared" ref="P310:P312" ca="1" si="95">IF(M310&gt;0,N310*100/M310,0)</f>
        <v>19.148428173497813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262600</v>
      </c>
      <c r="M312" s="160">
        <f t="shared" ca="1" si="97"/>
        <v>251300</v>
      </c>
      <c r="N312" s="160">
        <f t="shared" ca="1" si="97"/>
        <v>48120</v>
      </c>
      <c r="O312" s="159">
        <f t="shared" ca="1" si="94"/>
        <v>18.324447829398324</v>
      </c>
      <c r="P312" s="159">
        <f t="shared" ca="1" si="95"/>
        <v>19.148428173497813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262600</v>
      </c>
      <c r="M314" s="172">
        <f ca="1">IFERROR(__xludf.DUMMYFUNCTION("IMPORTRANGE(""https://docs.google.com/spreadsheets/d/1Yj_ptqi66GCucihVvJfMjLAmec39IyEx_6qawtMGysU/edit?usp=sharing"",""สบก!DC36"")"),251300)</f>
        <v>251300</v>
      </c>
      <c r="N314" s="172">
        <f ca="1">IFERROR(__xludf.DUMMYFUNCTION("IMPORTRANGE(""https://docs.google.com/spreadsheets/d/1Yj_ptqi66GCucihVvJfMjLAmec39IyEx_6qawtMGysU/edit?usp=sharing"",""สบก!DD36"")"),48120)</f>
        <v>48120</v>
      </c>
      <c r="O314" s="171">
        <f ca="1">IF(L314&gt;0,N314*100/L314,0)</f>
        <v>18.324447829398324</v>
      </c>
      <c r="P314" s="171">
        <f ca="1">IF(M314&gt;0,N314*100/M314,0)</f>
        <v>19.148428173497813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IFERROR(__xludf.DUMMYFUNCTION("IMPORTRANGE(""https://docs.google.com/spreadsheets/d/1Yj_ptqi66GCucihVvJfMjLAmec39IyEx_6qawtMGysU/edit?usp=sharing"",""สบก!CY36"")"),0)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IFERROR(__xludf.DUMMYFUNCTION("IMPORTRANGE(""https://docs.google.com/spreadsheets/d/1Yj_ptqi66GCucihVvJfMjLAmec39IyEx_6qawtMGysU/edit?usp=sharing"",""สบก!CZ36"")"),262600)</f>
        <v>262600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IFERROR(__xludf.DUMMYFUNCTION("IMPORTRANGE(""https://docs.google.com/spreadsheets/d/1Yj_ptqi66GCucihVvJfMjLAmec39IyEx_6qawtMGysU/edit?usp=sharing"",""สบก!DA36"")"),0)</f>
        <v>0</v>
      </c>
      <c r="M318" s="101"/>
      <c r="N318" s="91">
        <f ca="1">IFERROR(__xludf.DUMMYFUNCTION("IMPORTRANGE(""https://docs.google.com/spreadsheets/d/1Yj_ptqi66GCucihVvJfMjLAmec39IyEx_6qawtMGysU/edit?usp=sharing"",""สบก!DE36"")"),0)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IFERROR(__xludf.DUMMYFUNCTION("IMPORTRANGE(""https://docs.google.com/spreadsheets/d/11923uPwbBZFjjGgGUA6NLw09EwE0CqkOc4q9oUmW1yo/edit?usp=sharing"",""อุทัยธานี!J220"")"),0)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IFERROR(__xludf.DUMMYFUNCTION("IMPORTRANGE(""https://docs.google.com/spreadsheets/d/11923uPwbBZFjjGgGUA6NLw09EwE0CqkOc4q9oUmW1yo/edit?usp=sharing"",""อุทัยธานี!J221"")"),1)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IFERROR(__xludf.DUMMYFUNCTION("IMPORTRANGE(""https://docs.google.com/spreadsheets/d/11923uPwbBZFjjGgGUA6NLw09EwE0CqkOc4q9oUmW1yo/edit?usp=sharing"",""อุทัยธานี!J222"")"),1)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IFERROR(__xludf.DUMMYFUNCTION("IMPORTRANGE(""https://docs.google.com/spreadsheets/d/11923uPwbBZFjjGgGUA6NLw09EwE0CqkOc4q9oUmW1yo/edit?usp=sharing"",""อุทัยธานี!J223"")"),1)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IFERROR(__xludf.DUMMYFUNCTION("IMPORTRANGE(""https://docs.google.com/spreadsheets/d/11923uPwbBZFjjGgGUA6NLw09EwE0CqkOc4q9oUmW1yo/edit?usp=sharing"",""อุทัยธานี!I224"")"),1)</f>
        <v>1</v>
      </c>
      <c r="J324" s="191">
        <f ca="1">IFERROR(__xludf.DUMMYFUNCTION("IMPORTRANGE(""https://docs.google.com/spreadsheets/d/11923uPwbBZFjjGgGUA6NLw09EwE0CqkOc4q9oUmW1yo/edit?usp=sharing"",""อุทัยธานี!J224"")"),0)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IFERROR(__xludf.DUMMYFUNCTION("IMPORTRANGE(""https://docs.google.com/spreadsheets/d/11923uPwbBZFjjGgGUA6NLw09EwE0CqkOc4q9oUmW1yo/edit?usp=sharing"",""อุทัยธานี!J225"")"),0)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IFERROR(__xludf.DUMMYFUNCTION("IMPORTRANGE(""https://docs.google.com/spreadsheets/d/11923uPwbBZFjjGgGUA6NLw09EwE0CqkOc4q9oUmW1yo/edit?usp=sharing"",""อุทัยธานี!J226"")"),0)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IFERROR(__xludf.DUMMYFUNCTION("IMPORTRANGE(""https://docs.google.com/spreadsheets/d/11923uPwbBZFjjGgGUA6NLw09EwE0CqkOc4q9oUmW1yo/edit?usp=sharing"",""อุทัยธานี!I228"")"),215)</f>
        <v>215</v>
      </c>
      <c r="J328" s="330">
        <f ca="1">IFERROR(__xludf.DUMMYFUNCTION("IMPORTRANGE(""https://docs.google.com/spreadsheets/d/11923uPwbBZFjjGgGUA6NLw09EwE0CqkOc4q9oUmW1yo/edit?usp=sharing"",""อุทัยธานี!J228"")"),0)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1057670</v>
      </c>
      <c r="M329" s="155">
        <f t="shared" ca="1" si="98"/>
        <v>487640</v>
      </c>
      <c r="N329" s="155">
        <f t="shared" ca="1" si="98"/>
        <v>355275</v>
      </c>
      <c r="O329" s="154">
        <f t="shared" ref="O329:O331" ca="1" si="99">IF(L329&gt;0,N329*100/L329,0)</f>
        <v>33.590344814545176</v>
      </c>
      <c r="P329" s="154">
        <f t="shared" ref="P329:P331" ca="1" si="100">IF(M329&gt;0,N329*100/M329,0)</f>
        <v>72.856000328110895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1057670</v>
      </c>
      <c r="M331" s="160">
        <f t="shared" ca="1" si="102"/>
        <v>487640</v>
      </c>
      <c r="N331" s="160">
        <f t="shared" ca="1" si="102"/>
        <v>355275</v>
      </c>
      <c r="O331" s="159">
        <f t="shared" ca="1" si="99"/>
        <v>33.590344814545176</v>
      </c>
      <c r="P331" s="159">
        <f t="shared" ca="1" si="100"/>
        <v>72.856000328110895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910670</v>
      </c>
      <c r="M333" s="172">
        <f ca="1">IFERROR(__xludf.DUMMYFUNCTION("IMPORTRANGE(""https://docs.google.com/spreadsheets/d/1Yj_ptqi66GCucihVvJfMjLAmec39IyEx_6qawtMGysU/edit?usp=sharing"",""สบก!DL36"")"),487640)</f>
        <v>487640</v>
      </c>
      <c r="N333" s="172">
        <f ca="1">IFERROR(__xludf.DUMMYFUNCTION("IMPORTRANGE(""https://docs.google.com/spreadsheets/d/1Yj_ptqi66GCucihVvJfMjLAmec39IyEx_6qawtMGysU/edit?usp=sharing"",""สบก!DM36"")"),210275)</f>
        <v>210275</v>
      </c>
      <c r="O333" s="171">
        <f ca="1">IF(L333&gt;0,N333*100/L333,0)</f>
        <v>23.090142422611923</v>
      </c>
      <c r="P333" s="171">
        <f ca="1">IF(M333&gt;0,N333*100/M333,0)</f>
        <v>43.120949881059801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IFERROR(__xludf.DUMMYFUNCTION("IMPORTRANGE(""https://docs.google.com/spreadsheets/d/1Yj_ptqi66GCucihVvJfMjLAmec39IyEx_6qawtMGysU/edit?usp=sharing"",""สบก!DH36"")"),500400)</f>
        <v>500400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IFERROR(__xludf.DUMMYFUNCTION("IMPORTRANGE(""https://docs.google.com/spreadsheets/d/1Yj_ptqi66GCucihVvJfMjLAmec39IyEx_6qawtMGysU/edit?usp=sharing"",""สบก!DI36"")"),410270)</f>
        <v>410270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IFERROR(__xludf.DUMMYFUNCTION("IMPORTRANGE(""https://docs.google.com/spreadsheets/d/1Yj_ptqi66GCucihVvJfMjLAmec39IyEx_6qawtMGysU/edit?usp=sharing"",""สบก!DJ36"")"),147000)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IFERROR(__xludf.DUMMYFUNCTION("IMPORTRANGE(""https://docs.google.com/spreadsheets/d/1Yj_ptqi66GCucihVvJfMjLAmec39IyEx_6qawtMGysU/edit?usp=sharing"",""สบก!DN36"")"),145000)</f>
        <v>145000</v>
      </c>
      <c r="O337" s="101">
        <f ca="1">IF(L337&gt;0,N337*100/L337,0)</f>
        <v>98.639455782312922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IFERROR(__xludf.DUMMYFUNCTION("IMPORTRANGE(""https://docs.google.com/spreadsheets/d/11923uPwbBZFjjGgGUA6NLw09EwE0CqkOc4q9oUmW1yo/edit?usp=sharing"",""อุทัยธานี!I234"")"),0)</f>
        <v>0</v>
      </c>
      <c r="J339" s="191">
        <f ca="1">IFERROR(__xludf.DUMMYFUNCTION("IMPORTRANGE(""https://docs.google.com/spreadsheets/d/11923uPwbBZFjjGgGUA6NLw09EwE0CqkOc4q9oUmW1yo/edit?usp=sharing"",""อุทัยธานี!J234"")"),4)</f>
        <v>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IFERROR(__xludf.DUMMYFUNCTION("IMPORTRANGE(""https://docs.google.com/spreadsheets/d/11923uPwbBZFjjGgGUA6NLw09EwE0CqkOc4q9oUmW1yo/edit?usp=sharing"",""อุทัยธานี!I235"")"),2000)</f>
        <v>2000</v>
      </c>
      <c r="J340" s="191">
        <f ca="1">IFERROR(__xludf.DUMMYFUNCTION("IMPORTRANGE(""https://docs.google.com/spreadsheets/d/11923uPwbBZFjjGgGUA6NLw09EwE0CqkOc4q9oUmW1yo/edit?usp=sharing"",""อุทัยธานี!J235"")"),10.27)</f>
        <v>10.27</v>
      </c>
      <c r="K340" s="333">
        <f t="shared" ca="1" si="103"/>
        <v>0.51349999999999996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IFERROR(__xludf.DUMMYFUNCTION("IMPORTRANGE(""https://docs.google.com/spreadsheets/d/11923uPwbBZFjjGgGUA6NLw09EwE0CqkOc4q9oUmW1yo/edit?usp=sharing"",""อุทัยธานี!I236"")"),215)</f>
        <v>215</v>
      </c>
      <c r="J341" s="191">
        <f ca="1">IFERROR(__xludf.DUMMYFUNCTION("IMPORTRANGE(""https://docs.google.com/spreadsheets/d/11923uPwbBZFjjGgGUA6NLw09EwE0CqkOc4q9oUmW1yo/edit?usp=sharing"",""อุทัยธานี!J236"")"),0)</f>
        <v>0</v>
      </c>
      <c r="K341" s="333">
        <f t="shared" ca="1" si="103"/>
        <v>0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IFERROR(__xludf.DUMMYFUNCTION("IMPORTRANGE(""https://docs.google.com/spreadsheets/d/11923uPwbBZFjjGgGUA6NLw09EwE0CqkOc4q9oUmW1yo/edit?usp=sharing"",""อุทัยธานี!I237"")"),0)</f>
        <v>0</v>
      </c>
      <c r="J342" s="191">
        <f ca="1">IFERROR(__xludf.DUMMYFUNCTION("IMPORTRANGE(""https://docs.google.com/spreadsheets/d/11923uPwbBZFjjGgGUA6NLw09EwE0CqkOc4q9oUmW1yo/edit?usp=sharing"",""อุทัยธานี!J237"")"),0)</f>
        <v>0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IFERROR(__xludf.DUMMYFUNCTION("IMPORTRANGE(""https://docs.google.com/spreadsheets/d/11923uPwbBZFjjGgGUA6NLw09EwE0CqkOc4q9oUmW1yo/edit?usp=sharing"",""อุทัยธานี!I238"")"),215)</f>
        <v>215</v>
      </c>
      <c r="J343" s="191">
        <f ca="1">IFERROR(__xludf.DUMMYFUNCTION("IMPORTRANGE(""https://docs.google.com/spreadsheets/d/11923uPwbBZFjjGgGUA6NLw09EwE0CqkOc4q9oUmW1yo/edit?usp=sharing"",""อุทัยธานี!J238"")"),0)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IFERROR(__xludf.DUMMYFUNCTION("IMPORTRANGE(""https://docs.google.com/spreadsheets/d/11923uPwbBZFjjGgGUA6NLw09EwE0CqkOc4q9oUmW1yo/edit?usp=sharing"",""อุทัยธานี!I239"")"),0)</f>
        <v>0</v>
      </c>
      <c r="J344" s="191">
        <f ca="1">IFERROR(__xludf.DUMMYFUNCTION("IMPORTRANGE(""https://docs.google.com/spreadsheets/d/11923uPwbBZFjjGgGUA6NLw09EwE0CqkOc4q9oUmW1yo/edit?usp=sharing"",""อุทัยธานี!J239"")"),0)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IFERROR(__xludf.DUMMYFUNCTION("IMPORTRANGE(""https://docs.google.com/spreadsheets/d/11923uPwbBZFjjGgGUA6NLw09EwE0CqkOc4q9oUmW1yo/edit?usp=sharing"",""อุทัยธานี!I240"")"),215)</f>
        <v>215</v>
      </c>
      <c r="J345" s="191">
        <f ca="1">IFERROR(__xludf.DUMMYFUNCTION("IMPORTRANGE(""https://docs.google.com/spreadsheets/d/11923uPwbBZFjjGgGUA6NLw09EwE0CqkOc4q9oUmW1yo/edit?usp=sharing"",""อุทัยธานี!J240"")"),0)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IFERROR(__xludf.DUMMYFUNCTION("IMPORTRANGE(""https://docs.google.com/spreadsheets/d/11923uPwbBZFjjGgGUA6NLw09EwE0CqkOc4q9oUmW1yo/edit?usp=sharing"",""อุทัยธานี!I241"")"),0)</f>
        <v>0</v>
      </c>
      <c r="J346" s="191">
        <f ca="1">IFERROR(__xludf.DUMMYFUNCTION("IMPORTRANGE(""https://docs.google.com/spreadsheets/d/11923uPwbBZFjjGgGUA6NLw09EwE0CqkOc4q9oUmW1yo/edit?usp=sharing"",""อุทัยธานี!J241"")"),0)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IFERROR(__xludf.DUMMYFUNCTION("IMPORTRANGE(""https://docs.google.com/spreadsheets/d/11923uPwbBZFjjGgGUA6NLw09EwE0CqkOc4q9oUmW1yo/edit?usp=sharing"",""อุทัยธานี!L242"")"),2182395)</f>
        <v>2182395</v>
      </c>
      <c r="M347" s="347"/>
      <c r="N347" s="347">
        <f ca="1">IFERROR(__xludf.DUMMYFUNCTION("IMPORTRANGE(""https://docs.google.com/spreadsheets/d/11923uPwbBZFjjGgGUA6NLw09EwE0CqkOc4q9oUmW1yo/edit?usp=sharing"",""อุทัยธานี!M242"")"),416041.33)</f>
        <v>416041.33</v>
      </c>
      <c r="O347" s="347">
        <f ca="1">+IF(L347&gt;0,N347*100/L347,0)</f>
        <v>19.063521039958395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IFERROR(__xludf.DUMMYFUNCTION("IMPORTRANGE(""https://docs.google.com/spreadsheets/d/11923uPwbBZFjjGgGUA6NLw09EwE0CqkOc4q9oUmW1yo/edit?usp=sharing"",""อุทัยธานี!I244"")"),70)</f>
        <v>70</v>
      </c>
      <c r="J349" s="360">
        <f ca="1">IFERROR(__xludf.DUMMYFUNCTION("IMPORTRANGE(""https://docs.google.com/spreadsheets/d/11923uPwbBZFjjGgGUA6NLw09EwE0CqkOc4q9oUmW1yo/edit?usp=sharing"",""อุทัยธานี!J244"")"),20)</f>
        <v>20</v>
      </c>
      <c r="K349" s="361">
        <f t="shared" ref="K349:K350" ca="1" si="104">IF(I349&gt;0,J349*100/I349,0)</f>
        <v>28.571428571428573</v>
      </c>
      <c r="L349" s="362">
        <f ca="1">IFERROR(__xludf.DUMMYFUNCTION("IMPORTRANGE(""https://docs.google.com/spreadsheets/d/11923uPwbBZFjjGgGUA6NLw09EwE0CqkOc4q9oUmW1yo/edit?usp=sharing"",""อุทัยธานี!L244"")"),303160)</f>
        <v>303160</v>
      </c>
      <c r="M349" s="362"/>
      <c r="N349" s="362">
        <f ca="1">IFERROR(__xludf.DUMMYFUNCTION("IMPORTRANGE(""https://docs.google.com/spreadsheets/d/11923uPwbBZFjjGgGUA6NLw09EwE0CqkOc4q9oUmW1yo/edit?usp=sharing"",""อุทัยธานี!M244"")"),86680)</f>
        <v>86680</v>
      </c>
      <c r="O349" s="362">
        <f ca="1">+IF(L349&gt;0,N349*100/L349,0)</f>
        <v>28.592162554426704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IFERROR(__xludf.DUMMYFUNCTION("IMPORTRANGE(""https://docs.google.com/spreadsheets/d/11923uPwbBZFjjGgGUA6NLw09EwE0CqkOc4q9oUmW1yo/edit?usp=sharing"",""อุทัยธานี!I245"")"),40)</f>
        <v>40</v>
      </c>
      <c r="J350" s="360">
        <f ca="1">IFERROR(__xludf.DUMMYFUNCTION("IMPORTRANGE(""https://docs.google.com/spreadsheets/d/11923uPwbBZFjjGgGUA6NLw09EwE0CqkOc4q9oUmW1yo/edit?usp=sharing"",""อุทัยธานี!J245"")"),0)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IFERROR(__xludf.DUMMYFUNCTION("IMPORTRANGE(""https://docs.google.com/spreadsheets/d/11923uPwbBZFjjGgGUA6NLw09EwE0CqkOc4q9oUmW1yo/edit?usp=sharing"",""อุทัยธานี!L246"")"),0)</f>
        <v>0</v>
      </c>
      <c r="M351" s="169"/>
      <c r="N351" s="169">
        <f ca="1">IFERROR(__xludf.DUMMYFUNCTION("IMPORTRANGE(""https://docs.google.com/spreadsheets/d/11923uPwbBZFjjGgGUA6NLw09EwE0CqkOc4q9oUmW1yo/edit?usp=sharing"",""อุทัยธานี!M246"")"),0)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IFERROR(__xludf.DUMMYFUNCTION("IMPORTRANGE(""https://docs.google.com/spreadsheets/d/11923uPwbBZFjjGgGUA6NLw09EwE0CqkOc4q9oUmW1yo/edit?usp=sharing"",""อุทัยธานี!L247"")"),303160)</f>
        <v>303160</v>
      </c>
      <c r="M352" s="169"/>
      <c r="N352" s="169">
        <f ca="1">IFERROR(__xludf.DUMMYFUNCTION("IMPORTRANGE(""https://docs.google.com/spreadsheets/d/11923uPwbBZFjjGgGUA6NLw09EwE0CqkOc4q9oUmW1yo/edit?usp=sharing"",""อุทัยธานี!M247"")"),86680)</f>
        <v>86680</v>
      </c>
      <c r="O352" s="169">
        <f t="shared" ca="1" si="105"/>
        <v>28.592162554426704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IFERROR(__xludf.DUMMYFUNCTION("IMPORTRANGE(""https://docs.google.com/spreadsheets/d/11923uPwbBZFjjGgGUA6NLw09EwE0CqkOc4q9oUmW1yo/edit?usp=sharing"",""อุทัยธานี!L248"")"),0)</f>
        <v>0</v>
      </c>
      <c r="M353" s="171"/>
      <c r="N353" s="171">
        <f ca="1">IFERROR(__xludf.DUMMYFUNCTION("IMPORTRANGE(""https://docs.google.com/spreadsheets/d/11923uPwbBZFjjGgGUA6NLw09EwE0CqkOc4q9oUmW1yo/edit?usp=sharing"",""อุทัยธานี!M248"")"),0)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IFERROR(__xludf.DUMMYFUNCTION("IMPORTRANGE(""https://docs.google.com/spreadsheets/d/11923uPwbBZFjjGgGUA6NLw09EwE0CqkOc4q9oUmW1yo/edit?usp=sharing"",""อุทัยธานี!L249"")"),303160)</f>
        <v>303160</v>
      </c>
      <c r="M354" s="171"/>
      <c r="N354" s="171">
        <f ca="1">IFERROR(__xludf.DUMMYFUNCTION("IMPORTRANGE(""https://docs.google.com/spreadsheets/d/11923uPwbBZFjjGgGUA6NLw09EwE0CqkOc4q9oUmW1yo/edit?usp=sharing"",""อุทัยธานี!M249"")"),86680)</f>
        <v>86680</v>
      </c>
      <c r="O354" s="171">
        <f t="shared" ca="1" si="105"/>
        <v>28.592162554426704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IFERROR(__xludf.DUMMYFUNCTION("IMPORTRANGE(""https://docs.google.com/spreadsheets/d/11923uPwbBZFjjGgGUA6NLw09EwE0CqkOc4q9oUmW1yo/edit?usp=sharing"",""อุทัยธานี!M250"")"),40320)</f>
        <v>40320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IFERROR(__xludf.DUMMYFUNCTION("IMPORTRANGE(""https://docs.google.com/spreadsheets/d/11923uPwbBZFjjGgGUA6NLw09EwE0CqkOc4q9oUmW1yo/edit?usp=sharing"",""อุทัยธานี!M251"")"),0)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IFERROR(__xludf.DUMMYFUNCTION("IMPORTRANGE(""https://docs.google.com/spreadsheets/d/11923uPwbBZFjjGgGUA6NLw09EwE0CqkOc4q9oUmW1yo/edit?usp=sharing"",""อุทัยธานี!M252"")"),31580)</f>
        <v>31580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IFERROR(__xludf.DUMMYFUNCTION("IMPORTRANGE(""https://docs.google.com/spreadsheets/d/11923uPwbBZFjjGgGUA6NLw09EwE0CqkOc4q9oUmW1yo/edit?usp=sharing"",""อุทัยธานี!M253"")"),14780)</f>
        <v>14780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IFERROR(__xludf.DUMMYFUNCTION("IMPORTRANGE(""https://docs.google.com/spreadsheets/d/11923uPwbBZFjjGgGUA6NLw09EwE0CqkOc4q9oUmW1yo/edit?usp=sharing"",""อุทัยธานี!J255"")"),0)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IFERROR(__xludf.DUMMYFUNCTION("IMPORTRANGE(""https://docs.google.com/spreadsheets/d/11923uPwbBZFjjGgGUA6NLw09EwE0CqkOc4q9oUmW1yo/edit?usp=sharing"",""อุทัยธานี!J256"")"),1)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IFERROR(__xludf.DUMMYFUNCTION("IMPORTRANGE(""https://docs.google.com/spreadsheets/d/11923uPwbBZFjjGgGUA6NLw09EwE0CqkOc4q9oUmW1yo/edit?usp=sharing"",""อุทัยธานี!J257"")"),1)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IFERROR(__xludf.DUMMYFUNCTION("IMPORTRANGE(""https://docs.google.com/spreadsheets/d/11923uPwbBZFjjGgGUA6NLw09EwE0CqkOc4q9oUmW1yo/edit?usp=sharing"",""อุทัยธานี!J258"")"),1)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IFERROR(__xludf.DUMMYFUNCTION("IMPORTRANGE(""https://docs.google.com/spreadsheets/d/11923uPwbBZFjjGgGUA6NLw09EwE0CqkOc4q9oUmW1yo/edit?usp=sharing"",""อุทัยธานี!J166"")"),0)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IFERROR(__xludf.DUMMYFUNCTION("IMPORTRANGE(""https://docs.google.com/spreadsheets/d/11923uPwbBZFjjGgGUA6NLw09EwE0CqkOc4q9oUmW1yo/edit?usp=sharing"",""อุทัยธานี!J166"")"),0)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IFERROR(__xludf.DUMMYFUNCTION("IMPORTRANGE(""https://docs.google.com/spreadsheets/d/11923uPwbBZFjjGgGUA6NLw09EwE0CqkOc4q9oUmW1yo/edit?usp=sharing"",""อุทัยธานี!J166"")"),0)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IFERROR(__xludf.DUMMYFUNCTION("IMPORTRANGE(""https://docs.google.com/spreadsheets/d/11923uPwbBZFjjGgGUA6NLw09EwE0CqkOc4q9oUmW1yo/edit?usp=sharing"",""อุทัยธานี!J166"")"),0)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IFERROR(__xludf.DUMMYFUNCTION("IMPORTRANGE(""https://docs.google.com/spreadsheets/d/11923uPwbBZFjjGgGUA6NLw09EwE0CqkOc4q9oUmW1yo/edit?usp=sharing"",""อุทัยธานี!I263"")"),40)</f>
        <v>40</v>
      </c>
      <c r="J368" s="191">
        <f ca="1">IFERROR(__xludf.DUMMYFUNCTION("IMPORTRANGE(""https://docs.google.com/spreadsheets/d/11923uPwbBZFjjGgGUA6NLw09EwE0CqkOc4q9oUmW1yo/edit?usp=sharing"",""อุทัยธานี!J263"")"),0)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IFERROR(__xludf.DUMMYFUNCTION("IMPORTRANGE(""https://docs.google.com/spreadsheets/d/11923uPwbBZFjjGgGUA6NLw09EwE0CqkOc4q9oUmW1yo/edit?usp=sharing"",""อุทัยธานี!I164"")"),0)</f>
        <v>0</v>
      </c>
      <c r="J369" s="191">
        <f ca="1">IFERROR(__xludf.DUMMYFUNCTION("IMPORTRANGE(""https://docs.google.com/spreadsheets/d/11923uPwbBZFjjGgGUA6NLw09EwE0CqkOc4q9oUmW1yo/edit?usp=sharing"",""อุทัยธานี!J164"")"),0)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IFERROR(__xludf.DUMMYFUNCTION("IMPORTRANGE(""https://docs.google.com/spreadsheets/d/11923uPwbBZFjjGgGUA6NLw09EwE0CqkOc4q9oUmW1yo/edit?usp=sharing"",""อุทัยธานี!I265"")"),40)</f>
        <v>40</v>
      </c>
      <c r="J370" s="191">
        <f ca="1">IFERROR(__xludf.DUMMYFUNCTION("IMPORTRANGE(""https://docs.google.com/spreadsheets/d/11923uPwbBZFjjGgGUA6NLw09EwE0CqkOc4q9oUmW1yo/edit?usp=sharing"",""อุทัยธานี!J265"")"),40)</f>
        <v>40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IFERROR(__xludf.DUMMYFUNCTION("IMPORTRANGE(""https://docs.google.com/spreadsheets/d/11923uPwbBZFjjGgGUA6NLw09EwE0CqkOc4q9oUmW1yo/edit?usp=sharing"",""อุทัยธานี!I164"")"),0)</f>
        <v>0</v>
      </c>
      <c r="J371" s="192">
        <f ca="1">IFERROR(__xludf.DUMMYFUNCTION("IMPORTRANGE(""https://docs.google.com/spreadsheets/d/11923uPwbBZFjjGgGUA6NLw09EwE0CqkOc4q9oUmW1yo/edit?usp=sharing"",""อุทัยธานี!J164"")"),0)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IFERROR(__xludf.DUMMYFUNCTION("IMPORTRANGE(""https://docs.google.com/spreadsheets/d/11923uPwbBZFjjGgGUA6NLw09EwE0CqkOc4q9oUmW1yo/edit?usp=sharing"",""อุทัยธานี!I267"")"),40)</f>
        <v>40</v>
      </c>
      <c r="J372" s="192">
        <f ca="1">IFERROR(__xludf.DUMMYFUNCTION("IMPORTRANGE(""https://docs.google.com/spreadsheets/d/11923uPwbBZFjjGgGUA6NLw09EwE0CqkOc4q9oUmW1yo/edit?usp=sharing"",""อุทัยธานี!J267"")"),0)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IFERROR(__xludf.DUMMYFUNCTION("IMPORTRANGE(""https://docs.google.com/spreadsheets/d/11923uPwbBZFjjGgGUA6NLw09EwE0CqkOc4q9oUmW1yo/edit?usp=sharing"",""อุทัยธานี!I164"")"),0)</f>
        <v>0</v>
      </c>
      <c r="J373" s="191">
        <f ca="1">IFERROR(__xludf.DUMMYFUNCTION("IMPORTRANGE(""https://docs.google.com/spreadsheets/d/11923uPwbBZFjjGgGUA6NLw09EwE0CqkOc4q9oUmW1yo/edit?usp=sharing"",""อุทัยธานี!J164"")"),0)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IFERROR(__xludf.DUMMYFUNCTION("IMPORTRANGE(""https://docs.google.com/spreadsheets/d/11923uPwbBZFjjGgGUA6NLw09EwE0CqkOc4q9oUmW1yo/edit?usp=sharing"",""อุทัยธานี!I164"")"),0)</f>
        <v>0</v>
      </c>
      <c r="J374" s="191">
        <f ca="1">IFERROR(__xludf.DUMMYFUNCTION("IMPORTRANGE(""https://docs.google.com/spreadsheets/d/11923uPwbBZFjjGgGUA6NLw09EwE0CqkOc4q9oUmW1yo/edit?usp=sharing"",""อุทัยธานี!J164"")"),0)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IFERROR(__xludf.DUMMYFUNCTION("IMPORTRANGE(""https://docs.google.com/spreadsheets/d/11923uPwbBZFjjGgGUA6NLw09EwE0CqkOc4q9oUmW1yo/edit?usp=sharing"",""อุทัยธานี!I270"")"),70)</f>
        <v>70</v>
      </c>
      <c r="J375" s="191">
        <f ca="1">IFERROR(__xludf.DUMMYFUNCTION("IMPORTRANGE(""https://docs.google.com/spreadsheets/d/11923uPwbBZFjjGgGUA6NLw09EwE0CqkOc4q9oUmW1yo/edit?usp=sharing"",""อุทัยธานี!J270"")"),20)</f>
        <v>20</v>
      </c>
      <c r="K375" s="168">
        <f t="shared" ref="K375:K377" ca="1" si="107">IF(I375&gt;0,J375*100/I375,0)</f>
        <v>28.571428571428573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IFERROR(__xludf.DUMMYFUNCTION("IMPORTRANGE(""https://docs.google.com/spreadsheets/d/11923uPwbBZFjjGgGUA6NLw09EwE0CqkOc4q9oUmW1yo/edit?usp=sharing"",""อุทัยธานี!I271"")"),20)</f>
        <v>20</v>
      </c>
      <c r="J376" s="192">
        <f ca="1">IFERROR(__xludf.DUMMYFUNCTION("IMPORTRANGE(""https://docs.google.com/spreadsheets/d/11923uPwbBZFjjGgGUA6NLw09EwE0CqkOc4q9oUmW1yo/edit?usp=sharing"",""อุทัยธานี!J271"")"),20)</f>
        <v>20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IFERROR(__xludf.DUMMYFUNCTION("IMPORTRANGE(""https://docs.google.com/spreadsheets/d/11923uPwbBZFjjGgGUA6NLw09EwE0CqkOc4q9oUmW1yo/edit?usp=sharing"",""อุทัยธานี!I272"")"),50)</f>
        <v>50</v>
      </c>
      <c r="J377" s="191">
        <f ca="1">IFERROR(__xludf.DUMMYFUNCTION("IMPORTRANGE(""https://docs.google.com/spreadsheets/d/11923uPwbBZFjjGgGUA6NLw09EwE0CqkOc4q9oUmW1yo/edit?usp=sharing"",""อุทัยธานี!J272"")"),0)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IFERROR(__xludf.DUMMYFUNCTION("IMPORTRANGE(""https://docs.google.com/spreadsheets/d/11923uPwbBZFjjGgGUA6NLw09EwE0CqkOc4q9oUmW1yo/edit?usp=sharing"",""อุทัยธานี!J273"")"),0)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IFERROR(__xludf.DUMMYFUNCTION("IMPORTRANGE(""https://docs.google.com/spreadsheets/d/11923uPwbBZFjjGgGUA6NLw09EwE0CqkOc4q9oUmW1yo/edit?usp=sharing"",""อุทัยธานี!I275"")"),1000)</f>
        <v>1000</v>
      </c>
      <c r="J380" s="360">
        <f ca="1">IFERROR(__xludf.DUMMYFUNCTION("IMPORTRANGE(""https://docs.google.com/spreadsheets/d/11923uPwbBZFjjGgGUA6NLw09EwE0CqkOc4q9oUmW1yo/edit?usp=sharing"",""อุทัยธานี!J275"")"),0)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IFERROR(__xludf.DUMMYFUNCTION("IMPORTRANGE(""https://docs.google.com/spreadsheets/d/11923uPwbBZFjjGgGUA6NLw09EwE0CqkOc4q9oUmW1yo/edit?usp=sharing"",""อุทัยธานี!L275"")"),1028520)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IFERROR(__xludf.DUMMYFUNCTION("IMPORTRANGE(""https://docs.google.com/spreadsheets/d/11923uPwbBZFjjGgGUA6NLw09EwE0CqkOc4q9oUmW1yo/edit?usp=sharing"",""อุทัยธานี!M275"")"),171791)</f>
        <v>171791</v>
      </c>
      <c r="O380" s="362">
        <f ca="1">+IF(L380&gt;0,N380*100/L380,0)</f>
        <v>16.702737914673513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IFERROR(__xludf.DUMMYFUNCTION("IMPORTRANGE(""https://docs.google.com/spreadsheets/d/11923uPwbBZFjjGgGUA6NLw09EwE0CqkOc4q9oUmW1yo/edit?usp=sharing"",""อุทัยธานี!I276"")"),100)</f>
        <v>100</v>
      </c>
      <c r="J381" s="360">
        <f ca="1">IFERROR(__xludf.DUMMYFUNCTION("IMPORTRANGE(""https://docs.google.com/spreadsheets/d/11923uPwbBZFjjGgGUA6NLw09EwE0CqkOc4q9oUmW1yo/edit?usp=sharing"",""อุทัยธานี!J276"")"),100)</f>
        <v>100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IFERROR(__xludf.DUMMYFUNCTION("IMPORTRANGE(""https://docs.google.com/spreadsheets/d/11923uPwbBZFjjGgGUA6NLw09EwE0CqkOc4q9oUmW1yo/edit?usp=sharing"",""อุทัยธานี!L277"")"),0)</f>
        <v>0</v>
      </c>
      <c r="M382" s="169"/>
      <c r="N382" s="169">
        <f ca="1">IFERROR(__xludf.DUMMYFUNCTION("IMPORTRANGE(""https://docs.google.com/spreadsheets/d/11923uPwbBZFjjGgGUA6NLw09EwE0CqkOc4q9oUmW1yo/edit?usp=sharing"",""อุทัยธานี!M277"")"),0)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IFERROR(__xludf.DUMMYFUNCTION("IMPORTRANGE(""https://docs.google.com/spreadsheets/d/11923uPwbBZFjjGgGUA6NLw09EwE0CqkOc4q9oUmW1yo/edit?usp=sharing"",""อุทัยธานี!L278"")"),1028520)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IFERROR(__xludf.DUMMYFUNCTION("IMPORTRANGE(""https://docs.google.com/spreadsheets/d/11923uPwbBZFjjGgGUA6NLw09EwE0CqkOc4q9oUmW1yo/edit?usp=sharing"",""อุทัยธานี!M278"")"),171791)</f>
        <v>171791</v>
      </c>
      <c r="O383" s="169">
        <f t="shared" ca="1" si="109"/>
        <v>16.702737914673513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IFERROR(__xludf.DUMMYFUNCTION("IMPORTRANGE(""https://docs.google.com/spreadsheets/d/11923uPwbBZFjjGgGUA6NLw09EwE0CqkOc4q9oUmW1yo/edit?usp=sharing"",""อุทัยธานี!L279"")"),0)</f>
        <v>0</v>
      </c>
      <c r="M384" s="171"/>
      <c r="N384" s="171">
        <f ca="1">IFERROR(__xludf.DUMMYFUNCTION("IMPORTRANGE(""https://docs.google.com/spreadsheets/d/11923uPwbBZFjjGgGUA6NLw09EwE0CqkOc4q9oUmW1yo/edit?usp=sharing"",""อุทัยธานี!M279"")"),0)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IFERROR(__xludf.DUMMYFUNCTION("IMPORTRANGE(""https://docs.google.com/spreadsheets/d/11923uPwbBZFjjGgGUA6NLw09EwE0CqkOc4q9oUmW1yo/edit?usp=sharing"",""อุทัยธานี!L280"")"),1028520)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IFERROR(__xludf.DUMMYFUNCTION("IMPORTRANGE(""https://docs.google.com/spreadsheets/d/11923uPwbBZFjjGgGUA6NLw09EwE0CqkOc4q9oUmW1yo/edit?usp=sharing"",""อุทัยธานี!M280"")"),171791)</f>
        <v>171791</v>
      </c>
      <c r="O385" s="171">
        <f t="shared" ca="1" si="109"/>
        <v>16.702737914673513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IFERROR(__xludf.DUMMYFUNCTION("IMPORTRANGE(""https://docs.google.com/spreadsheets/d/11923uPwbBZFjjGgGUA6NLw09EwE0CqkOc4q9oUmW1yo/edit?usp=sharing"",""อุทัยธานี!M281"")"),125940)</f>
        <v>125940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IFERROR(__xludf.DUMMYFUNCTION("IMPORTRANGE(""https://docs.google.com/spreadsheets/d/11923uPwbBZFjjGgGUA6NLw09EwE0CqkOc4q9oUmW1yo/edit?usp=sharing"",""อุทัยธานี!M282"")"),0)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IFERROR(__xludf.DUMMYFUNCTION("IMPORTRANGE(""https://docs.google.com/spreadsheets/d/11923uPwbBZFjjGgGUA6NLw09EwE0CqkOc4q9oUmW1yo/edit?usp=sharing"",""อุทัยธานี!M283"")"),30491)</f>
        <v>30491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IFERROR(__xludf.DUMMYFUNCTION("IMPORTRANGE(""https://docs.google.com/spreadsheets/d/11923uPwbBZFjjGgGUA6NLw09EwE0CqkOc4q9oUmW1yo/edit?usp=sharing"",""อุทัยธานี!M284"")"),15360)</f>
        <v>15360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IFERROR(__xludf.DUMMYFUNCTION("IMPORTRANGE(""https://docs.google.com/spreadsheets/d/11923uPwbBZFjjGgGUA6NLw09EwE0CqkOc4q9oUmW1yo/edit?usp=sharing"",""อุทัยธานี!J286"")"),0)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IFERROR(__xludf.DUMMYFUNCTION("IMPORTRANGE(""https://docs.google.com/spreadsheets/d/11923uPwbBZFjjGgGUA6NLw09EwE0CqkOc4q9oUmW1yo/edit?usp=sharing"",""อุทัยธานี!J287"")"),1)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IFERROR(__xludf.DUMMYFUNCTION("IMPORTRANGE(""https://docs.google.com/spreadsheets/d/11923uPwbBZFjjGgGUA6NLw09EwE0CqkOc4q9oUmW1yo/edit?usp=sharing"",""อุทัยธานี!J288"")"),0)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IFERROR(__xludf.DUMMYFUNCTION("IMPORTRANGE(""https://docs.google.com/spreadsheets/d/11923uPwbBZFjjGgGUA6NLw09EwE0CqkOc4q9oUmW1yo/edit?usp=sharing"",""อุทัยธานี!J289"")"),0)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IFERROR(__xludf.DUMMYFUNCTION("IMPORTRANGE(""https://docs.google.com/spreadsheets/d/11923uPwbBZFjjGgGUA6NLw09EwE0CqkOc4q9oUmW1yo/edit?usp=sharing"",""อุทัยธานี!I291"")"),100)</f>
        <v>100</v>
      </c>
      <c r="J396" s="192">
        <f ca="1">IFERROR(__xludf.DUMMYFUNCTION("IMPORTRANGE(""https://docs.google.com/spreadsheets/d/11923uPwbBZFjjGgGUA6NLw09EwE0CqkOc4q9oUmW1yo/edit?usp=sharing"",""อุทัยธานี!J291"")"),100)</f>
        <v>100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IFERROR(__xludf.DUMMYFUNCTION("IMPORTRANGE(""https://docs.google.com/spreadsheets/d/11923uPwbBZFjjGgGUA6NLw09EwE0CqkOc4q9oUmW1yo/edit?usp=sharing"",""อุทัยธานี!I292"")"),1000)</f>
        <v>1000</v>
      </c>
      <c r="J397" s="192">
        <f ca="1">IFERROR(__xludf.DUMMYFUNCTION("IMPORTRANGE(""https://docs.google.com/spreadsheets/d/11923uPwbBZFjjGgGUA6NLw09EwE0CqkOc4q9oUmW1yo/edit?usp=sharing"",""อุทัยธานี!J292"")"),0)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IFERROR(__xludf.DUMMYFUNCTION("IMPORTRANGE(""https://docs.google.com/spreadsheets/d/11923uPwbBZFjjGgGUA6NLw09EwE0CqkOc4q9oUmW1yo/edit?usp=sharing"",""อุทัยธานี!I293"")"),100)</f>
        <v>100</v>
      </c>
      <c r="J398" s="192">
        <f ca="1">IFERROR(__xludf.DUMMYFUNCTION("IMPORTRANGE(""https://docs.google.com/spreadsheets/d/11923uPwbBZFjjGgGUA6NLw09EwE0CqkOc4q9oUmW1yo/edit?usp=sharing"",""อุทัยธานี!J293"")"),0)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IFERROR(__xludf.DUMMYFUNCTION("IMPORTRANGE(""https://docs.google.com/spreadsheets/d/11923uPwbBZFjjGgGUA6NLw09EwE0CqkOc4q9oUmW1yo/edit?usp=sharing"",""อุทัยธานี!J294"")"),0)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IFERROR(__xludf.DUMMYFUNCTION("IMPORTRANGE(""https://docs.google.com/spreadsheets/d/11923uPwbBZFjjGgGUA6NLw09EwE0CqkOc4q9oUmW1yo/edit?usp=sharing"",""อุทัยธานี!I296"")"),150)</f>
        <v>150</v>
      </c>
      <c r="J401" s="360">
        <f ca="1">IFERROR(__xludf.DUMMYFUNCTION("IMPORTRANGE(""https://docs.google.com/spreadsheets/d/11923uPwbBZFjjGgGUA6NLw09EwE0CqkOc4q9oUmW1yo/edit?usp=sharing"",""อุทัยธานี!J296"")"),0)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IFERROR(__xludf.DUMMYFUNCTION("IMPORTRANGE(""https://docs.google.com/spreadsheets/d/11923uPwbBZFjjGgGUA6NLw09EwE0CqkOc4q9oUmW1yo/edit?usp=sharing"",""อุทัยธานี!L296"")"),177900)</f>
        <v>177900</v>
      </c>
      <c r="M401" s="362"/>
      <c r="N401" s="362">
        <f ca="1">IFERROR(__xludf.DUMMYFUNCTION("IMPORTRANGE(""https://docs.google.com/spreadsheets/d/11923uPwbBZFjjGgGUA6NLw09EwE0CqkOc4q9oUmW1yo/edit?usp=sharing"",""อุทัยธานี!M296"")"),24990)</f>
        <v>24990</v>
      </c>
      <c r="O401" s="362">
        <f ca="1">+IF(L401&gt;0,N401*100/L401,0)</f>
        <v>14.047217537942664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IFERROR(__xludf.DUMMYFUNCTION("IMPORTRANGE(""https://docs.google.com/spreadsheets/d/11923uPwbBZFjjGgGUA6NLw09EwE0CqkOc4q9oUmW1yo/edit?usp=sharing"",""อุทัยธานี!I297"")"),50)</f>
        <v>50</v>
      </c>
      <c r="J402" s="360">
        <f ca="1">IFERROR(__xludf.DUMMYFUNCTION("IMPORTRANGE(""https://docs.google.com/spreadsheets/d/11923uPwbBZFjjGgGUA6NLw09EwE0CqkOc4q9oUmW1yo/edit?usp=sharing"",""อุทัยธานี!J297"")"),0)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IFERROR(__xludf.DUMMYFUNCTION("IMPORTRANGE(""https://docs.google.com/spreadsheets/d/11923uPwbBZFjjGgGUA6NLw09EwE0CqkOc4q9oUmW1yo/edit?usp=sharing"",""อุทัยธานี!L298"")"),0)</f>
        <v>0</v>
      </c>
      <c r="M403" s="169"/>
      <c r="N403" s="171">
        <f ca="1">IFERROR(__xludf.DUMMYFUNCTION("IMPORTRANGE(""https://docs.google.com/spreadsheets/d/11923uPwbBZFjjGgGUA6NLw09EwE0CqkOc4q9oUmW1yo/edit?usp=sharing"",""อุทัยธานี!M298"")"),0)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IFERROR(__xludf.DUMMYFUNCTION("IMPORTRANGE(""https://docs.google.com/spreadsheets/d/11923uPwbBZFjjGgGUA6NLw09EwE0CqkOc4q9oUmW1yo/edit?usp=sharing"",""อุทัยธานี!L299"")"),177900)</f>
        <v>177900</v>
      </c>
      <c r="M404" s="169"/>
      <c r="N404" s="171">
        <f ca="1">IFERROR(__xludf.DUMMYFUNCTION("IMPORTRANGE(""https://docs.google.com/spreadsheets/d/11923uPwbBZFjjGgGUA6NLw09EwE0CqkOc4q9oUmW1yo/edit?usp=sharing"",""อุทัยธานี!M299"")"),24990)</f>
        <v>24990</v>
      </c>
      <c r="O404" s="171">
        <f t="shared" ca="1" si="112"/>
        <v>14.047217537942664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IFERROR(__xludf.DUMMYFUNCTION("IMPORTRANGE(""https://docs.google.com/spreadsheets/d/11923uPwbBZFjjGgGUA6NLw09EwE0CqkOc4q9oUmW1yo/edit?usp=sharing"",""อุทัยธานี!L300"")"),0)</f>
        <v>0</v>
      </c>
      <c r="M405" s="171"/>
      <c r="N405" s="171">
        <f ca="1">IFERROR(__xludf.DUMMYFUNCTION("IMPORTRANGE(""https://docs.google.com/spreadsheets/d/11923uPwbBZFjjGgGUA6NLw09EwE0CqkOc4q9oUmW1yo/edit?usp=sharing"",""อุทัยธานี!M300"")"),0)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IFERROR(__xludf.DUMMYFUNCTION("IMPORTRANGE(""https://docs.google.com/spreadsheets/d/11923uPwbBZFjjGgGUA6NLw09EwE0CqkOc4q9oUmW1yo/edit?usp=sharing"",""อุทัยธานี!L301"")"),177900)</f>
        <v>177900</v>
      </c>
      <c r="M406" s="171"/>
      <c r="N406" s="171">
        <f ca="1">IFERROR(__xludf.DUMMYFUNCTION("IMPORTRANGE(""https://docs.google.com/spreadsheets/d/11923uPwbBZFjjGgGUA6NLw09EwE0CqkOc4q9oUmW1yo/edit?usp=sharing"",""อุทัยธานี!M301"")"),24990)</f>
        <v>24990</v>
      </c>
      <c r="O406" s="171">
        <f t="shared" ca="1" si="112"/>
        <v>14.047217537942664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IFERROR(__xludf.DUMMYFUNCTION("IMPORTRANGE(""https://docs.google.com/spreadsheets/d/11923uPwbBZFjjGgGUA6NLw09EwE0CqkOc4q9oUmW1yo/edit?usp=sharing"",""อุทัยธานี!M302"")"),14990)</f>
        <v>14990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IFERROR(__xludf.DUMMYFUNCTION("IMPORTRANGE(""https://docs.google.com/spreadsheets/d/11923uPwbBZFjjGgGUA6NLw09EwE0CqkOc4q9oUmW1yo/edit?usp=sharing"",""อุทัยธานี!M303"")"),0)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IFERROR(__xludf.DUMMYFUNCTION("IMPORTRANGE(""https://docs.google.com/spreadsheets/d/11923uPwbBZFjjGgGUA6NLw09EwE0CqkOc4q9oUmW1yo/edit?usp=sharing"",""อุทัยธานี!M304"")"),0)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IFERROR(__xludf.DUMMYFUNCTION("IMPORTRANGE(""https://docs.google.com/spreadsheets/d/11923uPwbBZFjjGgGUA6NLw09EwE0CqkOc4q9oUmW1yo/edit?usp=sharing"",""อุทัยธานี!M305"")"),10000)</f>
        <v>10000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IFERROR(__xludf.DUMMYFUNCTION("IMPORTRANGE(""https://docs.google.com/spreadsheets/d/11923uPwbBZFjjGgGUA6NLw09EwE0CqkOc4q9oUmW1yo/edit?usp=sharing"",""อุทัยธานี!J307"")"),0)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IFERROR(__xludf.DUMMYFUNCTION("IMPORTRANGE(""https://docs.google.com/spreadsheets/d/11923uPwbBZFjjGgGUA6NLw09EwE0CqkOc4q9oUmW1yo/edit?usp=sharing"",""อุทัยธานี!J308"")"),1)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IFERROR(__xludf.DUMMYFUNCTION("IMPORTRANGE(""https://docs.google.com/spreadsheets/d/11923uPwbBZFjjGgGUA6NLw09EwE0CqkOc4q9oUmW1yo/edit?usp=sharing"",""อุทัยธานี!J309"")"),0)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IFERROR(__xludf.DUMMYFUNCTION("IMPORTRANGE(""https://docs.google.com/spreadsheets/d/11923uPwbBZFjjGgGUA6NLw09EwE0CqkOc4q9oUmW1yo/edit?usp=sharing"",""อุทัยธานี!J310"")"),0)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IFERROR(__xludf.DUMMYFUNCTION("IMPORTRANGE(""https://docs.google.com/spreadsheets/d/11923uPwbBZFjjGgGUA6NLw09EwE0CqkOc4q9oUmW1yo/edit?usp=sharing"",""อุทัยธานี!I311"")"),50)</f>
        <v>50</v>
      </c>
      <c r="J416" s="203">
        <f ca="1">IFERROR(__xludf.DUMMYFUNCTION("IMPORTRANGE(""https://docs.google.com/spreadsheets/d/11923uPwbBZFjjGgGUA6NLw09EwE0CqkOc4q9oUmW1yo/edit?usp=sharing"",""อุทัยธานี!J311"")"),0)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IFERROR(__xludf.DUMMYFUNCTION("IMPORTRANGE(""https://docs.google.com/spreadsheets/d/11923uPwbBZFjjGgGUA6NLw09EwE0CqkOc4q9oUmW1yo/edit?usp=sharing"",""อุทัยธานี!I312"")"),20)</f>
        <v>20</v>
      </c>
      <c r="J417" s="379">
        <f ca="1">IFERROR(__xludf.DUMMYFUNCTION("IMPORTRANGE(""https://docs.google.com/spreadsheets/d/11923uPwbBZFjjGgGUA6NLw09EwE0CqkOc4q9oUmW1yo/edit?usp=sharing"",""อุทัยธานี!J312"")"),0)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IFERROR(__xludf.DUMMYFUNCTION("IMPORTRANGE(""https://docs.google.com/spreadsheets/d/11923uPwbBZFjjGgGUA6NLw09EwE0CqkOc4q9oUmW1yo/edit?usp=sharing"",""อุทัยธานี!I313"")"),60)</f>
        <v>60</v>
      </c>
      <c r="J418" s="380">
        <f ca="1">IFERROR(__xludf.DUMMYFUNCTION("IMPORTRANGE(""https://docs.google.com/spreadsheets/d/11923uPwbBZFjjGgGUA6NLw09EwE0CqkOc4q9oUmW1yo/edit?usp=sharing"",""อุทัยธานี!J313"")"),0)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IFERROR(__xludf.DUMMYFUNCTION("IMPORTRANGE(""https://docs.google.com/spreadsheets/d/11923uPwbBZFjjGgGUA6NLw09EwE0CqkOc4q9oUmW1yo/edit?usp=sharing"",""อุทัยธานี!I314"")"),20)</f>
        <v>20</v>
      </c>
      <c r="J419" s="275">
        <f ca="1">IFERROR(__xludf.DUMMYFUNCTION("IMPORTRANGE(""https://docs.google.com/spreadsheets/d/11923uPwbBZFjjGgGUA6NLw09EwE0CqkOc4q9oUmW1yo/edit?usp=sharing"",""อุทัยธานี!J314"")"),0)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IFERROR(__xludf.DUMMYFUNCTION("IMPORTRANGE(""https://docs.google.com/spreadsheets/d/11923uPwbBZFjjGgGUA6NLw09EwE0CqkOc4q9oUmW1yo/edit?usp=sharing"",""อุทัยธานี!I315"")"),20)</f>
        <v>20</v>
      </c>
      <c r="J420" s="275">
        <f ca="1">IFERROR(__xludf.DUMMYFUNCTION("IMPORTRANGE(""https://docs.google.com/spreadsheets/d/11923uPwbBZFjjGgGUA6NLw09EwE0CqkOc4q9oUmW1yo/edit?usp=sharing"",""อุทัยธานี!J315"")"),20)</f>
        <v>20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IFERROR(__xludf.DUMMYFUNCTION("IMPORTRANGE(""https://docs.google.com/spreadsheets/d/11923uPwbBZFjjGgGUA6NLw09EwE0CqkOc4q9oUmW1yo/edit?usp=sharing"",""อุทัยธานี!I316"")"),20)</f>
        <v>20</v>
      </c>
      <c r="J421" s="379">
        <f ca="1">IFERROR(__xludf.DUMMYFUNCTION("IMPORTRANGE(""https://docs.google.com/spreadsheets/d/11923uPwbBZFjjGgGUA6NLw09EwE0CqkOc4q9oUmW1yo/edit?usp=sharing"",""อุทัยธานี!J316"")"),0)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IFERROR(__xludf.DUMMYFUNCTION("IMPORTRANGE(""https://docs.google.com/spreadsheets/d/11923uPwbBZFjjGgGUA6NLw09EwE0CqkOc4q9oUmW1yo/edit?usp=sharing"",""อุทัยธานี!I317"")"),60)</f>
        <v>60</v>
      </c>
      <c r="J422" s="380">
        <f ca="1">IFERROR(__xludf.DUMMYFUNCTION("IMPORTRANGE(""https://docs.google.com/spreadsheets/d/11923uPwbBZFjjGgGUA6NLw09EwE0CqkOc4q9oUmW1yo/edit?usp=sharing"",""อุทัยธานี!J317"")"),0)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IFERROR(__xludf.DUMMYFUNCTION("IMPORTRANGE(""https://docs.google.com/spreadsheets/d/11923uPwbBZFjjGgGUA6NLw09EwE0CqkOc4q9oUmW1yo/edit?usp=sharing"",""อุทัยธานี!I318"")"),20)</f>
        <v>20</v>
      </c>
      <c r="J423" s="275">
        <f ca="1">IFERROR(__xludf.DUMMYFUNCTION("IMPORTRANGE(""https://docs.google.com/spreadsheets/d/11923uPwbBZFjjGgGUA6NLw09EwE0CqkOc4q9oUmW1yo/edit?usp=sharing"",""อุทัยธานี!J318"")"),0)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IFERROR(__xludf.DUMMYFUNCTION("IMPORTRANGE(""https://docs.google.com/spreadsheets/d/11923uPwbBZFjjGgGUA6NLw09EwE0CqkOc4q9oUmW1yo/edit?usp=sharing"",""อุทัยธานี!I319"")"),20)</f>
        <v>20</v>
      </c>
      <c r="J424" s="275">
        <f ca="1">IFERROR(__xludf.DUMMYFUNCTION("IMPORTRANGE(""https://docs.google.com/spreadsheets/d/11923uPwbBZFjjGgGUA6NLw09EwE0CqkOc4q9oUmW1yo/edit?usp=sharing"",""อุทัยธานี!J319"")"),0)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IFERROR(__xludf.DUMMYFUNCTION("IMPORTRANGE(""https://docs.google.com/spreadsheets/d/11923uPwbBZFjjGgGUA6NLw09EwE0CqkOc4q9oUmW1yo/edit?usp=sharing"",""อุทัยธานี!I320"")"),20)</f>
        <v>20</v>
      </c>
      <c r="J425" s="275">
        <f ca="1">IFERROR(__xludf.DUMMYFUNCTION("IMPORTRANGE(""https://docs.google.com/spreadsheets/d/11923uPwbBZFjjGgGUA6NLw09EwE0CqkOc4q9oUmW1yo/edit?usp=sharing"",""อุทัยธานี!J320"")"),0)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IFERROR(__xludf.DUMMYFUNCTION("IMPORTRANGE(""https://docs.google.com/spreadsheets/d/11923uPwbBZFjjGgGUA6NLw09EwE0CqkOc4q9oUmW1yo/edit?usp=sharing"",""อุทัยธานี!I321"")"),10)</f>
        <v>10</v>
      </c>
      <c r="J426" s="379">
        <f ca="1">IFERROR(__xludf.DUMMYFUNCTION("IMPORTRANGE(""https://docs.google.com/spreadsheets/d/11923uPwbBZFjjGgGUA6NLw09EwE0CqkOc4q9oUmW1yo/edit?usp=sharing"",""อุทัยธานี!J321"")"),0)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IFERROR(__xludf.DUMMYFUNCTION("IMPORTRANGE(""https://docs.google.com/spreadsheets/d/11923uPwbBZFjjGgGUA6NLw09EwE0CqkOc4q9oUmW1yo/edit?usp=sharing"",""อุทัยธานี!I322"")"),30)</f>
        <v>30</v>
      </c>
      <c r="J427" s="380">
        <f ca="1">IFERROR(__xludf.DUMMYFUNCTION("IMPORTRANGE(""https://docs.google.com/spreadsheets/d/11923uPwbBZFjjGgGUA6NLw09EwE0CqkOc4q9oUmW1yo/edit?usp=sharing"",""อุทัยธานี!J322"")"),0)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IFERROR(__xludf.DUMMYFUNCTION("IMPORTRANGE(""https://docs.google.com/spreadsheets/d/11923uPwbBZFjjGgGUA6NLw09EwE0CqkOc4q9oUmW1yo/edit?usp=sharing"",""อุทัยธานี!I323"")"),10)</f>
        <v>10</v>
      </c>
      <c r="J428" s="275">
        <f ca="1">IFERROR(__xludf.DUMMYFUNCTION("IMPORTRANGE(""https://docs.google.com/spreadsheets/d/11923uPwbBZFjjGgGUA6NLw09EwE0CqkOc4q9oUmW1yo/edit?usp=sharing"",""อุทัยธานี!J323"")"),0)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IFERROR(__xludf.DUMMYFUNCTION("IMPORTRANGE(""https://docs.google.com/spreadsheets/d/11923uPwbBZFjjGgGUA6NLw09EwE0CqkOc4q9oUmW1yo/edit?usp=sharing"",""อุทัยธานี!I324"")"),10)</f>
        <v>10</v>
      </c>
      <c r="J429" s="275">
        <f ca="1">IFERROR(__xludf.DUMMYFUNCTION("IMPORTRANGE(""https://docs.google.com/spreadsheets/d/11923uPwbBZFjjGgGUA6NLw09EwE0CqkOc4q9oUmW1yo/edit?usp=sharing"",""อุทัยธานี!J324"")"),0)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IFERROR(__xludf.DUMMYFUNCTION("IMPORTRANGE(""https://docs.google.com/spreadsheets/d/11923uPwbBZFjjGgGUA6NLw09EwE0CqkOc4q9oUmW1yo/edit?usp=sharing"",""อุทัยธานี!I325"")"),40)</f>
        <v>40</v>
      </c>
      <c r="J430" s="379">
        <f ca="1">IFERROR(__xludf.DUMMYFUNCTION("IMPORTRANGE(""https://docs.google.com/spreadsheets/d/11923uPwbBZFjjGgGUA6NLw09EwE0CqkOc4q9oUmW1yo/edit?usp=sharing"",""อุทัยธานี!J325"")"),0)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IFERROR(__xludf.DUMMYFUNCTION("IMPORTRANGE(""https://docs.google.com/spreadsheets/d/11923uPwbBZFjjGgGUA6NLw09EwE0CqkOc4q9oUmW1yo/edit?usp=sharing"",""อุทัยธานี!I326"")"),20)</f>
        <v>20</v>
      </c>
      <c r="J431" s="275">
        <f ca="1">IFERROR(__xludf.DUMMYFUNCTION("IMPORTRANGE(""https://docs.google.com/spreadsheets/d/11923uPwbBZFjjGgGUA6NLw09EwE0CqkOc4q9oUmW1yo/edit?usp=sharing"",""อุทัยธานี!J326"")"),0)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IFERROR(__xludf.DUMMYFUNCTION("IMPORTRANGE(""https://docs.google.com/spreadsheets/d/11923uPwbBZFjjGgGUA6NLw09EwE0CqkOc4q9oUmW1yo/edit?usp=sharing"",""อุทัยธานี!I327"")"),20)</f>
        <v>20</v>
      </c>
      <c r="J432" s="275">
        <f ca="1">IFERROR(__xludf.DUMMYFUNCTION("IMPORTRANGE(""https://docs.google.com/spreadsheets/d/11923uPwbBZFjjGgGUA6NLw09EwE0CqkOc4q9oUmW1yo/edit?usp=sharing"",""อุทัยธานี!J327"")"),0)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IFERROR(__xludf.DUMMYFUNCTION("IMPORTRANGE(""https://docs.google.com/spreadsheets/d/11923uPwbBZFjjGgGUA6NLw09EwE0CqkOc4q9oUmW1yo/edit?usp=sharing"",""อุทัยธานี!J328"")"),0)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IFERROR(__xludf.DUMMYFUNCTION("IMPORTRANGE(""https://docs.google.com/spreadsheets/d/11923uPwbBZFjjGgGUA6NLw09EwE0CqkOc4q9oUmW1yo/edit?usp=sharing"",""อุทัยธานี!I330"")"),15)</f>
        <v>15</v>
      </c>
      <c r="J435" s="393">
        <f ca="1">IFERROR(__xludf.DUMMYFUNCTION("IMPORTRANGE(""https://docs.google.com/spreadsheets/d/11923uPwbBZFjjGgGUA6NLw09EwE0CqkOc4q9oUmW1yo/edit?usp=sharing"",""อุทัยธานี!J330"")"),15)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IFERROR(__xludf.DUMMYFUNCTION("IMPORTRANGE(""https://docs.google.com/spreadsheets/d/11923uPwbBZFjjGgGUA6NLw09EwE0CqkOc4q9oUmW1yo/edit?usp=sharing"",""อุทัยธานี!L330"")"),83000)</f>
        <v>83000</v>
      </c>
      <c r="M435" s="395"/>
      <c r="N435" s="395">
        <f ca="1">IFERROR(__xludf.DUMMYFUNCTION("IMPORTRANGE(""https://docs.google.com/spreadsheets/d/11923uPwbBZFjjGgGUA6NLw09EwE0CqkOc4q9oUmW1yo/edit?usp=sharing"",""อุทัยธานี!M330"")"),49090)</f>
        <v>49090</v>
      </c>
      <c r="O435" s="395">
        <f t="shared" ref="O435:O439" ca="1" si="114">+IF(L435&gt;0,N435*100/L435,0)</f>
        <v>59.144578313253014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IFERROR(__xludf.DUMMYFUNCTION("IMPORTRANGE(""https://docs.google.com/spreadsheets/d/11923uPwbBZFjjGgGUA6NLw09EwE0CqkOc4q9oUmW1yo/edit?usp=sharing"",""อุทัยธานี!L331"")"),0)</f>
        <v>0</v>
      </c>
      <c r="M436" s="169"/>
      <c r="N436" s="171">
        <f ca="1">IFERROR(__xludf.DUMMYFUNCTION("IMPORTRANGE(""https://docs.google.com/spreadsheets/d/11923uPwbBZFjjGgGUA6NLw09EwE0CqkOc4q9oUmW1yo/edit?usp=sharing"",""อุทัยธานี!M331"")"),0)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IFERROR(__xludf.DUMMYFUNCTION("IMPORTRANGE(""https://docs.google.com/spreadsheets/d/11923uPwbBZFjjGgGUA6NLw09EwE0CqkOc4q9oUmW1yo/edit?usp=sharing"",""อุทัยธานี!L332"")"),83000)</f>
        <v>83000</v>
      </c>
      <c r="M437" s="169"/>
      <c r="N437" s="171">
        <f ca="1">IFERROR(__xludf.DUMMYFUNCTION("IMPORTRANGE(""https://docs.google.com/spreadsheets/d/11923uPwbBZFjjGgGUA6NLw09EwE0CqkOc4q9oUmW1yo/edit?usp=sharing"",""อุทัยธานี!M332"")"),49090)</f>
        <v>49090</v>
      </c>
      <c r="O437" s="171">
        <f t="shared" ca="1" si="114"/>
        <v>59.144578313253014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IFERROR(__xludf.DUMMYFUNCTION("IMPORTRANGE(""https://docs.google.com/spreadsheets/d/11923uPwbBZFjjGgGUA6NLw09EwE0CqkOc4q9oUmW1yo/edit?usp=sharing"",""อุทัยธานี!L333"")"),0)</f>
        <v>0</v>
      </c>
      <c r="M438" s="171"/>
      <c r="N438" s="171">
        <f ca="1">IFERROR(__xludf.DUMMYFUNCTION("IMPORTRANGE(""https://docs.google.com/spreadsheets/d/11923uPwbBZFjjGgGUA6NLw09EwE0CqkOc4q9oUmW1yo/edit?usp=sharing"",""อุทัยธานี!M333"")"),0)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IFERROR(__xludf.DUMMYFUNCTION("IMPORTRANGE(""https://docs.google.com/spreadsheets/d/11923uPwbBZFjjGgGUA6NLw09EwE0CqkOc4q9oUmW1yo/edit?usp=sharing"",""อุทัยธานี!L334"")"),83000)</f>
        <v>83000</v>
      </c>
      <c r="M439" s="171"/>
      <c r="N439" s="171">
        <f ca="1">IFERROR(__xludf.DUMMYFUNCTION("IMPORTRANGE(""https://docs.google.com/spreadsheets/d/11923uPwbBZFjjGgGUA6NLw09EwE0CqkOc4q9oUmW1yo/edit?usp=sharing"",""อุทัยธานี!M334"")"),49090)</f>
        <v>49090</v>
      </c>
      <c r="O439" s="171">
        <f t="shared" ca="1" si="114"/>
        <v>59.144578313253014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IFERROR(__xludf.DUMMYFUNCTION("IMPORTRANGE(""https://docs.google.com/spreadsheets/d/11923uPwbBZFjjGgGUA6NLw09EwE0CqkOc4q9oUmW1yo/edit?usp=sharing"",""อุทัยธานี!M335"")"),32200)</f>
        <v>32200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IFERROR(__xludf.DUMMYFUNCTION("IMPORTRANGE(""https://docs.google.com/spreadsheets/d/11923uPwbBZFjjGgGUA6NLw09EwE0CqkOc4q9oUmW1yo/edit?usp=sharing"",""อุทัยธานี!M336"")"),0)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IFERROR(__xludf.DUMMYFUNCTION("IMPORTRANGE(""https://docs.google.com/spreadsheets/d/11923uPwbBZFjjGgGUA6NLw09EwE0CqkOc4q9oUmW1yo/edit?usp=sharing"",""อุทัยธานี!M337"")"),0)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IFERROR(__xludf.DUMMYFUNCTION("IMPORTRANGE(""https://docs.google.com/spreadsheets/d/11923uPwbBZFjjGgGUA6NLw09EwE0CqkOc4q9oUmW1yo/edit?usp=sharing"",""อุทัยธานี!M338"")"),16890)</f>
        <v>16890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IFERROR(__xludf.DUMMYFUNCTION("IMPORTRANGE(""https://docs.google.com/spreadsheets/d/11923uPwbBZFjjGgGUA6NLw09EwE0CqkOc4q9oUmW1yo/edit?usp=sharing"",""อุทัยธานี!J341"")"),1)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IFERROR(__xludf.DUMMYFUNCTION("IMPORTRANGE(""https://docs.google.com/spreadsheets/d/11923uPwbBZFjjGgGUA6NLw09EwE0CqkOc4q9oUmW1yo/edit?usp=sharing"",""อุทัยธานี!J342"")"),1)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IFERROR(__xludf.DUMMYFUNCTION("IMPORTRANGE(""https://docs.google.com/spreadsheets/d/11923uPwbBZFjjGgGUA6NLw09EwE0CqkOc4q9oUmW1yo/edit?usp=sharing"",""อุทัยธานี!J343"")"),1)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IFERROR(__xludf.DUMMYFUNCTION("IMPORTRANGE(""https://docs.google.com/spreadsheets/d/11923uPwbBZFjjGgGUA6NLw09EwE0CqkOc4q9oUmW1yo/edit?usp=sharing"",""อุทัยธานี!I344"")"),15)</f>
        <v>15</v>
      </c>
      <c r="J449" s="203">
        <f ca="1">IFERROR(__xludf.DUMMYFUNCTION("IMPORTRANGE(""https://docs.google.com/spreadsheets/d/11923uPwbBZFjjGgGUA6NLw09EwE0CqkOc4q9oUmW1yo/edit?usp=sharing"",""อุทัยธานี!J344"")"),15)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IFERROR(__xludf.DUMMYFUNCTION("IMPORTRANGE(""https://docs.google.com/spreadsheets/d/11923uPwbBZFjjGgGUA6NLw09EwE0CqkOc4q9oUmW1yo/edit?usp=sharing"",""อุทัยธานี!I345"")"),15)</f>
        <v>15</v>
      </c>
      <c r="J450" s="192">
        <f ca="1">IFERROR(__xludf.DUMMYFUNCTION("IMPORTRANGE(""https://docs.google.com/spreadsheets/d/11923uPwbBZFjjGgGUA6NLw09EwE0CqkOc4q9oUmW1yo/edit?usp=sharing"",""อุทัยธานี!J345"")"),15)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IFERROR(__xludf.DUMMYFUNCTION("IMPORTRANGE(""https://docs.google.com/spreadsheets/d/11923uPwbBZFjjGgGUA6NLw09EwE0CqkOc4q9oUmW1yo/edit?usp=sharing"",""อุทัยธานี!I346"")"),0)</f>
        <v>0</v>
      </c>
      <c r="J451" s="191">
        <f ca="1">IFERROR(__xludf.DUMMYFUNCTION("IMPORTRANGE(""https://docs.google.com/spreadsheets/d/11923uPwbBZFjjGgGUA6NLw09EwE0CqkOc4q9oUmW1yo/edit?usp=sharing"",""อุทัยธานี!J346"")"),0)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IFERROR(__xludf.DUMMYFUNCTION("IMPORTRANGE(""https://docs.google.com/spreadsheets/d/11923uPwbBZFjjGgGUA6NLw09EwE0CqkOc4q9oUmW1yo/edit?usp=sharing"",""อุทัยธานี!I347"")"),0)</f>
        <v>0</v>
      </c>
      <c r="J452" s="191">
        <f ca="1">IFERROR(__xludf.DUMMYFUNCTION("IMPORTRANGE(""https://docs.google.com/spreadsheets/d/11923uPwbBZFjjGgGUA6NLw09EwE0CqkOc4q9oUmW1yo/edit?usp=sharing"",""อุทัยธานี!J347"")"),0)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IFERROR(__xludf.DUMMYFUNCTION("IMPORTRANGE(""https://docs.google.com/spreadsheets/d/11923uPwbBZFjjGgGUA6NLw09EwE0CqkOc4q9oUmW1yo/edit?usp=sharing"",""อุทัยธานี!J348"")"),0)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IFERROR(__xludf.DUMMYFUNCTION("IMPORTRANGE(""https://docs.google.com/spreadsheets/d/11923uPwbBZFjjGgGUA6NLw09EwE0CqkOc4q9oUmW1yo/edit?usp=sharing"",""อุทัยธานี!I350"")"),24457)</f>
        <v>24457</v>
      </c>
      <c r="J455" s="360">
        <f ca="1">IFERROR(__xludf.DUMMYFUNCTION("IMPORTRANGE(""https://docs.google.com/spreadsheets/d/11923uPwbBZFjjGgGUA6NLw09EwE0CqkOc4q9oUmW1yo/edit?usp=sharing"",""อุทัยธานี!J350"")"),0)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IFERROR(__xludf.DUMMYFUNCTION("IMPORTRANGE(""https://docs.google.com/spreadsheets/d/11923uPwbBZFjjGgGUA6NLw09EwE0CqkOc4q9oUmW1yo/edit?usp=sharing"",""อุทัยธานี!L350"")"),296488)</f>
        <v>296488</v>
      </c>
      <c r="M455" s="362"/>
      <c r="N455" s="362">
        <f ca="1">IFERROR(__xludf.DUMMYFUNCTION("IMPORTRANGE(""https://docs.google.com/spreadsheets/d/11923uPwbBZFjjGgGUA6NLw09EwE0CqkOc4q9oUmW1yo/edit?usp=sharing"",""อุทัยธานี!M350"")"),13895)</f>
        <v>13895</v>
      </c>
      <c r="O455" s="362">
        <f t="shared" ref="O455:O459" ca="1" si="116">+IF(L455&gt;0,N455*100/L455,0)</f>
        <v>4.6865303148862685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IFERROR(__xludf.DUMMYFUNCTION("IMPORTRANGE(""https://docs.google.com/spreadsheets/d/11923uPwbBZFjjGgGUA6NLw09EwE0CqkOc4q9oUmW1yo/edit?usp=sharing"",""อุทัยธานี!L351"")"),0)</f>
        <v>0</v>
      </c>
      <c r="M456" s="169"/>
      <c r="N456" s="171">
        <f ca="1">IFERROR(__xludf.DUMMYFUNCTION("IMPORTRANGE(""https://docs.google.com/spreadsheets/d/11923uPwbBZFjjGgGUA6NLw09EwE0CqkOc4q9oUmW1yo/edit?usp=sharing"",""อุทัยธานี!M351"")"),0)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IFERROR(__xludf.DUMMYFUNCTION("IMPORTRANGE(""https://docs.google.com/spreadsheets/d/11923uPwbBZFjjGgGUA6NLw09EwE0CqkOc4q9oUmW1yo/edit?usp=sharing"",""อุทัยธานี!L352"")"),296488)</f>
        <v>296488</v>
      </c>
      <c r="M457" s="169"/>
      <c r="N457" s="171">
        <f ca="1">IFERROR(__xludf.DUMMYFUNCTION("IMPORTRANGE(""https://docs.google.com/spreadsheets/d/11923uPwbBZFjjGgGUA6NLw09EwE0CqkOc4q9oUmW1yo/edit?usp=sharing"",""อุทัยธานี!M352"")"),13895)</f>
        <v>13895</v>
      </c>
      <c r="O457" s="171">
        <f t="shared" ca="1" si="116"/>
        <v>4.6865303148862685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IFERROR(__xludf.DUMMYFUNCTION("IMPORTRANGE(""https://docs.google.com/spreadsheets/d/11923uPwbBZFjjGgGUA6NLw09EwE0CqkOc4q9oUmW1yo/edit?usp=sharing"",""อุทัยธานี!L353"")"),0)</f>
        <v>0</v>
      </c>
      <c r="M458" s="171"/>
      <c r="N458" s="171">
        <f ca="1">IFERROR(__xludf.DUMMYFUNCTION("IMPORTRANGE(""https://docs.google.com/spreadsheets/d/11923uPwbBZFjjGgGUA6NLw09EwE0CqkOc4q9oUmW1yo/edit?usp=sharing"",""อุทัยธานี!M353"")"),0)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IFERROR(__xludf.DUMMYFUNCTION("IMPORTRANGE(""https://docs.google.com/spreadsheets/d/11923uPwbBZFjjGgGUA6NLw09EwE0CqkOc4q9oUmW1yo/edit?usp=sharing"",""อุทัยธานี!L354"")"),296488)</f>
        <v>296488</v>
      </c>
      <c r="M459" s="171"/>
      <c r="N459" s="171">
        <f ca="1">IFERROR(__xludf.DUMMYFUNCTION("IMPORTRANGE(""https://docs.google.com/spreadsheets/d/11923uPwbBZFjjGgGUA6NLw09EwE0CqkOc4q9oUmW1yo/edit?usp=sharing"",""อุทัยธานี!M354"")"),13895)</f>
        <v>13895</v>
      </c>
      <c r="O459" s="171">
        <f t="shared" ca="1" si="116"/>
        <v>4.6865303148862685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IFERROR(__xludf.DUMMYFUNCTION("IMPORTRANGE(""https://docs.google.com/spreadsheets/d/11923uPwbBZFjjGgGUA6NLw09EwE0CqkOc4q9oUmW1yo/edit?usp=sharing"",""อุทัยธานี!M355"")"),0)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IFERROR(__xludf.DUMMYFUNCTION("IMPORTRANGE(""https://docs.google.com/spreadsheets/d/11923uPwbBZFjjGgGUA6NLw09EwE0CqkOc4q9oUmW1yo/edit?usp=sharing"",""อุทัยธานี!M356"")"),0)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IFERROR(__xludf.DUMMYFUNCTION("IMPORTRANGE(""https://docs.google.com/spreadsheets/d/11923uPwbBZFjjGgGUA6NLw09EwE0CqkOc4q9oUmW1yo/edit?usp=sharing"",""อุทัยธานี!M357"")"),0)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IFERROR(__xludf.DUMMYFUNCTION("IMPORTRANGE(""https://docs.google.com/spreadsheets/d/11923uPwbBZFjjGgGUA6NLw09EwE0CqkOc4q9oUmW1yo/edit?usp=sharing"",""อุทัยธานี!M358"")"),13895)</f>
        <v>13895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IFERROR(__xludf.DUMMYFUNCTION("IMPORTRANGE(""https://docs.google.com/spreadsheets/d/11923uPwbBZFjjGgGUA6NLw09EwE0CqkOc4q9oUmW1yo/edit?usp=sharing"",""อุทัยธานี!I359"")"),24457)</f>
        <v>24457</v>
      </c>
      <c r="J464" s="264">
        <f ca="1">IFERROR(__xludf.DUMMYFUNCTION("IMPORTRANGE(""https://docs.google.com/spreadsheets/d/11923uPwbBZFjjGgGUA6NLw09EwE0CqkOc4q9oUmW1yo/edit?usp=sharing"",""อุทัยธานี!J359"")"),0)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IFERROR(__xludf.DUMMYFUNCTION("IMPORTRANGE(""https://docs.google.com/spreadsheets/d/11923uPwbBZFjjGgGUA6NLw09EwE0CqkOc4q9oUmW1yo/edit?usp=sharing"",""อุทัยธานี!I360"")"),24457)</f>
        <v>24457</v>
      </c>
      <c r="J465" s="401">
        <f ca="1">IFERROR(__xludf.DUMMYFUNCTION("IMPORTRANGE(""https://docs.google.com/spreadsheets/d/11923uPwbBZFjjGgGUA6NLw09EwE0CqkOc4q9oUmW1yo/edit?usp=sharing"",""อุทัยธานี!J360"")"),0)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IFERROR(__xludf.DUMMYFUNCTION("IMPORTRANGE(""https://docs.google.com/spreadsheets/d/11923uPwbBZFjjGgGUA6NLw09EwE0CqkOc4q9oUmW1yo/edit?usp=sharing"",""อุทัยธานี!I361"")"),2670)</f>
        <v>2670</v>
      </c>
      <c r="J466" s="401">
        <f ca="1">IFERROR(__xludf.DUMMYFUNCTION("IMPORTRANGE(""https://docs.google.com/spreadsheets/d/11923uPwbBZFjjGgGUA6NLw09EwE0CqkOc4q9oUmW1yo/edit?usp=sharing"",""อุทัยธานี!J361"")"),0)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IFERROR(__xludf.DUMMYFUNCTION("IMPORTRANGE(""https://docs.google.com/spreadsheets/d/11923uPwbBZFjjGgGUA6NLw09EwE0CqkOc4q9oUmW1yo/edit?usp=sharing"",""อุทัยธานี!I362"")"),0)</f>
        <v>0</v>
      </c>
      <c r="J467" s="192">
        <f ca="1">IFERROR(__xludf.DUMMYFUNCTION("IMPORTRANGE(""https://docs.google.com/spreadsheets/d/11923uPwbBZFjjGgGUA6NLw09EwE0CqkOc4q9oUmW1yo/edit?usp=sharing"",""อุทัยธานี!J362"")"),0)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IFERROR(__xludf.DUMMYFUNCTION("IMPORTRANGE(""https://docs.google.com/spreadsheets/d/11923uPwbBZFjjGgGUA6NLw09EwE0CqkOc4q9oUmW1yo/edit?usp=sharing"",""อุทัยธานี!I363"")"),0)</f>
        <v>0</v>
      </c>
      <c r="J468" s="192">
        <f ca="1">IFERROR(__xludf.DUMMYFUNCTION("IMPORTRANGE(""https://docs.google.com/spreadsheets/d/11923uPwbBZFjjGgGUA6NLw09EwE0CqkOc4q9oUmW1yo/edit?usp=sharing"",""อุทัยธานี!J363"")"),0)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IFERROR(__xludf.DUMMYFUNCTION("IMPORTRANGE(""https://docs.google.com/spreadsheets/d/11923uPwbBZFjjGgGUA6NLw09EwE0CqkOc4q9oUmW1yo/edit?usp=sharing"",""อุทัยธานี!I364"")"),0)</f>
        <v>0</v>
      </c>
      <c r="J469" s="192">
        <f ca="1">IFERROR(__xludf.DUMMYFUNCTION("IMPORTRANGE(""https://docs.google.com/spreadsheets/d/11923uPwbBZFjjGgGUA6NLw09EwE0CqkOc4q9oUmW1yo/edit?usp=sharing"",""อุทัยธานี!J364"")"),0)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IFERROR(__xludf.DUMMYFUNCTION("IMPORTRANGE(""https://docs.google.com/spreadsheets/d/11923uPwbBZFjjGgGUA6NLw09EwE0CqkOc4q9oUmW1yo/edit?usp=sharing"",""อุทัยธานี!I365"")"),0)</f>
        <v>0</v>
      </c>
      <c r="J470" s="192">
        <f ca="1">IFERROR(__xludf.DUMMYFUNCTION("IMPORTRANGE(""https://docs.google.com/spreadsheets/d/11923uPwbBZFjjGgGUA6NLw09EwE0CqkOc4q9oUmW1yo/edit?usp=sharing"",""อุทัยธานี!J365"")"),0)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IFERROR(__xludf.DUMMYFUNCTION("IMPORTRANGE(""https://docs.google.com/spreadsheets/d/11923uPwbBZFjjGgGUA6NLw09EwE0CqkOc4q9oUmW1yo/edit?usp=sharing"",""อุทัยธานี!I366"")"),0)</f>
        <v>0</v>
      </c>
      <c r="J471" s="192">
        <f ca="1">IFERROR(__xludf.DUMMYFUNCTION("IMPORTRANGE(""https://docs.google.com/spreadsheets/d/11923uPwbBZFjjGgGUA6NLw09EwE0CqkOc4q9oUmW1yo/edit?usp=sharing"",""อุทัยธานี!J366"")"),0)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IFERROR(__xludf.DUMMYFUNCTION("IMPORTRANGE(""https://docs.google.com/spreadsheets/d/11923uPwbBZFjjGgGUA6NLw09EwE0CqkOc4q9oUmW1yo/edit?usp=sharing"",""อุทัยธานี!I367"")"),0)</f>
        <v>0</v>
      </c>
      <c r="J472" s="192">
        <f ca="1">IFERROR(__xludf.DUMMYFUNCTION("IMPORTRANGE(""https://docs.google.com/spreadsheets/d/11923uPwbBZFjjGgGUA6NLw09EwE0CqkOc4q9oUmW1yo/edit?usp=sharing"",""อุทัยธานี!J367"")"),0)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IFERROR(__xludf.DUMMYFUNCTION("IMPORTRANGE(""https://docs.google.com/spreadsheets/d/11923uPwbBZFjjGgGUA6NLw09EwE0CqkOc4q9oUmW1yo/edit?usp=sharing"",""อุทัยธานี!I368"")"),24457)</f>
        <v>24457</v>
      </c>
      <c r="J473" s="401">
        <f ca="1">IFERROR(__xludf.DUMMYFUNCTION("IMPORTRANGE(""https://docs.google.com/spreadsheets/d/11923uPwbBZFjjGgGUA6NLw09EwE0CqkOc4q9oUmW1yo/edit?usp=sharing"",""อุทัยธานี!J368"")"),0)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IFERROR(__xludf.DUMMYFUNCTION("IMPORTRANGE(""https://docs.google.com/spreadsheets/d/11923uPwbBZFjjGgGUA6NLw09EwE0CqkOc4q9oUmW1yo/edit?usp=sharing"",""อุทัยธานี!I369"")"),2670)</f>
        <v>2670</v>
      </c>
      <c r="J474" s="401">
        <f ca="1">IFERROR(__xludf.DUMMYFUNCTION("IMPORTRANGE(""https://docs.google.com/spreadsheets/d/11923uPwbBZFjjGgGUA6NLw09EwE0CqkOc4q9oUmW1yo/edit?usp=sharing"",""อุทัยธานี!J369"")"),0)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IFERROR(__xludf.DUMMYFUNCTION("IMPORTRANGE(""https://docs.google.com/spreadsheets/d/11923uPwbBZFjjGgGUA6NLw09EwE0CqkOc4q9oUmW1yo/edit?usp=sharing"",""อุทัยธานี!I370"")"),0)</f>
        <v>0</v>
      </c>
      <c r="J475" s="192">
        <f ca="1">IFERROR(__xludf.DUMMYFUNCTION("IMPORTRANGE(""https://docs.google.com/spreadsheets/d/11923uPwbBZFjjGgGUA6NLw09EwE0CqkOc4q9oUmW1yo/edit?usp=sharing"",""อุทัยธานี!J370"")"),0)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IFERROR(__xludf.DUMMYFUNCTION("IMPORTRANGE(""https://docs.google.com/spreadsheets/d/11923uPwbBZFjjGgGUA6NLw09EwE0CqkOc4q9oUmW1yo/edit?usp=sharing"",""อุทัยธานี!I371"")"),0)</f>
        <v>0</v>
      </c>
      <c r="J476" s="192">
        <f ca="1">IFERROR(__xludf.DUMMYFUNCTION("IMPORTRANGE(""https://docs.google.com/spreadsheets/d/11923uPwbBZFjjGgGUA6NLw09EwE0CqkOc4q9oUmW1yo/edit?usp=sharing"",""อุทัยธานี!J371"")"),0)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IFERROR(__xludf.DUMMYFUNCTION("IMPORTRANGE(""https://docs.google.com/spreadsheets/d/11923uPwbBZFjjGgGUA6NLw09EwE0CqkOc4q9oUmW1yo/edit?usp=sharing"",""อุทัยธานี!I372"")"),0)</f>
        <v>0</v>
      </c>
      <c r="J477" s="192">
        <f ca="1">IFERROR(__xludf.DUMMYFUNCTION("IMPORTRANGE(""https://docs.google.com/spreadsheets/d/11923uPwbBZFjjGgGUA6NLw09EwE0CqkOc4q9oUmW1yo/edit?usp=sharing"",""อุทัยธานี!J372"")"),0)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IFERROR(__xludf.DUMMYFUNCTION("IMPORTRANGE(""https://docs.google.com/spreadsheets/d/11923uPwbBZFjjGgGUA6NLw09EwE0CqkOc4q9oUmW1yo/edit?usp=sharing"",""อุทัยธานี!I373"")"),0)</f>
        <v>0</v>
      </c>
      <c r="J478" s="192">
        <f ca="1">IFERROR(__xludf.DUMMYFUNCTION("IMPORTRANGE(""https://docs.google.com/spreadsheets/d/11923uPwbBZFjjGgGUA6NLw09EwE0CqkOc4q9oUmW1yo/edit?usp=sharing"",""อุทัยธานี!J373"")"),0)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IFERROR(__xludf.DUMMYFUNCTION("IMPORTRANGE(""https://docs.google.com/spreadsheets/d/11923uPwbBZFjjGgGUA6NLw09EwE0CqkOc4q9oUmW1yo/edit?usp=sharing"",""อุทัยธานี!I374"")"),0)</f>
        <v>0</v>
      </c>
      <c r="J479" s="192">
        <f ca="1">IFERROR(__xludf.DUMMYFUNCTION("IMPORTRANGE(""https://docs.google.com/spreadsheets/d/11923uPwbBZFjjGgGUA6NLw09EwE0CqkOc4q9oUmW1yo/edit?usp=sharing"",""อุทัยธานี!J374"")"),0)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IFERROR(__xludf.DUMMYFUNCTION("IMPORTRANGE(""https://docs.google.com/spreadsheets/d/11923uPwbBZFjjGgGUA6NLw09EwE0CqkOc4q9oUmW1yo/edit?usp=sharing"",""อุทัยธานี!I375"")"),0)</f>
        <v>0</v>
      </c>
      <c r="J480" s="192">
        <f ca="1">IFERROR(__xludf.DUMMYFUNCTION("IMPORTRANGE(""https://docs.google.com/spreadsheets/d/11923uPwbBZFjjGgGUA6NLw09EwE0CqkOc4q9oUmW1yo/edit?usp=sharing"",""อุทัยธานี!J375"")"),0)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IFERROR(__xludf.DUMMYFUNCTION("IMPORTRANGE(""https://docs.google.com/spreadsheets/d/11923uPwbBZFjjGgGUA6NLw09EwE0CqkOc4q9oUmW1yo/edit?usp=sharing"",""อุทัยธานี!I376"")"),24457)</f>
        <v>24457</v>
      </c>
      <c r="J481" s="401">
        <f ca="1">IFERROR(__xludf.DUMMYFUNCTION("IMPORTRANGE(""https://docs.google.com/spreadsheets/d/11923uPwbBZFjjGgGUA6NLw09EwE0CqkOc4q9oUmW1yo/edit?usp=sharing"",""อุทัยธานี!J376"")"),0)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IFERROR(__xludf.DUMMYFUNCTION("IMPORTRANGE(""https://docs.google.com/spreadsheets/d/11923uPwbBZFjjGgGUA6NLw09EwE0CqkOc4q9oUmW1yo/edit?usp=sharing"",""อุทัยธานี!I377"")"),2670)</f>
        <v>2670</v>
      </c>
      <c r="J482" s="401">
        <f ca="1">IFERROR(__xludf.DUMMYFUNCTION("IMPORTRANGE(""https://docs.google.com/spreadsheets/d/11923uPwbBZFjjGgGUA6NLw09EwE0CqkOc4q9oUmW1yo/edit?usp=sharing"",""อุทัยธานี!J377"")"),0)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IFERROR(__xludf.DUMMYFUNCTION("IMPORTRANGE(""https://docs.google.com/spreadsheets/d/11923uPwbBZFjjGgGUA6NLw09EwE0CqkOc4q9oUmW1yo/edit?usp=sharing"",""อุทัยธานี!I378"")"),0)</f>
        <v>0</v>
      </c>
      <c r="J483" s="192">
        <f ca="1">IFERROR(__xludf.DUMMYFUNCTION("IMPORTRANGE(""https://docs.google.com/spreadsheets/d/11923uPwbBZFjjGgGUA6NLw09EwE0CqkOc4q9oUmW1yo/edit?usp=sharing"",""อุทัยธานี!J378"")"),0)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IFERROR(__xludf.DUMMYFUNCTION("IMPORTRANGE(""https://docs.google.com/spreadsheets/d/11923uPwbBZFjjGgGUA6NLw09EwE0CqkOc4q9oUmW1yo/edit?usp=sharing"",""อุทัยธานี!I379"")"),0)</f>
        <v>0</v>
      </c>
      <c r="J484" s="192">
        <f ca="1">IFERROR(__xludf.DUMMYFUNCTION("IMPORTRANGE(""https://docs.google.com/spreadsheets/d/11923uPwbBZFjjGgGUA6NLw09EwE0CqkOc4q9oUmW1yo/edit?usp=sharing"",""อุทัยธานี!J379"")"),0)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IFERROR(__xludf.DUMMYFUNCTION("IMPORTRANGE(""https://docs.google.com/spreadsheets/d/11923uPwbBZFjjGgGUA6NLw09EwE0CqkOc4q9oUmW1yo/edit?usp=sharing"",""อุทัยธานี!I380"")"),0)</f>
        <v>0</v>
      </c>
      <c r="J485" s="192">
        <f ca="1">IFERROR(__xludf.DUMMYFUNCTION("IMPORTRANGE(""https://docs.google.com/spreadsheets/d/11923uPwbBZFjjGgGUA6NLw09EwE0CqkOc4q9oUmW1yo/edit?usp=sharing"",""อุทัยธานี!J380"")"),0)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IFERROR(__xludf.DUMMYFUNCTION("IMPORTRANGE(""https://docs.google.com/spreadsheets/d/11923uPwbBZFjjGgGUA6NLw09EwE0CqkOc4q9oUmW1yo/edit?usp=sharing"",""อุทัยธานี!I381"")"),0)</f>
        <v>0</v>
      </c>
      <c r="J486" s="192">
        <f ca="1">IFERROR(__xludf.DUMMYFUNCTION("IMPORTRANGE(""https://docs.google.com/spreadsheets/d/11923uPwbBZFjjGgGUA6NLw09EwE0CqkOc4q9oUmW1yo/edit?usp=sharing"",""อุทัยธานี!J381"")"),0)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IFERROR(__xludf.DUMMYFUNCTION("IMPORTRANGE(""https://docs.google.com/spreadsheets/d/11923uPwbBZFjjGgGUA6NLw09EwE0CqkOc4q9oUmW1yo/edit?usp=sharing"",""อุทัยธานี!I382"")"),0)</f>
        <v>0</v>
      </c>
      <c r="J487" s="401">
        <f ca="1">IFERROR(__xludf.DUMMYFUNCTION("IMPORTRANGE(""https://docs.google.com/spreadsheets/d/11923uPwbBZFjjGgGUA6NLw09EwE0CqkOc4q9oUmW1yo/edit?usp=sharing"",""อุทัยธานี!J382"")"),0)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IFERROR(__xludf.DUMMYFUNCTION("IMPORTRANGE(""https://docs.google.com/spreadsheets/d/11923uPwbBZFjjGgGUA6NLw09EwE0CqkOc4q9oUmW1yo/edit?usp=sharing"",""อุทัยธานี!I383"")"),0)</f>
        <v>0</v>
      </c>
      <c r="J488" s="401">
        <f ca="1">IFERROR(__xludf.DUMMYFUNCTION("IMPORTRANGE(""https://docs.google.com/spreadsheets/d/11923uPwbBZFjjGgGUA6NLw09EwE0CqkOc4q9oUmW1yo/edit?usp=sharing"",""อุทัยธานี!J383"")"),0)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IFERROR(__xludf.DUMMYFUNCTION("IMPORTRANGE(""https://docs.google.com/spreadsheets/d/11923uPwbBZFjjGgGUA6NLw09EwE0CqkOc4q9oUmW1yo/edit?usp=sharing"",""อุทัยธานี!I384"")"),0)</f>
        <v>0</v>
      </c>
      <c r="J489" s="192">
        <f ca="1">IFERROR(__xludf.DUMMYFUNCTION("IMPORTRANGE(""https://docs.google.com/spreadsheets/d/11923uPwbBZFjjGgGUA6NLw09EwE0CqkOc4q9oUmW1yo/edit?usp=sharing"",""อุทัยธานี!J384"")"),0)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IFERROR(__xludf.DUMMYFUNCTION("IMPORTRANGE(""https://docs.google.com/spreadsheets/d/11923uPwbBZFjjGgGUA6NLw09EwE0CqkOc4q9oUmW1yo/edit?usp=sharing"",""อุทัยธานี!I385"")"),0)</f>
        <v>0</v>
      </c>
      <c r="J490" s="192">
        <f ca="1">IFERROR(__xludf.DUMMYFUNCTION("IMPORTRANGE(""https://docs.google.com/spreadsheets/d/11923uPwbBZFjjGgGUA6NLw09EwE0CqkOc4q9oUmW1yo/edit?usp=sharing"",""อุทัยธานี!J385"")"),0)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IFERROR(__xludf.DUMMYFUNCTION("IMPORTRANGE(""https://docs.google.com/spreadsheets/d/11923uPwbBZFjjGgGUA6NLw09EwE0CqkOc4q9oUmW1yo/edit?usp=sharing"",""อุทัยธานี!I386"")"),0)</f>
        <v>0</v>
      </c>
      <c r="J491" s="192">
        <f ca="1">IFERROR(__xludf.DUMMYFUNCTION("IMPORTRANGE(""https://docs.google.com/spreadsheets/d/11923uPwbBZFjjGgGUA6NLw09EwE0CqkOc4q9oUmW1yo/edit?usp=sharing"",""อุทัยธานี!J386"")"),0)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IFERROR(__xludf.DUMMYFUNCTION("IMPORTRANGE(""https://docs.google.com/spreadsheets/d/11923uPwbBZFjjGgGUA6NLw09EwE0CqkOc4q9oUmW1yo/edit?usp=sharing"",""อุทัยธานี!I387"")"),0)</f>
        <v>0</v>
      </c>
      <c r="J492" s="192">
        <f ca="1">IFERROR(__xludf.DUMMYFUNCTION("IMPORTRANGE(""https://docs.google.com/spreadsheets/d/11923uPwbBZFjjGgGUA6NLw09EwE0CqkOc4q9oUmW1yo/edit?usp=sharing"",""อุทัยธานี!J387"")"),0)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IFERROR(__xludf.DUMMYFUNCTION("IMPORTRANGE(""https://docs.google.com/spreadsheets/d/11923uPwbBZFjjGgGUA6NLw09EwE0CqkOc4q9oUmW1yo/edit?usp=sharing"",""อุทัยธานี!I388"")"),0)</f>
        <v>0</v>
      </c>
      <c r="J493" s="192">
        <f ca="1">IFERROR(__xludf.DUMMYFUNCTION("IMPORTRANGE(""https://docs.google.com/spreadsheets/d/11923uPwbBZFjjGgGUA6NLw09EwE0CqkOc4q9oUmW1yo/edit?usp=sharing"",""อุทัยธานี!J388"")"),0)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IFERROR(__xludf.DUMMYFUNCTION("IMPORTRANGE(""https://docs.google.com/spreadsheets/d/11923uPwbBZFjjGgGUA6NLw09EwE0CqkOc4q9oUmW1yo/edit?usp=sharing"",""อุทัยธานี!I389"")"),0)</f>
        <v>0</v>
      </c>
      <c r="J494" s="417">
        <f ca="1">IFERROR(__xludf.DUMMYFUNCTION("IMPORTRANGE(""https://docs.google.com/spreadsheets/d/11923uPwbBZFjjGgGUA6NLw09EwE0CqkOc4q9oUmW1yo/edit?usp=sharing"",""อุทัยธานี!J389"")"),0)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IFERROR(__xludf.DUMMYFUNCTION("IMPORTRANGE(""https://docs.google.com/spreadsheets/d/11923uPwbBZFjjGgGUA6NLw09EwE0CqkOc4q9oUmW1yo/edit?usp=sharing"",""อุทัยธานี!I390"")"),0)</f>
        <v>0</v>
      </c>
      <c r="J495" s="417">
        <f ca="1">IFERROR(__xludf.DUMMYFUNCTION("IMPORTRANGE(""https://docs.google.com/spreadsheets/d/11923uPwbBZFjjGgGUA6NLw09EwE0CqkOc4q9oUmW1yo/edit?usp=sharing"",""อุทัยธานี!J390"")"),0)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IFERROR(__xludf.DUMMYFUNCTION("IMPORTRANGE(""https://docs.google.com/spreadsheets/d/11923uPwbBZFjjGgGUA6NLw09EwE0CqkOc4q9oUmW1yo/edit?usp=sharing"",""อุทัยธานี!I391"")"),0)</f>
        <v>0</v>
      </c>
      <c r="J496" s="417">
        <f ca="1">IFERROR(__xludf.DUMMYFUNCTION("IMPORTRANGE(""https://docs.google.com/spreadsheets/d/11923uPwbBZFjjGgGUA6NLw09EwE0CqkOc4q9oUmW1yo/edit?usp=sharing"",""อุทัยธานี!J391"")"),0)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IFERROR(__xludf.DUMMYFUNCTION("IMPORTRANGE(""https://docs.google.com/spreadsheets/d/11923uPwbBZFjjGgGUA6NLw09EwE0CqkOc4q9oUmW1yo/edit?usp=sharing"",""อุทัยธานี!I392"")"),7373)</f>
        <v>7373</v>
      </c>
      <c r="J497" s="424">
        <f ca="1">IFERROR(__xludf.DUMMYFUNCTION("IMPORTRANGE(""https://docs.google.com/spreadsheets/d/11923uPwbBZFjjGgGUA6NLw09EwE0CqkOc4q9oUmW1yo/edit?usp=sharing"",""อุทัยธานี!J392"")"),0)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IFERROR(__xludf.DUMMYFUNCTION("IMPORTRANGE(""https://docs.google.com/spreadsheets/d/11923uPwbBZFjjGgGUA6NLw09EwE0CqkOc4q9oUmW1yo/edit?usp=sharing"",""อุทัยธานี!I393"")"),7373)</f>
        <v>7373</v>
      </c>
      <c r="J498" s="401">
        <f ca="1">IFERROR(__xludf.DUMMYFUNCTION("IMPORTRANGE(""https://docs.google.com/spreadsheets/d/11923uPwbBZFjjGgGUA6NLw09EwE0CqkOc4q9oUmW1yo/edit?usp=sharing"",""อุทัยธานี!J393"")"),0)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IFERROR(__xludf.DUMMYFUNCTION("IMPORTRANGE(""https://docs.google.com/spreadsheets/d/11923uPwbBZFjjGgGUA6NLw09EwE0CqkOc4q9oUmW1yo/edit?usp=sharing"",""อุทัยธานี!I394"")"),412)</f>
        <v>412</v>
      </c>
      <c r="J499" s="401">
        <f ca="1">IFERROR(__xludf.DUMMYFUNCTION("IMPORTRANGE(""https://docs.google.com/spreadsheets/d/11923uPwbBZFjjGgGUA6NLw09EwE0CqkOc4q9oUmW1yo/edit?usp=sharing"",""อุทัยธานี!J394"")"),0)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IFERROR(__xludf.DUMMYFUNCTION("IMPORTRANGE(""https://docs.google.com/spreadsheets/d/11923uPwbBZFjjGgGUA6NLw09EwE0CqkOc4q9oUmW1yo/edit?usp=sharing"",""อุทัยธานี!I395"")"),0)</f>
        <v>0</v>
      </c>
      <c r="J500" s="167">
        <f ca="1">IFERROR(__xludf.DUMMYFUNCTION("IMPORTRANGE(""https://docs.google.com/spreadsheets/d/11923uPwbBZFjjGgGUA6NLw09EwE0CqkOc4q9oUmW1yo/edit?usp=sharing"",""อุทัยธานี!J395"")"),0)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IFERROR(__xludf.DUMMYFUNCTION("IMPORTRANGE(""https://docs.google.com/spreadsheets/d/11923uPwbBZFjjGgGUA6NLw09EwE0CqkOc4q9oUmW1yo/edit?usp=sharing"",""อุทัยธานี!I396"")"),0)</f>
        <v>0</v>
      </c>
      <c r="J501" s="167">
        <f ca="1">IFERROR(__xludf.DUMMYFUNCTION("IMPORTRANGE(""https://docs.google.com/spreadsheets/d/11923uPwbBZFjjGgGUA6NLw09EwE0CqkOc4q9oUmW1yo/edit?usp=sharing"",""อุทัยธานี!J396"")"),0)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IFERROR(__xludf.DUMMYFUNCTION("IMPORTRANGE(""https://docs.google.com/spreadsheets/d/11923uPwbBZFjjGgGUA6NLw09EwE0CqkOc4q9oUmW1yo/edit?usp=sharing"",""อุทัยธานี!I397"")"),0)</f>
        <v>0</v>
      </c>
      <c r="J502" s="192">
        <f ca="1">IFERROR(__xludf.DUMMYFUNCTION("IMPORTRANGE(""https://docs.google.com/spreadsheets/d/11923uPwbBZFjjGgGUA6NLw09EwE0CqkOc4q9oUmW1yo/edit?usp=sharing"",""อุทัยธานี!J397"")"),0)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IFERROR(__xludf.DUMMYFUNCTION("IMPORTRANGE(""https://docs.google.com/spreadsheets/d/11923uPwbBZFjjGgGUA6NLw09EwE0CqkOc4q9oUmW1yo/edit?usp=sharing"",""อุทัยธานี!I398"")"),0)</f>
        <v>0</v>
      </c>
      <c r="J503" s="192">
        <f ca="1">IFERROR(__xludf.DUMMYFUNCTION("IMPORTRANGE(""https://docs.google.com/spreadsheets/d/11923uPwbBZFjjGgGUA6NLw09EwE0CqkOc4q9oUmW1yo/edit?usp=sharing"",""อุทัยธานี!J398"")"),0)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IFERROR(__xludf.DUMMYFUNCTION("IMPORTRANGE(""https://docs.google.com/spreadsheets/d/11923uPwbBZFjjGgGUA6NLw09EwE0CqkOc4q9oUmW1yo/edit?usp=sharing"",""อุทัยธานี!I399"")"),0)</f>
        <v>0</v>
      </c>
      <c r="J504" s="192">
        <f ca="1">IFERROR(__xludf.DUMMYFUNCTION("IMPORTRANGE(""https://docs.google.com/spreadsheets/d/11923uPwbBZFjjGgGUA6NLw09EwE0CqkOc4q9oUmW1yo/edit?usp=sharing"",""อุทัยธานี!J399"")"),0)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IFERROR(__xludf.DUMMYFUNCTION("IMPORTRANGE(""https://docs.google.com/spreadsheets/d/11923uPwbBZFjjGgGUA6NLw09EwE0CqkOc4q9oUmW1yo/edit?usp=sharing"",""อุทัยธานี!I400"")"),0)</f>
        <v>0</v>
      </c>
      <c r="J505" s="192">
        <f ca="1">IFERROR(__xludf.DUMMYFUNCTION("IMPORTRANGE(""https://docs.google.com/spreadsheets/d/11923uPwbBZFjjGgGUA6NLw09EwE0CqkOc4q9oUmW1yo/edit?usp=sharing"",""อุทัยธานี!J400"")"),0)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IFERROR(__xludf.DUMMYFUNCTION("IMPORTRANGE(""https://docs.google.com/spreadsheets/d/11923uPwbBZFjjGgGUA6NLw09EwE0CqkOc4q9oUmW1yo/edit?usp=sharing"",""อุทัยธานี!I401"")"),0)</f>
        <v>0</v>
      </c>
      <c r="J506" s="192">
        <f ca="1">IFERROR(__xludf.DUMMYFUNCTION("IMPORTRANGE(""https://docs.google.com/spreadsheets/d/11923uPwbBZFjjGgGUA6NLw09EwE0CqkOc4q9oUmW1yo/edit?usp=sharing"",""อุทัยธานี!J401"")"),0)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IFERROR(__xludf.DUMMYFUNCTION("IMPORTRANGE(""https://docs.google.com/spreadsheets/d/11923uPwbBZFjjGgGUA6NLw09EwE0CqkOc4q9oUmW1yo/edit?usp=sharing"",""อุทัยธานี!I402"")"),0)</f>
        <v>0</v>
      </c>
      <c r="J507" s="192">
        <f ca="1">IFERROR(__xludf.DUMMYFUNCTION("IMPORTRANGE(""https://docs.google.com/spreadsheets/d/11923uPwbBZFjjGgGUA6NLw09EwE0CqkOc4q9oUmW1yo/edit?usp=sharing"",""อุทัยธานี!J402"")"),0)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IFERROR(__xludf.DUMMYFUNCTION("IMPORTRANGE(""https://docs.google.com/spreadsheets/d/11923uPwbBZFjjGgGUA6NLw09EwE0CqkOc4q9oUmW1yo/edit?usp=sharing"",""อุทัยธานี!I403"")"),0)</f>
        <v>0</v>
      </c>
      <c r="J508" s="167">
        <f ca="1">IFERROR(__xludf.DUMMYFUNCTION("IMPORTRANGE(""https://docs.google.com/spreadsheets/d/11923uPwbBZFjjGgGUA6NLw09EwE0CqkOc4q9oUmW1yo/edit?usp=sharing"",""อุทัยธานี!J403"")"),0)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IFERROR(__xludf.DUMMYFUNCTION("IMPORTRANGE(""https://docs.google.com/spreadsheets/d/11923uPwbBZFjjGgGUA6NLw09EwE0CqkOc4q9oUmW1yo/edit?usp=sharing"",""อุทัยธานี!I404"")"),0)</f>
        <v>0</v>
      </c>
      <c r="J509" s="167">
        <f ca="1">IFERROR(__xludf.DUMMYFUNCTION("IMPORTRANGE(""https://docs.google.com/spreadsheets/d/11923uPwbBZFjjGgGUA6NLw09EwE0CqkOc4q9oUmW1yo/edit?usp=sharing"",""อุทัยธานี!J404"")"),0)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IFERROR(__xludf.DUMMYFUNCTION("IMPORTRANGE(""https://docs.google.com/spreadsheets/d/11923uPwbBZFjjGgGUA6NLw09EwE0CqkOc4q9oUmW1yo/edit?usp=sharing"",""อุทัยธานี!I405"")"),0)</f>
        <v>0</v>
      </c>
      <c r="J510" s="192">
        <f ca="1">IFERROR(__xludf.DUMMYFUNCTION("IMPORTRANGE(""https://docs.google.com/spreadsheets/d/11923uPwbBZFjjGgGUA6NLw09EwE0CqkOc4q9oUmW1yo/edit?usp=sharing"",""อุทัยธานี!J405"")"),0)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IFERROR(__xludf.DUMMYFUNCTION("IMPORTRANGE(""https://docs.google.com/spreadsheets/d/11923uPwbBZFjjGgGUA6NLw09EwE0CqkOc4q9oUmW1yo/edit?usp=sharing"",""อุทัยธานี!I406"")"),0)</f>
        <v>0</v>
      </c>
      <c r="J511" s="192">
        <f ca="1">IFERROR(__xludf.DUMMYFUNCTION("IMPORTRANGE(""https://docs.google.com/spreadsheets/d/11923uPwbBZFjjGgGUA6NLw09EwE0CqkOc4q9oUmW1yo/edit?usp=sharing"",""อุทัยธานี!J406"")"),0)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IFERROR(__xludf.DUMMYFUNCTION("IMPORTRANGE(""https://docs.google.com/spreadsheets/d/11923uPwbBZFjjGgGUA6NLw09EwE0CqkOc4q9oUmW1yo/edit?usp=sharing"",""อุทัยธานี!I407"")"),0)</f>
        <v>0</v>
      </c>
      <c r="J512" s="192">
        <f ca="1">IFERROR(__xludf.DUMMYFUNCTION("IMPORTRANGE(""https://docs.google.com/spreadsheets/d/11923uPwbBZFjjGgGUA6NLw09EwE0CqkOc4q9oUmW1yo/edit?usp=sharing"",""อุทัยธานี!J407"")"),0)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IFERROR(__xludf.DUMMYFUNCTION("IMPORTRANGE(""https://docs.google.com/spreadsheets/d/11923uPwbBZFjjGgGUA6NLw09EwE0CqkOc4q9oUmW1yo/edit?usp=sharing"",""อุทัยธานี!I408"")"),0)</f>
        <v>0</v>
      </c>
      <c r="J513" s="192">
        <f ca="1">IFERROR(__xludf.DUMMYFUNCTION("IMPORTRANGE(""https://docs.google.com/spreadsheets/d/11923uPwbBZFjjGgGUA6NLw09EwE0CqkOc4q9oUmW1yo/edit?usp=sharing"",""อุทัยธานี!J408"")"),0)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IFERROR(__xludf.DUMMYFUNCTION("IMPORTRANGE(""https://docs.google.com/spreadsheets/d/11923uPwbBZFjjGgGUA6NLw09EwE0CqkOc4q9oUmW1yo/edit?usp=sharing"",""อุทัยธานี!I409"")"),0)</f>
        <v>0</v>
      </c>
      <c r="J514" s="192">
        <f ca="1">IFERROR(__xludf.DUMMYFUNCTION("IMPORTRANGE(""https://docs.google.com/spreadsheets/d/11923uPwbBZFjjGgGUA6NLw09EwE0CqkOc4q9oUmW1yo/edit?usp=sharing"",""อุทัยธานี!J409"")"),0)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IFERROR(__xludf.DUMMYFUNCTION("IMPORTRANGE(""https://docs.google.com/spreadsheets/d/11923uPwbBZFjjGgGUA6NLw09EwE0CqkOc4q9oUmW1yo/edit?usp=sharing"",""อุทัยธานี!I410"")"),0)</f>
        <v>0</v>
      </c>
      <c r="J515" s="192">
        <f ca="1">IFERROR(__xludf.DUMMYFUNCTION("IMPORTRANGE(""https://docs.google.com/spreadsheets/d/11923uPwbBZFjjGgGUA6NLw09EwE0CqkOc4q9oUmW1yo/edit?usp=sharing"",""อุทัยธานี!J410"")"),0)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IFERROR(__xludf.DUMMYFUNCTION("IMPORTRANGE(""https://docs.google.com/spreadsheets/d/11923uPwbBZFjjGgGUA6NLw09EwE0CqkOc4q9oUmW1yo/edit?usp=sharing"",""อุทัยธานี!I411"")"),0)</f>
        <v>0</v>
      </c>
      <c r="J516" s="264">
        <f ca="1">IFERROR(__xludf.DUMMYFUNCTION("IMPORTRANGE(""https://docs.google.com/spreadsheets/d/11923uPwbBZFjjGgGUA6NLw09EwE0CqkOc4q9oUmW1yo/edit?usp=sharing"",""อุทัยธานี!J411"")"),0)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IFERROR(__xludf.DUMMYFUNCTION("IMPORTRANGE(""https://docs.google.com/spreadsheets/d/11923uPwbBZFjjGgGUA6NLw09EwE0CqkOc4q9oUmW1yo/edit?usp=sharing"",""อุทัยธานี!I412"")"),0)</f>
        <v>0</v>
      </c>
      <c r="J517" s="277">
        <f ca="1">IFERROR(__xludf.DUMMYFUNCTION("IMPORTRANGE(""https://docs.google.com/spreadsheets/d/11923uPwbBZFjjGgGUA6NLw09EwE0CqkOc4q9oUmW1yo/edit?usp=sharing"",""อุทัยธานี!J412"")"),0)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IFERROR(__xludf.DUMMYFUNCTION("IMPORTRANGE(""https://docs.google.com/spreadsheets/d/11923uPwbBZFjjGgGUA6NLw09EwE0CqkOc4q9oUmW1yo/edit?usp=sharing"",""อุทัยธานี!I413"")"),0)</f>
        <v>0</v>
      </c>
      <c r="J518" s="277">
        <f ca="1">IFERROR(__xludf.DUMMYFUNCTION("IMPORTRANGE(""https://docs.google.com/spreadsheets/d/11923uPwbBZFjjGgGUA6NLw09EwE0CqkOc4q9oUmW1yo/edit?usp=sharing"",""อุทัยธานี!J413"")"),0)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IFERROR(__xludf.DUMMYFUNCTION("IMPORTRANGE(""https://docs.google.com/spreadsheets/d/11923uPwbBZFjjGgGUA6NLw09EwE0CqkOc4q9oUmW1yo/edit?usp=sharing"",""อุทัยธานี!I414"")"),0)</f>
        <v>0</v>
      </c>
      <c r="J519" s="191">
        <f ca="1">IFERROR(__xludf.DUMMYFUNCTION("IMPORTRANGE(""https://docs.google.com/spreadsheets/d/11923uPwbBZFjjGgGUA6NLw09EwE0CqkOc4q9oUmW1yo/edit?usp=sharing"",""อุทัยธานี!J414"")"),0)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IFERROR(__xludf.DUMMYFUNCTION("IMPORTRANGE(""https://docs.google.com/spreadsheets/d/11923uPwbBZFjjGgGUA6NLw09EwE0CqkOc4q9oUmW1yo/edit?usp=sharing"",""อุทัยธานี!I415"")"),0)</f>
        <v>0</v>
      </c>
      <c r="J520" s="191">
        <f ca="1">IFERROR(__xludf.DUMMYFUNCTION("IMPORTRANGE(""https://docs.google.com/spreadsheets/d/11923uPwbBZFjjGgGUA6NLw09EwE0CqkOc4q9oUmW1yo/edit?usp=sharing"",""อุทัยธานี!J415"")"),0)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IFERROR(__xludf.DUMMYFUNCTION("IMPORTRANGE(""https://docs.google.com/spreadsheets/d/11923uPwbBZFjjGgGUA6NLw09EwE0CqkOc4q9oUmW1yo/edit?usp=sharing"",""อุทัยธานี!I416"")"),0)</f>
        <v>0</v>
      </c>
      <c r="J521" s="191">
        <f ca="1">IFERROR(__xludf.DUMMYFUNCTION("IMPORTRANGE(""https://docs.google.com/spreadsheets/d/11923uPwbBZFjjGgGUA6NLw09EwE0CqkOc4q9oUmW1yo/edit?usp=sharing"",""อุทัยธานี!J416"")"),0)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IFERROR(__xludf.DUMMYFUNCTION("IMPORTRANGE(""https://docs.google.com/spreadsheets/d/11923uPwbBZFjjGgGUA6NLw09EwE0CqkOc4q9oUmW1yo/edit?usp=sharing"",""อุทัยธานี!I417"")"),0)</f>
        <v>0</v>
      </c>
      <c r="J522" s="191">
        <f ca="1">IFERROR(__xludf.DUMMYFUNCTION("IMPORTRANGE(""https://docs.google.com/spreadsheets/d/11923uPwbBZFjjGgGUA6NLw09EwE0CqkOc4q9oUmW1yo/edit?usp=sharing"",""อุทัยธานี!J417"")"),0)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IFERROR(__xludf.DUMMYFUNCTION("IMPORTRANGE(""https://docs.google.com/spreadsheets/d/11923uPwbBZFjjGgGUA6NLw09EwE0CqkOc4q9oUmW1yo/edit?usp=sharing"",""อุทัยธานี!I418"")"),0)</f>
        <v>0</v>
      </c>
      <c r="J523" s="191">
        <f ca="1">IFERROR(__xludf.DUMMYFUNCTION("IMPORTRANGE(""https://docs.google.com/spreadsheets/d/11923uPwbBZFjjGgGUA6NLw09EwE0CqkOc4q9oUmW1yo/edit?usp=sharing"",""อุทัยธานี!J418"")"),0)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IFERROR(__xludf.DUMMYFUNCTION("IMPORTRANGE(""https://docs.google.com/spreadsheets/d/11923uPwbBZFjjGgGUA6NLw09EwE0CqkOc4q9oUmW1yo/edit?usp=sharing"",""อุทัยธานี!I419"")"),0)</f>
        <v>0</v>
      </c>
      <c r="J524" s="191">
        <f ca="1">IFERROR(__xludf.DUMMYFUNCTION("IMPORTRANGE(""https://docs.google.com/spreadsheets/d/11923uPwbBZFjjGgGUA6NLw09EwE0CqkOc4q9oUmW1yo/edit?usp=sharing"",""อุทัยธานี!J419"")"),0)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IFERROR(__xludf.DUMMYFUNCTION("IMPORTRANGE(""https://docs.google.com/spreadsheets/d/11923uPwbBZFjjGgGUA6NLw09EwE0CqkOc4q9oUmW1yo/edit?usp=sharing"",""อุทัยธานี!I420"")"),0)</f>
        <v>0</v>
      </c>
      <c r="J525" s="277">
        <f ca="1">IFERROR(__xludf.DUMMYFUNCTION("IMPORTRANGE(""https://docs.google.com/spreadsheets/d/11923uPwbBZFjjGgGUA6NLw09EwE0CqkOc4q9oUmW1yo/edit?usp=sharing"",""อุทัยธานี!J420"")"),0)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IFERROR(__xludf.DUMMYFUNCTION("IMPORTRANGE(""https://docs.google.com/spreadsheets/d/11923uPwbBZFjjGgGUA6NLw09EwE0CqkOc4q9oUmW1yo/edit?usp=sharing"",""อุทัยธานี!I421"")"),0)</f>
        <v>0</v>
      </c>
      <c r="J526" s="277">
        <f ca="1">IFERROR(__xludf.DUMMYFUNCTION("IMPORTRANGE(""https://docs.google.com/spreadsheets/d/11923uPwbBZFjjGgGUA6NLw09EwE0CqkOc4q9oUmW1yo/edit?usp=sharing"",""อุทัยธานี!J421"")"),0)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IFERROR(__xludf.DUMMYFUNCTION("IMPORTRANGE(""https://docs.google.com/spreadsheets/d/11923uPwbBZFjjGgGUA6NLw09EwE0CqkOc4q9oUmW1yo/edit?usp=sharing"",""อุทัยธานี!I422"")"),0)</f>
        <v>0</v>
      </c>
      <c r="J527" s="192">
        <f ca="1">IFERROR(__xludf.DUMMYFUNCTION("IMPORTRANGE(""https://docs.google.com/spreadsheets/d/11923uPwbBZFjjGgGUA6NLw09EwE0CqkOc4q9oUmW1yo/edit?usp=sharing"",""อุทัยธานี!J422"")"),0)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IFERROR(__xludf.DUMMYFUNCTION("IMPORTRANGE(""https://docs.google.com/spreadsheets/d/11923uPwbBZFjjGgGUA6NLw09EwE0CqkOc4q9oUmW1yo/edit?usp=sharing"",""อุทัยธานี!I423"")"),0)</f>
        <v>0</v>
      </c>
      <c r="J528" s="192">
        <f ca="1">IFERROR(__xludf.DUMMYFUNCTION("IMPORTRANGE(""https://docs.google.com/spreadsheets/d/11923uPwbBZFjjGgGUA6NLw09EwE0CqkOc4q9oUmW1yo/edit?usp=sharing"",""อุทัยธานี!J423"")"),0)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IFERROR(__xludf.DUMMYFUNCTION("IMPORTRANGE(""https://docs.google.com/spreadsheets/d/11923uPwbBZFjjGgGUA6NLw09EwE0CqkOc4q9oUmW1yo/edit?usp=sharing"",""อุทัยธานี!I424"")"),0)</f>
        <v>0</v>
      </c>
      <c r="J529" s="192">
        <f ca="1">IFERROR(__xludf.DUMMYFUNCTION("IMPORTRANGE(""https://docs.google.com/spreadsheets/d/11923uPwbBZFjjGgGUA6NLw09EwE0CqkOc4q9oUmW1yo/edit?usp=sharing"",""อุทัยธานี!J424"")"),0)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IFERROR(__xludf.DUMMYFUNCTION("IMPORTRANGE(""https://docs.google.com/spreadsheets/d/11923uPwbBZFjjGgGUA6NLw09EwE0CqkOc4q9oUmW1yo/edit?usp=sharing"",""อุทัยธานี!I425"")"),0)</f>
        <v>0</v>
      </c>
      <c r="J530" s="192">
        <f ca="1">IFERROR(__xludf.DUMMYFUNCTION("IMPORTRANGE(""https://docs.google.com/spreadsheets/d/11923uPwbBZFjjGgGUA6NLw09EwE0CqkOc4q9oUmW1yo/edit?usp=sharing"",""อุทัยธานี!J425"")"),0)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IFERROR(__xludf.DUMMYFUNCTION("IMPORTRANGE(""https://docs.google.com/spreadsheets/d/11923uPwbBZFjjGgGUA6NLw09EwE0CqkOc4q9oUmW1yo/edit?usp=sharing"",""อุทัยธานี!I426"")"),0)</f>
        <v>0</v>
      </c>
      <c r="J531" s="192">
        <f ca="1">IFERROR(__xludf.DUMMYFUNCTION("IMPORTRANGE(""https://docs.google.com/spreadsheets/d/11923uPwbBZFjjGgGUA6NLw09EwE0CqkOc4q9oUmW1yo/edit?usp=sharing"",""อุทัยธานี!J426"")"),0)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IFERROR(__xludf.DUMMYFUNCTION("IMPORTRANGE(""https://docs.google.com/spreadsheets/d/11923uPwbBZFjjGgGUA6NLw09EwE0CqkOc4q9oUmW1yo/edit?usp=sharing"",""อุทัยธานี!I427"")"),0)</f>
        <v>0</v>
      </c>
      <c r="J532" s="445">
        <f ca="1">IFERROR(__xludf.DUMMYFUNCTION("IMPORTRANGE(""https://docs.google.com/spreadsheets/d/11923uPwbBZFjjGgGUA6NLw09EwE0CqkOc4q9oUmW1yo/edit?usp=sharing"",""อุทัยธานี!J427"")"),0)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IFERROR(__xludf.DUMMYFUNCTION("IMPORTRANGE(""https://docs.google.com/spreadsheets/d/11923uPwbBZFjjGgGUA6NLw09EwE0CqkOc4q9oUmW1yo/edit?usp=sharing"",""อุทัยธานี!I428"")"),24)</f>
        <v>24</v>
      </c>
      <c r="J533" s="393">
        <f ca="1">IFERROR(__xludf.DUMMYFUNCTION("IMPORTRANGE(""https://docs.google.com/spreadsheets/d/11923uPwbBZFjjGgGUA6NLw09EwE0CqkOc4q9oUmW1yo/edit?usp=sharing"",""อุทัยธานี!J428"")"),24)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IFERROR(__xludf.DUMMYFUNCTION("IMPORTRANGE(""https://docs.google.com/spreadsheets/d/11923uPwbBZFjjGgGUA6NLw09EwE0CqkOc4q9oUmW1yo/edit?usp=sharing"",""อุทัยธานี!L428"")"),36040)</f>
        <v>36040</v>
      </c>
      <c r="M533" s="395"/>
      <c r="N533" s="395">
        <f ca="1">IFERROR(__xludf.DUMMYFUNCTION("IMPORTRANGE(""https://docs.google.com/spreadsheets/d/11923uPwbBZFjjGgGUA6NLw09EwE0CqkOc4q9oUmW1yo/edit?usp=sharing"",""อุทัยธานี!M428"")"),30290)</f>
        <v>30290</v>
      </c>
      <c r="O533" s="395">
        <f t="shared" ref="O533:O537" ca="1" si="118">+IF(L533&gt;0,N533*100/L533,0)</f>
        <v>84.04550499445061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IFERROR(__xludf.DUMMYFUNCTION("IMPORTRANGE(""https://docs.google.com/spreadsheets/d/11923uPwbBZFjjGgGUA6NLw09EwE0CqkOc4q9oUmW1yo/edit?usp=sharing"",""อุทัยธานี!L429"")"),0)</f>
        <v>0</v>
      </c>
      <c r="M534" s="169"/>
      <c r="N534" s="171">
        <f ca="1">IFERROR(__xludf.DUMMYFUNCTION("IMPORTRANGE(""https://docs.google.com/spreadsheets/d/11923uPwbBZFjjGgGUA6NLw09EwE0CqkOc4q9oUmW1yo/edit?usp=sharing"",""อุทัยธานี!M429"")"),0)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IFERROR(__xludf.DUMMYFUNCTION("IMPORTRANGE(""https://docs.google.com/spreadsheets/d/11923uPwbBZFjjGgGUA6NLw09EwE0CqkOc4q9oUmW1yo/edit?usp=sharing"",""อุทัยธานี!L430"")"),36040)</f>
        <v>36040</v>
      </c>
      <c r="M535" s="169"/>
      <c r="N535" s="171">
        <f ca="1">IFERROR(__xludf.DUMMYFUNCTION("IMPORTRANGE(""https://docs.google.com/spreadsheets/d/11923uPwbBZFjjGgGUA6NLw09EwE0CqkOc4q9oUmW1yo/edit?usp=sharing"",""อุทัยธานี!M430"")"),30290)</f>
        <v>30290</v>
      </c>
      <c r="O535" s="171">
        <f t="shared" ca="1" si="118"/>
        <v>84.04550499445061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IFERROR(__xludf.DUMMYFUNCTION("IMPORTRANGE(""https://docs.google.com/spreadsheets/d/11923uPwbBZFjjGgGUA6NLw09EwE0CqkOc4q9oUmW1yo/edit?usp=sharing"",""อุทัยธานี!L431"")"),0)</f>
        <v>0</v>
      </c>
      <c r="M536" s="171"/>
      <c r="N536" s="171">
        <f ca="1">IFERROR(__xludf.DUMMYFUNCTION("IMPORTRANGE(""https://docs.google.com/spreadsheets/d/11923uPwbBZFjjGgGUA6NLw09EwE0CqkOc4q9oUmW1yo/edit?usp=sharing"",""อุทัยธานี!M431"")"),0)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IFERROR(__xludf.DUMMYFUNCTION("IMPORTRANGE(""https://docs.google.com/spreadsheets/d/11923uPwbBZFjjGgGUA6NLw09EwE0CqkOc4q9oUmW1yo/edit?usp=sharing"",""อุทัยธานี!L432"")"),36040)</f>
        <v>36040</v>
      </c>
      <c r="M537" s="171"/>
      <c r="N537" s="171">
        <f ca="1">IFERROR(__xludf.DUMMYFUNCTION("IMPORTRANGE(""https://docs.google.com/spreadsheets/d/11923uPwbBZFjjGgGUA6NLw09EwE0CqkOc4q9oUmW1yo/edit?usp=sharing"",""อุทัยธานี!M432"")"),30290)</f>
        <v>30290</v>
      </c>
      <c r="O537" s="171">
        <f t="shared" ca="1" si="118"/>
        <v>84.04550499445061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IFERROR(__xludf.DUMMYFUNCTION("IMPORTRANGE(""https://docs.google.com/spreadsheets/d/11923uPwbBZFjjGgGUA6NLw09EwE0CqkOc4q9oUmW1yo/edit?usp=sharing"",""อุทัยธานี!M433"")"),20440)</f>
        <v>20440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IFERROR(__xludf.DUMMYFUNCTION("IMPORTRANGE(""https://docs.google.com/spreadsheets/d/11923uPwbBZFjjGgGUA6NLw09EwE0CqkOc4q9oUmW1yo/edit?usp=sharing"",""อุทัยธานี!M434"")"),0)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IFERROR(__xludf.DUMMYFUNCTION("IMPORTRANGE(""https://docs.google.com/spreadsheets/d/11923uPwbBZFjjGgGUA6NLw09EwE0CqkOc4q9oUmW1yo/edit?usp=sharing"",""อุทัยธานี!M435"")"),0)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IFERROR(__xludf.DUMMYFUNCTION("IMPORTRANGE(""https://docs.google.com/spreadsheets/d/11923uPwbBZFjjGgGUA6NLw09EwE0CqkOc4q9oUmW1yo/edit?usp=sharing"",""อุทัยธานี!M436"")"),9850)</f>
        <v>9850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IFERROR(__xludf.DUMMYFUNCTION("IMPORTRANGE(""https://docs.google.com/spreadsheets/d/11923uPwbBZFjjGgGUA6NLw09EwE0CqkOc4q9oUmW1yo/edit?usp=sharing"",""อุทัยธานี!J438"")"),0)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IFERROR(__xludf.DUMMYFUNCTION("IMPORTRANGE(""https://docs.google.com/spreadsheets/d/11923uPwbBZFjjGgGUA6NLw09EwE0CqkOc4q9oUmW1yo/edit?usp=sharing"",""อุทัยธานี!J439"")"),1)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IFERROR(__xludf.DUMMYFUNCTION("IMPORTRANGE(""https://docs.google.com/spreadsheets/d/11923uPwbBZFjjGgGUA6NLw09EwE0CqkOc4q9oUmW1yo/edit?usp=sharing"",""อุทัยธานี!J440"")"),1)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IFERROR(__xludf.DUMMYFUNCTION("IMPORTRANGE(""https://docs.google.com/spreadsheets/d/11923uPwbBZFjjGgGUA6NLw09EwE0CqkOc4q9oUmW1yo/edit?usp=sharing"",""อุทัยธานี!J441"")"),1)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IFERROR(__xludf.DUMMYFUNCTION("IMPORTRANGE(""https://docs.google.com/spreadsheets/d/11923uPwbBZFjjGgGUA6NLw09EwE0CqkOc4q9oUmW1yo/edit?usp=sharing"",""อุทัยธานี!I442"")"),24)</f>
        <v>24</v>
      </c>
      <c r="J547" s="192">
        <f ca="1">IFERROR(__xludf.DUMMYFUNCTION("IMPORTRANGE(""https://docs.google.com/spreadsheets/d/11923uPwbBZFjjGgGUA6NLw09EwE0CqkOc4q9oUmW1yo/edit?usp=sharing"",""อุทัยธานี!J442"")"),24)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IFERROR(__xludf.DUMMYFUNCTION("IMPORTRANGE(""https://docs.google.com/spreadsheets/d/11923uPwbBZFjjGgGUA6NLw09EwE0CqkOc4q9oUmW1yo/edit?usp=sharing"",""อุทัยธานี!J166"")"),0)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IFERROR(__xludf.DUMMYFUNCTION("IMPORTRANGE(""https://docs.google.com/spreadsheets/d/11923uPwbBZFjjGgGUA6NLw09EwE0CqkOc4q9oUmW1yo/edit?usp=sharing"",""อุทัยธานี!J444"")"),0)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IFERROR(__xludf.DUMMYFUNCTION("IMPORTRANGE(""https://docs.google.com/spreadsheets/d/11923uPwbBZFjjGgGUA6NLw09EwE0CqkOc4q9oUmW1yo/edit?usp=sharing"",""อุทัยธานี!J445"")"),0)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IFERROR(__xludf.DUMMYFUNCTION("IMPORTRANGE(""https://docs.google.com/spreadsheets/d/11923uPwbBZFjjGgGUA6NLw09EwE0CqkOc4q9oUmW1yo/edit?usp=sharing"",""อุทัยธานี!I446"")"),0)</f>
        <v>0</v>
      </c>
      <c r="J551" s="393">
        <f ca="1">IFERROR(__xludf.DUMMYFUNCTION("IMPORTRANGE(""https://docs.google.com/spreadsheets/d/11923uPwbBZFjjGgGUA6NLw09EwE0CqkOc4q9oUmW1yo/edit?usp=sharing"",""อุทัยธานี!J446"")"),0)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IFERROR(__xludf.DUMMYFUNCTION("IMPORTRANGE(""https://docs.google.com/spreadsheets/d/11923uPwbBZFjjGgGUA6NLw09EwE0CqkOc4q9oUmW1yo/edit?usp=sharing"",""อุทัยธานี!L446"")"),0)</f>
        <v>0</v>
      </c>
      <c r="M551" s="395"/>
      <c r="N551" s="395">
        <f ca="1">IFERROR(__xludf.DUMMYFUNCTION("IMPORTRANGE(""https://docs.google.com/spreadsheets/d/11923uPwbBZFjjGgGUA6NLw09EwE0CqkOc4q9oUmW1yo/edit?usp=sharing"",""อุทัยธานี!M446"")"),0)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IFERROR(__xludf.DUMMYFUNCTION("IMPORTRANGE(""https://docs.google.com/spreadsheets/d/11923uPwbBZFjjGgGUA6NLw09EwE0CqkOc4q9oUmW1yo/edit?usp=sharing"",""อุทัยธานี!L447"")"),0)</f>
        <v>0</v>
      </c>
      <c r="M552" s="169"/>
      <c r="N552" s="171">
        <f ca="1">IFERROR(__xludf.DUMMYFUNCTION("IMPORTRANGE(""https://docs.google.com/spreadsheets/d/11923uPwbBZFjjGgGUA6NLw09EwE0CqkOc4q9oUmW1yo/edit?usp=sharing"",""อุทัยธานี!M447"")"),0)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IFERROR(__xludf.DUMMYFUNCTION("IMPORTRANGE(""https://docs.google.com/spreadsheets/d/11923uPwbBZFjjGgGUA6NLw09EwE0CqkOc4q9oUmW1yo/edit?usp=sharing"",""อุทัยธานี!L448"")"),0)</f>
        <v>0</v>
      </c>
      <c r="M553" s="169"/>
      <c r="N553" s="171">
        <f ca="1">IFERROR(__xludf.DUMMYFUNCTION("IMPORTRANGE(""https://docs.google.com/spreadsheets/d/11923uPwbBZFjjGgGUA6NLw09EwE0CqkOc4q9oUmW1yo/edit?usp=sharing"",""อุทัยธานี!M448"")"),0)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IFERROR(__xludf.DUMMYFUNCTION("IMPORTRANGE(""https://docs.google.com/spreadsheets/d/11923uPwbBZFjjGgGUA6NLw09EwE0CqkOc4q9oUmW1yo/edit?usp=sharing"",""อุทัยธานี!L449"")"),0)</f>
        <v>0</v>
      </c>
      <c r="M554" s="171"/>
      <c r="N554" s="171">
        <f ca="1">IFERROR(__xludf.DUMMYFUNCTION("IMPORTRANGE(""https://docs.google.com/spreadsheets/d/11923uPwbBZFjjGgGUA6NLw09EwE0CqkOc4q9oUmW1yo/edit?usp=sharing"",""อุทัยธานี!M449"")"),0)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IFERROR(__xludf.DUMMYFUNCTION("IMPORTRANGE(""https://docs.google.com/spreadsheets/d/11923uPwbBZFjjGgGUA6NLw09EwE0CqkOc4q9oUmW1yo/edit?usp=sharing"",""อุทัยธานี!L450"")"),0)</f>
        <v>0</v>
      </c>
      <c r="M555" s="171"/>
      <c r="N555" s="171">
        <f ca="1">IFERROR(__xludf.DUMMYFUNCTION("IMPORTRANGE(""https://docs.google.com/spreadsheets/d/11923uPwbBZFjjGgGUA6NLw09EwE0CqkOc4q9oUmW1yo/edit?usp=sharing"",""อุทัยธานี!M450"")"),0)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IFERROR(__xludf.DUMMYFUNCTION("IMPORTRANGE(""https://docs.google.com/spreadsheets/d/11923uPwbBZFjjGgGUA6NLw09EwE0CqkOc4q9oUmW1yo/edit?usp=sharing"",""อุทัยธานี!M451"")"),0)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IFERROR(__xludf.DUMMYFUNCTION("IMPORTRANGE(""https://docs.google.com/spreadsheets/d/11923uPwbBZFjjGgGUA6NLw09EwE0CqkOc4q9oUmW1yo/edit?usp=sharing"",""อุทัยธานี!M452"")"),0)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IFERROR(__xludf.DUMMYFUNCTION("IMPORTRANGE(""https://docs.google.com/spreadsheets/d/11923uPwbBZFjjGgGUA6NLw09EwE0CqkOc4q9oUmW1yo/edit?usp=sharing"",""อุทัยธานี!M453"")"),0)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IFERROR(__xludf.DUMMYFUNCTION("IMPORTRANGE(""https://docs.google.com/spreadsheets/d/11923uPwbBZFjjGgGUA6NLw09EwE0CqkOc4q9oUmW1yo/edit?usp=sharing"",""อุทัยธานี!M454"")"),0)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IFERROR(__xludf.DUMMYFUNCTION("IMPORTRANGE(""https://docs.google.com/spreadsheets/d/11923uPwbBZFjjGgGUA6NLw09EwE0CqkOc4q9oUmW1yo/edit?usp=sharing"",""อุทัยธานี!I455"")"),0)</f>
        <v>0</v>
      </c>
      <c r="J560" s="167">
        <f ca="1">IFERROR(__xludf.DUMMYFUNCTION("IMPORTRANGE(""https://docs.google.com/spreadsheets/d/11923uPwbBZFjjGgGUA6NLw09EwE0CqkOc4q9oUmW1yo/edit?usp=sharing"",""อุทัยธานี!J455"")"),0)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IFERROR(__xludf.DUMMYFUNCTION("IMPORTRANGE(""https://docs.google.com/spreadsheets/d/11923uPwbBZFjjGgGUA6NLw09EwE0CqkOc4q9oUmW1yo/edit?usp=sharing"",""อุทัยธานี!I456"")"),0)</f>
        <v>0</v>
      </c>
      <c r="J561" s="191">
        <f ca="1">IFERROR(__xludf.DUMMYFUNCTION("IMPORTRANGE(""https://docs.google.com/spreadsheets/d/11923uPwbBZFjjGgGUA6NLw09EwE0CqkOc4q9oUmW1yo/edit?usp=sharing"",""อุทัยธานี!J456"")"),0)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IFERROR(__xludf.DUMMYFUNCTION("IMPORTRANGE(""https://docs.google.com/spreadsheets/d/11923uPwbBZFjjGgGUA6NLw09EwE0CqkOc4q9oUmW1yo/edit?usp=sharing"",""อุทัยธานี!I457"")"),"")</f>
        <v/>
      </c>
      <c r="J562" s="191" t="str">
        <f ca="1">IFERROR(__xludf.DUMMYFUNCTION("IMPORTRANGE(""https://docs.google.com/spreadsheets/d/11923uPwbBZFjjGgGUA6NLw09EwE0CqkOc4q9oUmW1yo/edit?usp=sharing"",""อุทัยธานี!J457"")"),"")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IFERROR(__xludf.DUMMYFUNCTION("IMPORTRANGE(""https://docs.google.com/spreadsheets/d/11923uPwbBZFjjGgGUA6NLw09EwE0CqkOc4q9oUmW1yo/edit?usp=sharing"",""อุทัยธานี!I458"")"),"")</f>
        <v/>
      </c>
      <c r="J563" s="191" t="str">
        <f ca="1">IFERROR(__xludf.DUMMYFUNCTION("IMPORTRANGE(""https://docs.google.com/spreadsheets/d/11923uPwbBZFjjGgGUA6NLw09EwE0CqkOc4q9oUmW1yo/edit?usp=sharing"",""อุทัยธานี!J458"")"),"")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IFERROR(__xludf.DUMMYFUNCTION("IMPORTRANGE(""https://docs.google.com/spreadsheets/d/11923uPwbBZFjjGgGUA6NLw09EwE0CqkOc4q9oUmW1yo/edit?usp=sharing"",""อุทัยธานี!I459"")"),1550)</f>
        <v>1550</v>
      </c>
      <c r="J564" s="360">
        <f ca="1">IFERROR(__xludf.DUMMYFUNCTION("IMPORTRANGE(""https://docs.google.com/spreadsheets/d/11923uPwbBZFjjGgGUA6NLw09EwE0CqkOc4q9oUmW1yo/edit?usp=sharing"",""อุทัยธานี!J459"")"),0)</f>
        <v>0</v>
      </c>
      <c r="K564" s="361">
        <f t="shared" ca="1" si="121"/>
        <v>0</v>
      </c>
      <c r="L564" s="362">
        <f ca="1">IFERROR(__xludf.DUMMYFUNCTION("IMPORTRANGE(""https://docs.google.com/spreadsheets/d/11923uPwbBZFjjGgGUA6NLw09EwE0CqkOc4q9oUmW1yo/edit?usp=sharing"",""อุทัยธานี!L459"")"),136880)</f>
        <v>136880</v>
      </c>
      <c r="M564" s="362"/>
      <c r="N564" s="362">
        <f ca="1">IFERROR(__xludf.DUMMYFUNCTION("IMPORTRANGE(""https://docs.google.com/spreadsheets/d/11923uPwbBZFjjGgGUA6NLw09EwE0CqkOc4q9oUmW1yo/edit?usp=sharing"",""อุทัยธานี!M459"")"),30155.33)</f>
        <v>30155.33</v>
      </c>
      <c r="O564" s="362">
        <f t="shared" ref="O564:O568" ca="1" si="122">+IF(L564&gt;0,N564*100/L564,0)</f>
        <v>22.030486557568672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IFERROR(__xludf.DUMMYFUNCTION("IMPORTRANGE(""https://docs.google.com/spreadsheets/d/11923uPwbBZFjjGgGUA6NLw09EwE0CqkOc4q9oUmW1yo/edit?usp=sharing"",""อุทัยธานี!L460"")"),0)</f>
        <v>0</v>
      </c>
      <c r="M565" s="169"/>
      <c r="N565" s="171">
        <f ca="1">IFERROR(__xludf.DUMMYFUNCTION("IMPORTRANGE(""https://docs.google.com/spreadsheets/d/11923uPwbBZFjjGgGUA6NLw09EwE0CqkOc4q9oUmW1yo/edit?usp=sharing"",""อุทัยธานี!M460"")"),0)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IFERROR(__xludf.DUMMYFUNCTION("IMPORTRANGE(""https://docs.google.com/spreadsheets/d/11923uPwbBZFjjGgGUA6NLw09EwE0CqkOc4q9oUmW1yo/edit?usp=sharing"",""อุทัยธานี!L461"")"),136880)</f>
        <v>136880</v>
      </c>
      <c r="M566" s="169"/>
      <c r="N566" s="171">
        <f ca="1">IFERROR(__xludf.DUMMYFUNCTION("IMPORTRANGE(""https://docs.google.com/spreadsheets/d/11923uPwbBZFjjGgGUA6NLw09EwE0CqkOc4q9oUmW1yo/edit?usp=sharing"",""อุทัยธานี!M461"")"),30155.33)</f>
        <v>30155.33</v>
      </c>
      <c r="O566" s="171">
        <f t="shared" ca="1" si="122"/>
        <v>22.030486557568672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IFERROR(__xludf.DUMMYFUNCTION("IMPORTRANGE(""https://docs.google.com/spreadsheets/d/11923uPwbBZFjjGgGUA6NLw09EwE0CqkOc4q9oUmW1yo/edit?usp=sharing"",""อุทัยธานี!L462"")"),0)</f>
        <v>0</v>
      </c>
      <c r="M567" s="171"/>
      <c r="N567" s="171">
        <f ca="1">IFERROR(__xludf.DUMMYFUNCTION("IMPORTRANGE(""https://docs.google.com/spreadsheets/d/11923uPwbBZFjjGgGUA6NLw09EwE0CqkOc4q9oUmW1yo/edit?usp=sharing"",""อุทัยธานี!M462"")"),0)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IFERROR(__xludf.DUMMYFUNCTION("IMPORTRANGE(""https://docs.google.com/spreadsheets/d/11923uPwbBZFjjGgGUA6NLw09EwE0CqkOc4q9oUmW1yo/edit?usp=sharing"",""อุทัยธานี!L463"")"),136880)</f>
        <v>136880</v>
      </c>
      <c r="M568" s="171"/>
      <c r="N568" s="171">
        <f ca="1">IFERROR(__xludf.DUMMYFUNCTION("IMPORTRANGE(""https://docs.google.com/spreadsheets/d/11923uPwbBZFjjGgGUA6NLw09EwE0CqkOc4q9oUmW1yo/edit?usp=sharing"",""อุทัยธานี!M463"")"),30155.33)</f>
        <v>30155.33</v>
      </c>
      <c r="O568" s="171">
        <f t="shared" ca="1" si="122"/>
        <v>22.030486557568672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IFERROR(__xludf.DUMMYFUNCTION("IMPORTRANGE(""https://docs.google.com/spreadsheets/d/11923uPwbBZFjjGgGUA6NLw09EwE0CqkOc4q9oUmW1yo/edit?usp=sharing"",""อุทัยธานี!M464"")"),0)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IFERROR(__xludf.DUMMYFUNCTION("IMPORTRANGE(""https://docs.google.com/spreadsheets/d/11923uPwbBZFjjGgGUA6NLw09EwE0CqkOc4q9oUmW1yo/edit?usp=sharing"",""อุทัยธานี!M465"")"),0)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IFERROR(__xludf.DUMMYFUNCTION("IMPORTRANGE(""https://docs.google.com/spreadsheets/d/11923uPwbBZFjjGgGUA6NLw09EwE0CqkOc4q9oUmW1yo/edit?usp=sharing"",""อุทัยธานี!M466"")"),19122.33)</f>
        <v>19122.330000000002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IFERROR(__xludf.DUMMYFUNCTION("IMPORTRANGE(""https://docs.google.com/spreadsheets/d/11923uPwbBZFjjGgGUA6NLw09EwE0CqkOc4q9oUmW1yo/edit?usp=sharing"",""อุทัยธานี!M467"")"),11033)</f>
        <v>11033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IFERROR(__xludf.DUMMYFUNCTION("IMPORTRANGE(""https://docs.google.com/spreadsheets/d/11923uPwbBZFjjGgGUA6NLw09EwE0CqkOc4q9oUmW1yo/edit?usp=sharing"",""อุทัยธานี!I468"")"),1550)</f>
        <v>1550</v>
      </c>
      <c r="J573" s="401">
        <f ca="1">IFERROR(__xludf.DUMMYFUNCTION("IMPORTRANGE(""https://docs.google.com/spreadsheets/d/11923uPwbBZFjjGgGUA6NLw09EwE0CqkOc4q9oUmW1yo/edit?usp=sharing"",""อุทัยธานี!J468"")"),0)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IFERROR(__xludf.DUMMYFUNCTION("IMPORTRANGE(""https://docs.google.com/spreadsheets/d/11923uPwbBZFjjGgGUA6NLw09EwE0CqkOc4q9oUmW1yo/edit?usp=sharing"",""อุทัยธานี!I470"")"),0)</f>
        <v>0</v>
      </c>
      <c r="J575" s="192">
        <f ca="1">IFERROR(__xludf.DUMMYFUNCTION("IMPORTRANGE(""https://docs.google.com/spreadsheets/d/11923uPwbBZFjjGgGUA6NLw09EwE0CqkOc4q9oUmW1yo/edit?usp=sharing"",""อุทัยธานี!J470"")"),0)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IFERROR(__xludf.DUMMYFUNCTION("IMPORTRANGE(""https://docs.google.com/spreadsheets/d/11923uPwbBZFjjGgGUA6NLw09EwE0CqkOc4q9oUmW1yo/edit?usp=sharing"",""อุทัยธานี!I471"")"),0)</f>
        <v>0</v>
      </c>
      <c r="J576" s="192">
        <f ca="1">IFERROR(__xludf.DUMMYFUNCTION("IMPORTRANGE(""https://docs.google.com/spreadsheets/d/11923uPwbBZFjjGgGUA6NLw09EwE0CqkOc4q9oUmW1yo/edit?usp=sharing"",""อุทัยธานี!J471"")"),0)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IFERROR(__xludf.DUMMYFUNCTION("IMPORTRANGE(""https://docs.google.com/spreadsheets/d/11923uPwbBZFjjGgGUA6NLw09EwE0CqkOc4q9oUmW1yo/edit?usp=sharing"",""อุทัยธานี!I472"")"),0)</f>
        <v>0</v>
      </c>
      <c r="J577" s="192">
        <f ca="1">IFERROR(__xludf.DUMMYFUNCTION("IMPORTRANGE(""https://docs.google.com/spreadsheets/d/11923uPwbBZFjjGgGUA6NLw09EwE0CqkOc4q9oUmW1yo/edit?usp=sharing"",""อุทัยธานี!J472"")"),0)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IFERROR(__xludf.DUMMYFUNCTION("IMPORTRANGE(""https://docs.google.com/spreadsheets/d/11923uPwbBZFjjGgGUA6NLw09EwE0CqkOc4q9oUmW1yo/edit?usp=sharing"",""อุทัยธานี!I473"")"),0)</f>
        <v>0</v>
      </c>
      <c r="J578" s="192">
        <f ca="1">IFERROR(__xludf.DUMMYFUNCTION("IMPORTRANGE(""https://docs.google.com/spreadsheets/d/11923uPwbBZFjjGgGUA6NLw09EwE0CqkOc4q9oUmW1yo/edit?usp=sharing"",""อุทัยธานี!J473"")"),0)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IFERROR(__xludf.DUMMYFUNCTION("IMPORTRANGE(""https://docs.google.com/spreadsheets/d/11923uPwbBZFjjGgGUA6NLw09EwE0CqkOc4q9oUmW1yo/edit?usp=sharing"",""อุทัยธานี!I474"")"),0)</f>
        <v>0</v>
      </c>
      <c r="J579" s="192">
        <f ca="1">IFERROR(__xludf.DUMMYFUNCTION("IMPORTRANGE(""https://docs.google.com/spreadsheets/d/11923uPwbBZFjjGgGUA6NLw09EwE0CqkOc4q9oUmW1yo/edit?usp=sharing"",""อุทัยธานี!J474"")"),0)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IFERROR(__xludf.DUMMYFUNCTION("IMPORTRANGE(""https://docs.google.com/spreadsheets/d/11923uPwbBZFjjGgGUA6NLw09EwE0CqkOc4q9oUmW1yo/edit?usp=sharing"",""อุทัยธานี!I475"")"),7)</f>
        <v>7</v>
      </c>
      <c r="J580" s="360">
        <f ca="1">IFERROR(__xludf.DUMMYFUNCTION("IMPORTRANGE(""https://docs.google.com/spreadsheets/d/11923uPwbBZFjjGgGUA6NLw09EwE0CqkOc4q9oUmW1yo/edit?usp=sharing"",""อุทัยธานี!J475"")"),0)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IFERROR(__xludf.DUMMYFUNCTION("IMPORTRANGE(""https://docs.google.com/spreadsheets/d/11923uPwbBZFjjGgGUA6NLw09EwE0CqkOc4q9oUmW1yo/edit?usp=sharing"",""อุทัยธานี!L475"")"),111857)</f>
        <v>111857</v>
      </c>
      <c r="M580" s="362"/>
      <c r="N580" s="362">
        <f ca="1">IFERROR(__xludf.DUMMYFUNCTION("IMPORTRANGE(""https://docs.google.com/spreadsheets/d/11923uPwbBZFjjGgGUA6NLw09EwE0CqkOc4q9oUmW1yo/edit?usp=sharing"",""อุทัยธานี!M475"")"),3350)</f>
        <v>3350</v>
      </c>
      <c r="O580" s="362">
        <f t="shared" ref="O580:O584" ca="1" si="124">+IF(L580&gt;0,N580*100/L580,0)</f>
        <v>2.9948952680654766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IFERROR(__xludf.DUMMYFUNCTION("IMPORTRANGE(""https://docs.google.com/spreadsheets/d/11923uPwbBZFjjGgGUA6NLw09EwE0CqkOc4q9oUmW1yo/edit?usp=sharing"",""อุทัยธานี!L476"")"),0)</f>
        <v>0</v>
      </c>
      <c r="M581" s="169"/>
      <c r="N581" s="171">
        <f ca="1">IFERROR(__xludf.DUMMYFUNCTION("IMPORTRANGE(""https://docs.google.com/spreadsheets/d/11923uPwbBZFjjGgGUA6NLw09EwE0CqkOc4q9oUmW1yo/edit?usp=sharing"",""อุทัยธานี!M476"")"),0)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IFERROR(__xludf.DUMMYFUNCTION("IMPORTRANGE(""https://docs.google.com/spreadsheets/d/11923uPwbBZFjjGgGUA6NLw09EwE0CqkOc4q9oUmW1yo/edit?usp=sharing"",""อุทัยธานี!L477"")"),111857)</f>
        <v>111857</v>
      </c>
      <c r="M582" s="169"/>
      <c r="N582" s="171">
        <f ca="1">IFERROR(__xludf.DUMMYFUNCTION("IMPORTRANGE(""https://docs.google.com/spreadsheets/d/11923uPwbBZFjjGgGUA6NLw09EwE0CqkOc4q9oUmW1yo/edit?usp=sharing"",""อุทัยธานี!M477"")"),3350)</f>
        <v>3350</v>
      </c>
      <c r="O582" s="171">
        <f t="shared" ca="1" si="124"/>
        <v>2.9948952680654766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IFERROR(__xludf.DUMMYFUNCTION("IMPORTRANGE(""https://docs.google.com/spreadsheets/d/11923uPwbBZFjjGgGUA6NLw09EwE0CqkOc4q9oUmW1yo/edit?usp=sharing"",""อุทัยธานี!L478"")"),0)</f>
        <v>0</v>
      </c>
      <c r="M583" s="171"/>
      <c r="N583" s="171">
        <f ca="1">IFERROR(__xludf.DUMMYFUNCTION("IMPORTRANGE(""https://docs.google.com/spreadsheets/d/11923uPwbBZFjjGgGUA6NLw09EwE0CqkOc4q9oUmW1yo/edit?usp=sharing"",""อุทัยธานี!M478"")"),0)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IFERROR(__xludf.DUMMYFUNCTION("IMPORTRANGE(""https://docs.google.com/spreadsheets/d/11923uPwbBZFjjGgGUA6NLw09EwE0CqkOc4q9oUmW1yo/edit?usp=sharing"",""อุทัยธานี!L479"")"),111857)</f>
        <v>111857</v>
      </c>
      <c r="M584" s="171"/>
      <c r="N584" s="171">
        <f ca="1">IFERROR(__xludf.DUMMYFUNCTION("IMPORTRANGE(""https://docs.google.com/spreadsheets/d/11923uPwbBZFjjGgGUA6NLw09EwE0CqkOc4q9oUmW1yo/edit?usp=sharing"",""อุทัยธานี!M479"")"),3350)</f>
        <v>3350</v>
      </c>
      <c r="O584" s="171">
        <f t="shared" ca="1" si="124"/>
        <v>2.9948952680654766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IFERROR(__xludf.DUMMYFUNCTION("IMPORTRANGE(""https://docs.google.com/spreadsheets/d/11923uPwbBZFjjGgGUA6NLw09EwE0CqkOc4q9oUmW1yo/edit?usp=sharing"",""อุทัยธานี!M480"")"),0)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IFERROR(__xludf.DUMMYFUNCTION("IMPORTRANGE(""https://docs.google.com/spreadsheets/d/11923uPwbBZFjjGgGUA6NLw09EwE0CqkOc4q9oUmW1yo/edit?usp=sharing"",""อุทัยธานี!M481"")"),0)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IFERROR(__xludf.DUMMYFUNCTION("IMPORTRANGE(""https://docs.google.com/spreadsheets/d/11923uPwbBZFjjGgGUA6NLw09EwE0CqkOc4q9oUmW1yo/edit?usp=sharing"",""อุทัยธานี!M482"")"),0)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IFERROR(__xludf.DUMMYFUNCTION("IMPORTRANGE(""https://docs.google.com/spreadsheets/d/11923uPwbBZFjjGgGUA6NLw09EwE0CqkOc4q9oUmW1yo/edit?usp=sharing"",""อุทัยธานี!M483"")"),3350)</f>
        <v>3350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IFERROR(__xludf.DUMMYFUNCTION("IMPORTRANGE(""https://docs.google.com/spreadsheets/d/11923uPwbBZFjjGgGUA6NLw09EwE0CqkOc4q9oUmW1yo/edit?usp=sharing"",""อุทัยธานี!I484"")"),7)</f>
        <v>7</v>
      </c>
      <c r="J589" s="191">
        <f ca="1">IFERROR(__xludf.DUMMYFUNCTION("IMPORTRANGE(""https://docs.google.com/spreadsheets/d/11923uPwbBZFjjGgGUA6NLw09EwE0CqkOc4q9oUmW1yo/edit?usp=sharing"",""อุทัยธานี!J484"")"),2)</f>
        <v>2</v>
      </c>
      <c r="K589" s="168">
        <f t="shared" ref="K589:K596" ca="1" si="125">IF(I589&gt;0,J589*100/I589,0)</f>
        <v>28.571428571428573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IFERROR(__xludf.DUMMYFUNCTION("IMPORTRANGE(""https://docs.google.com/spreadsheets/d/11923uPwbBZFjjGgGUA6NLw09EwE0CqkOc4q9oUmW1yo/edit?usp=sharing"",""อุทัยธานี!I485"")"),0)</f>
        <v>0</v>
      </c>
      <c r="J590" s="191">
        <f ca="1">IFERROR(__xludf.DUMMYFUNCTION("IMPORTRANGE(""https://docs.google.com/spreadsheets/d/11923uPwbBZFjjGgGUA6NLw09EwE0CqkOc4q9oUmW1yo/edit?usp=sharing"",""อุทัยธานี!J485"")"),1.09)</f>
        <v>1.0900000000000001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IFERROR(__xludf.DUMMYFUNCTION("IMPORTRANGE(""https://docs.google.com/spreadsheets/d/11923uPwbBZFjjGgGUA6NLw09EwE0CqkOc4q9oUmW1yo/edit?usp=sharing"",""อุทัยธานี!I486"")"),7)</f>
        <v>7</v>
      </c>
      <c r="J591" s="191">
        <f ca="1">IFERROR(__xludf.DUMMYFUNCTION("IMPORTRANGE(""https://docs.google.com/spreadsheets/d/11923uPwbBZFjjGgGUA6NLw09EwE0CqkOc4q9oUmW1yo/edit?usp=sharing"",""อุทัยธานี!J486"")"),0)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IFERROR(__xludf.DUMMYFUNCTION("IMPORTRANGE(""https://docs.google.com/spreadsheets/d/11923uPwbBZFjjGgGUA6NLw09EwE0CqkOc4q9oUmW1yo/edit?usp=sharing"",""อุทัยธานี!I487"")"),0)</f>
        <v>0</v>
      </c>
      <c r="J592" s="191">
        <f ca="1">IFERROR(__xludf.DUMMYFUNCTION("IMPORTRANGE(""https://docs.google.com/spreadsheets/d/11923uPwbBZFjjGgGUA6NLw09EwE0CqkOc4q9oUmW1yo/edit?usp=sharing"",""อุทัยธานี!J487"")"),0)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IFERROR(__xludf.DUMMYFUNCTION("IMPORTRANGE(""https://docs.google.com/spreadsheets/d/11923uPwbBZFjjGgGUA6NLw09EwE0CqkOc4q9oUmW1yo/edit?usp=sharing"",""อุทัยธานี!I488"")"),7)</f>
        <v>7</v>
      </c>
      <c r="J593" s="191">
        <f ca="1">IFERROR(__xludf.DUMMYFUNCTION("IMPORTRANGE(""https://docs.google.com/spreadsheets/d/11923uPwbBZFjjGgGUA6NLw09EwE0CqkOc4q9oUmW1yo/edit?usp=sharing"",""อุทัยธานี!J488"")"),0)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IFERROR(__xludf.DUMMYFUNCTION("IMPORTRANGE(""https://docs.google.com/spreadsheets/d/11923uPwbBZFjjGgGUA6NLw09EwE0CqkOc4q9oUmW1yo/edit?usp=sharing"",""อุทัยธานี!I489"")"),0)</f>
        <v>0</v>
      </c>
      <c r="J594" s="191">
        <f ca="1">IFERROR(__xludf.DUMMYFUNCTION("IMPORTRANGE(""https://docs.google.com/spreadsheets/d/11923uPwbBZFjjGgGUA6NLw09EwE0CqkOc4q9oUmW1yo/edit?usp=sharing"",""อุทัยธานี!J489"")"),0)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IFERROR(__xludf.DUMMYFUNCTION("IMPORTRANGE(""https://docs.google.com/spreadsheets/d/11923uPwbBZFjjGgGUA6NLw09EwE0CqkOc4q9oUmW1yo/edit?usp=sharing"",""อุทัยธานี!I490"")"),7)</f>
        <v>7</v>
      </c>
      <c r="J595" s="191">
        <f ca="1">IFERROR(__xludf.DUMMYFUNCTION("IMPORTRANGE(""https://docs.google.com/spreadsheets/d/11923uPwbBZFjjGgGUA6NLw09EwE0CqkOc4q9oUmW1yo/edit?usp=sharing"",""อุทัยธานี!J490"")"),0)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IFERROR(__xludf.DUMMYFUNCTION("IMPORTRANGE(""https://docs.google.com/spreadsheets/d/11923uPwbBZFjjGgGUA6NLw09EwE0CqkOc4q9oUmW1yo/edit?usp=sharing"",""อุทัยธานี!I491"")"),0)</f>
        <v>0</v>
      </c>
      <c r="J596" s="238">
        <f ca="1">IFERROR(__xludf.DUMMYFUNCTION("IMPORTRANGE(""https://docs.google.com/spreadsheets/d/11923uPwbBZFjjGgGUA6NLw09EwE0CqkOc4q9oUmW1yo/edit?usp=sharing"",""อุทัยธานี!J491"")"),0)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IFERROR(__xludf.DUMMYFUNCTION("IMPORTRANGE(""https://docs.google.com/spreadsheets/d/11923uPwbBZFjjGgGUA6NLw09EwE0CqkOc4q9oUmW1yo/edit?usp=sharing"",""อุทัยธานี!I492"")"),50)</f>
        <v>50</v>
      </c>
      <c r="J597" s="464">
        <f ca="1">IFERROR(__xludf.DUMMYFUNCTION("IMPORTRANGE(""https://docs.google.com/spreadsheets/d/11923uPwbBZFjjGgGUA6NLw09EwE0CqkOc4q9oUmW1yo/edit?usp=sharing"",""อุทัยธานี!J492"")"),0)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IFERROR(__xludf.DUMMYFUNCTION("IMPORTRANGE(""https://docs.google.com/spreadsheets/d/11923uPwbBZFjjGgGUA6NLw09EwE0CqkOc4q9oUmW1yo/edit?usp=sharing"",""อุทัยธานี!L492"")"),8550)</f>
        <v>8550</v>
      </c>
      <c r="M597" s="395"/>
      <c r="N597" s="395">
        <f ca="1">IFERROR(__xludf.DUMMYFUNCTION("IMPORTRANGE(""https://docs.google.com/spreadsheets/d/11923uPwbBZFjjGgGUA6NLw09EwE0CqkOc4q9oUmW1yo/edit?usp=sharing"",""อุทัยธานี!M492"")"),5800)</f>
        <v>5800</v>
      </c>
      <c r="O597" s="395">
        <f t="shared" ref="O597:O601" ca="1" si="126">+IF(L597&gt;0,N597*100/L597,0)</f>
        <v>67.836257309941516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IFERROR(__xludf.DUMMYFUNCTION("IMPORTRANGE(""https://docs.google.com/spreadsheets/d/11923uPwbBZFjjGgGUA6NLw09EwE0CqkOc4q9oUmW1yo/edit?usp=sharing"",""อุทัยธานี!L493"")"),0)</f>
        <v>0</v>
      </c>
      <c r="M598" s="169"/>
      <c r="N598" s="171">
        <f ca="1">IFERROR(__xludf.DUMMYFUNCTION("IMPORTRANGE(""https://docs.google.com/spreadsheets/d/11923uPwbBZFjjGgGUA6NLw09EwE0CqkOc4q9oUmW1yo/edit?usp=sharing"",""อุทัยธานี!M493"")"),0)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IFERROR(__xludf.DUMMYFUNCTION("IMPORTRANGE(""https://docs.google.com/spreadsheets/d/11923uPwbBZFjjGgGUA6NLw09EwE0CqkOc4q9oUmW1yo/edit?usp=sharing"",""อุทัยธานี!L494"")"),8550)</f>
        <v>8550</v>
      </c>
      <c r="M599" s="169"/>
      <c r="N599" s="171">
        <f ca="1">IFERROR(__xludf.DUMMYFUNCTION("IMPORTRANGE(""https://docs.google.com/spreadsheets/d/11923uPwbBZFjjGgGUA6NLw09EwE0CqkOc4q9oUmW1yo/edit?usp=sharing"",""อุทัยธานี!M494"")"),5800)</f>
        <v>5800</v>
      </c>
      <c r="O599" s="171">
        <f t="shared" ca="1" si="126"/>
        <v>67.836257309941516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IFERROR(__xludf.DUMMYFUNCTION("IMPORTRANGE(""https://docs.google.com/spreadsheets/d/11923uPwbBZFjjGgGUA6NLw09EwE0CqkOc4q9oUmW1yo/edit?usp=sharing"",""อุทัยธานี!L495"")"),0)</f>
        <v>0</v>
      </c>
      <c r="M600" s="171"/>
      <c r="N600" s="171">
        <f ca="1">IFERROR(__xludf.DUMMYFUNCTION("IMPORTRANGE(""https://docs.google.com/spreadsheets/d/11923uPwbBZFjjGgGUA6NLw09EwE0CqkOc4q9oUmW1yo/edit?usp=sharing"",""อุทัยธานี!M495"")"),0)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IFERROR(__xludf.DUMMYFUNCTION("IMPORTRANGE(""https://docs.google.com/spreadsheets/d/11923uPwbBZFjjGgGUA6NLw09EwE0CqkOc4q9oUmW1yo/edit?usp=sharing"",""อุทัยธานี!L496"")"),8550)</f>
        <v>8550</v>
      </c>
      <c r="M601" s="171"/>
      <c r="N601" s="171">
        <f ca="1">IFERROR(__xludf.DUMMYFUNCTION("IMPORTRANGE(""https://docs.google.com/spreadsheets/d/11923uPwbBZFjjGgGUA6NLw09EwE0CqkOc4q9oUmW1yo/edit?usp=sharing"",""อุทัยธานี!M496"")"),5800)</f>
        <v>5800</v>
      </c>
      <c r="O601" s="171">
        <f t="shared" ca="1" si="126"/>
        <v>67.836257309941516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IFERROR(__xludf.DUMMYFUNCTION("IMPORTRANGE(""https://docs.google.com/spreadsheets/d/11923uPwbBZFjjGgGUA6NLw09EwE0CqkOc4q9oUmW1yo/edit?usp=sharing"",""อุทัยธานี!M497"")"),0)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IFERROR(__xludf.DUMMYFUNCTION("IMPORTRANGE(""https://docs.google.com/spreadsheets/d/11923uPwbBZFjjGgGUA6NLw09EwE0CqkOc4q9oUmW1yo/edit?usp=sharing"",""อุทัยธานี!M498"")"),0)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IFERROR(__xludf.DUMMYFUNCTION("IMPORTRANGE(""https://docs.google.com/spreadsheets/d/11923uPwbBZFjjGgGUA6NLw09EwE0CqkOc4q9oUmW1yo/edit?usp=sharing"",""อุทัยธานี!M499"")"),0)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IFERROR(__xludf.DUMMYFUNCTION("IMPORTRANGE(""https://docs.google.com/spreadsheets/d/11923uPwbBZFjjGgGUA6NLw09EwE0CqkOc4q9oUmW1yo/edit?usp=sharing"",""อุทัยธานี!M500"")"),5800)</f>
        <v>5800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IFERROR(__xludf.DUMMYFUNCTION("IMPORTRANGE(""https://docs.google.com/spreadsheets/d/11923uPwbBZFjjGgGUA6NLw09EwE0CqkOc4q9oUmW1yo/edit?usp=sharing"",""อุทัยธานี!J502"")"),0)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IFERROR(__xludf.DUMMYFUNCTION("IMPORTRANGE(""https://docs.google.com/spreadsheets/d/11923uPwbBZFjjGgGUA6NLw09EwE0CqkOc4q9oUmW1yo/edit?usp=sharing"",""อุทัยธานี!J503"")"),0)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IFERROR(__xludf.DUMMYFUNCTION("IMPORTRANGE(""https://docs.google.com/spreadsheets/d/11923uPwbBZFjjGgGUA6NLw09EwE0CqkOc4q9oUmW1yo/edit?usp=sharing"",""อุทัยธานี!J166"")"),0)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IFERROR(__xludf.DUMMYFUNCTION("IMPORTRANGE(""https://docs.google.com/spreadsheets/d/11923uPwbBZFjjGgGUA6NLw09EwE0CqkOc4q9oUmW1yo/edit?usp=sharing"",""อุทัยธานี!J166"")"),0)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IFERROR(__xludf.DUMMYFUNCTION("IMPORTRANGE(""https://docs.google.com/spreadsheets/d/11923uPwbBZFjjGgGUA6NLw09EwE0CqkOc4q9oUmW1yo/edit?usp=sharing"",""อุทัยธานี!I506"")"),50)</f>
        <v>50</v>
      </c>
      <c r="J611" s="167">
        <f ca="1">IFERROR(__xludf.DUMMYFUNCTION("IMPORTRANGE(""https://docs.google.com/spreadsheets/d/11923uPwbBZFjjGgGUA6NLw09EwE0CqkOc4q9oUmW1yo/edit?usp=sharing"",""อุทัยธานี!J506"")"),0)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IFERROR(__xludf.DUMMYFUNCTION("IMPORTRANGE(""https://docs.google.com/spreadsheets/d/11923uPwbBZFjjGgGUA6NLw09EwE0CqkOc4q9oUmW1yo/edit?usp=sharing"",""อุทัยธานี!I507"")"),0)</f>
        <v>0</v>
      </c>
      <c r="J612" s="192">
        <f ca="1">IFERROR(__xludf.DUMMYFUNCTION("IMPORTRANGE(""https://docs.google.com/spreadsheets/d/11923uPwbBZFjjGgGUA6NLw09EwE0CqkOc4q9oUmW1yo/edit?usp=sharing"",""อุทัยธานี!J507"")"),0)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IFERROR(__xludf.DUMMYFUNCTION("IMPORTRANGE(""https://docs.google.com/spreadsheets/d/11923uPwbBZFjjGgGUA6NLw09EwE0CqkOc4q9oUmW1yo/edit?usp=sharing"",""อุทัยธานี!I508"")"),0)</f>
        <v>0</v>
      </c>
      <c r="J613" s="192">
        <f ca="1">IFERROR(__xludf.DUMMYFUNCTION("IMPORTRANGE(""https://docs.google.com/spreadsheets/d/11923uPwbBZFjjGgGUA6NLw09EwE0CqkOc4q9oUmW1yo/edit?usp=sharing"",""อุทัยธานี!J508"")"),0)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IFERROR(__xludf.DUMMYFUNCTION("IMPORTRANGE(""https://docs.google.com/spreadsheets/d/11923uPwbBZFjjGgGUA6NLw09EwE0CqkOc4q9oUmW1yo/edit?usp=sharing"",""อุทัยธานี!I509"")"),0)</f>
        <v>0</v>
      </c>
      <c r="J614" s="192">
        <f ca="1">IFERROR(__xludf.DUMMYFUNCTION("IMPORTRANGE(""https://docs.google.com/spreadsheets/d/11923uPwbBZFjjGgGUA6NLw09EwE0CqkOc4q9oUmW1yo/edit?usp=sharing"",""อุทัยธานี!J509"")"),0)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IFERROR(__xludf.DUMMYFUNCTION("IMPORTRANGE(""https://docs.google.com/spreadsheets/d/11923uPwbBZFjjGgGUA6NLw09EwE0CqkOc4q9oUmW1yo/edit?usp=sharing"",""อุทัยธานี!I510"")"),0)</f>
        <v>0</v>
      </c>
      <c r="J615" s="192">
        <f ca="1">IFERROR(__xludf.DUMMYFUNCTION("IMPORTRANGE(""https://docs.google.com/spreadsheets/d/11923uPwbBZFjjGgGUA6NLw09EwE0CqkOc4q9oUmW1yo/edit?usp=sharing"",""อุทัยธานี!J510"")"),0)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IFERROR(__xludf.DUMMYFUNCTION("IMPORTRANGE(""https://docs.google.com/spreadsheets/d/11923uPwbBZFjjGgGUA6NLw09EwE0CqkOc4q9oUmW1yo/edit?usp=sharing"",""อุทัยธานี!I511"")"),0)</f>
        <v>0</v>
      </c>
      <c r="J616" s="192">
        <f ca="1">IFERROR(__xludf.DUMMYFUNCTION("IMPORTRANGE(""https://docs.google.com/spreadsheets/d/11923uPwbBZFjjGgGUA6NLw09EwE0CqkOc4q9oUmW1yo/edit?usp=sharing"",""อุทัยธานี!J511"")"),0)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IFERROR(__xludf.DUMMYFUNCTION("IMPORTRANGE(""https://docs.google.com/spreadsheets/d/11923uPwbBZFjjGgGUA6NLw09EwE0CqkOc4q9oUmW1yo/edit?usp=sharing"",""อุทัยธานี!I512"")"),0)</f>
        <v>0</v>
      </c>
      <c r="J617" s="191">
        <f ca="1">IFERROR(__xludf.DUMMYFUNCTION("IMPORTRANGE(""https://docs.google.com/spreadsheets/d/11923uPwbBZFjjGgGUA6NLw09EwE0CqkOc4q9oUmW1yo/edit?usp=sharing"",""อุทัยธานี!J512"")"),0)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IFERROR(__xludf.DUMMYFUNCTION("IMPORTRANGE(""https://docs.google.com/spreadsheets/d/11923uPwbBZFjjGgGUA6NLw09EwE0CqkOc4q9oUmW1yo/edit?usp=sharing"",""อุทัยธานี!I513"")"),0)</f>
        <v>0</v>
      </c>
      <c r="J618" s="192">
        <f ca="1">IFERROR(__xludf.DUMMYFUNCTION("IMPORTRANGE(""https://docs.google.com/spreadsheets/d/11923uPwbBZFjjGgGUA6NLw09EwE0CqkOc4q9oUmW1yo/edit?usp=sharing"",""อุทัยธานี!J513"")"),0)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IFERROR(__xludf.DUMMYFUNCTION("IMPORTRANGE(""https://docs.google.com/spreadsheets/d/11923uPwbBZFjjGgGUA6NLw09EwE0CqkOc4q9oUmW1yo/edit?usp=sharing"",""อุทัยธานี!I514"")"),0)</f>
        <v>0</v>
      </c>
      <c r="J619" s="192">
        <f ca="1">IFERROR(__xludf.DUMMYFUNCTION("IMPORTRANGE(""https://docs.google.com/spreadsheets/d/11923uPwbBZFjjGgGUA6NLw09EwE0CqkOc4q9oUmW1yo/edit?usp=sharing"",""อุทัยธานี!J514"")"),0)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IFERROR(__xludf.DUMMYFUNCTION("IMPORTRANGE(""https://docs.google.com/spreadsheets/d/11923uPwbBZFjjGgGUA6NLw09EwE0CqkOc4q9oUmW1yo/edit?usp=sharing"",""อุทัยธานี!I515"")"),0)</f>
        <v>0</v>
      </c>
      <c r="J620" s="167">
        <f ca="1">IFERROR(__xludf.DUMMYFUNCTION("IMPORTRANGE(""https://docs.google.com/spreadsheets/d/11923uPwbBZFjjGgGUA6NLw09EwE0CqkOc4q9oUmW1yo/edit?usp=sharing"",""อุทัยธานี!J515"")"),0)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IFERROR(__xludf.DUMMYFUNCTION("IMPORTRANGE(""https://docs.google.com/spreadsheets/d/11923uPwbBZFjjGgGUA6NLw09EwE0CqkOc4q9oUmW1yo/edit?usp=sharing"",""อุทัยธานี!I516"")"),0)</f>
        <v>0</v>
      </c>
      <c r="J621" s="167">
        <f ca="1">IFERROR(__xludf.DUMMYFUNCTION("IMPORTRANGE(""https://docs.google.com/spreadsheets/d/11923uPwbBZFjjGgGUA6NLw09EwE0CqkOc4q9oUmW1yo/edit?usp=sharing"",""อุทัยธานี!J516"")"),0)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IFERROR(__xludf.DUMMYFUNCTION("IMPORTRANGE(""https://docs.google.com/spreadsheets/d/11923uPwbBZFjjGgGUA6NLw09EwE0CqkOc4q9oUmW1yo/edit?usp=sharing"",""อุทัยธานี!I517"")"),0)</f>
        <v>0</v>
      </c>
      <c r="J622" s="192">
        <f ca="1">IFERROR(__xludf.DUMMYFUNCTION("IMPORTRANGE(""https://docs.google.com/spreadsheets/d/11923uPwbBZFjjGgGUA6NLw09EwE0CqkOc4q9oUmW1yo/edit?usp=sharing"",""อุทัยธานี!J517"")"),0)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IFERROR(__xludf.DUMMYFUNCTION("IMPORTRANGE(""https://docs.google.com/spreadsheets/d/11923uPwbBZFjjGgGUA6NLw09EwE0CqkOc4q9oUmW1yo/edit?usp=sharing"",""อุทัยธานี!I518"")"),0)</f>
        <v>0</v>
      </c>
      <c r="J623" s="192">
        <f ca="1">IFERROR(__xludf.DUMMYFUNCTION("IMPORTRANGE(""https://docs.google.com/spreadsheets/d/11923uPwbBZFjjGgGUA6NLw09EwE0CqkOc4q9oUmW1yo/edit?usp=sharing"",""อุทัยธานี!J518"")"),0)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IFERROR(__xludf.DUMMYFUNCTION("IMPORTRANGE(""https://docs.google.com/spreadsheets/d/11923uPwbBZFjjGgGUA6NLw09EwE0CqkOc4q9oUmW1yo/edit?usp=sharing"",""อุทัยธานี!I519"")"),0)</f>
        <v>0</v>
      </c>
      <c r="J624" s="191">
        <f ca="1">IFERROR(__xludf.DUMMYFUNCTION("IMPORTRANGE(""https://docs.google.com/spreadsheets/d/11923uPwbBZFjjGgGUA6NLw09EwE0CqkOc4q9oUmW1yo/edit?usp=sharing"",""อุทัยธานี!J519"")"),0)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IFERROR(__xludf.DUMMYFUNCTION("IMPORTRANGE(""https://docs.google.com/spreadsheets/d/11923uPwbBZFjjGgGUA6NLw09EwE0CqkOc4q9oUmW1yo/edit?usp=sharing"",""อุทัยธานี!I520"")"),0)</f>
        <v>0</v>
      </c>
      <c r="J625" s="192">
        <f ca="1">IFERROR(__xludf.DUMMYFUNCTION("IMPORTRANGE(""https://docs.google.com/spreadsheets/d/11923uPwbBZFjjGgGUA6NLw09EwE0CqkOc4q9oUmW1yo/edit?usp=sharing"",""อุทัยธานี!J520"")"),0)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IFERROR(__xludf.DUMMYFUNCTION("IMPORTRANGE(""https://docs.google.com/spreadsheets/d/11923uPwbBZFjjGgGUA6NLw09EwE0CqkOc4q9oUmW1yo/edit?usp=sharing"",""อุทัยธานี!I521"")"),0)</f>
        <v>0</v>
      </c>
      <c r="J626" s="192">
        <f ca="1">IFERROR(__xludf.DUMMYFUNCTION("IMPORTRANGE(""https://docs.google.com/spreadsheets/d/11923uPwbBZFjjGgGUA6NLw09EwE0CqkOc4q9oUmW1yo/edit?usp=sharing"",""อุทัยธานี!J521"")"),0)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32">
        <f ca="1">IFERROR(__xludf.DUMMYFUNCTION("IMPORTRANGE(""https://docs.google.com/spreadsheets/d/11923uPwbBZFjjGgGUA6NLw09EwE0CqkOc4q9oUmW1yo/edit?usp=sharing"",""อุทัยธานี!J523"")"),14500)</f>
        <v>14500</v>
      </c>
      <c r="K628" s="333">
        <f t="shared" ref="K628:K635" ca="1" si="129">IF(I628&gt;0,J628*100/I628,0)</f>
        <v>0.74168028958594889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IFERROR(__xludf.DUMMYFUNCTION("IMPORTRANGE(""https://docs.google.com/spreadsheets/d/11923uPwbBZFjjGgGUA6NLw09EwE0CqkOc4q9oUmW1yo/edit?usp=sharing"",""อุทัยธานี!I524"")"),111)</f>
        <v>111</v>
      </c>
      <c r="J629" s="332">
        <f ca="1">IFERROR(__xludf.DUMMYFUNCTION("IMPORTRANGE(""https://docs.google.com/spreadsheets/d/11923uPwbBZFjjGgGUA6NLw09EwE0CqkOc4q9oUmW1yo/edit?usp=sharing"",""อุทัยธานี!J524"")"),5)</f>
        <v>5</v>
      </c>
      <c r="K629" s="333">
        <f t="shared" ca="1" si="129"/>
        <v>4.5045045045045047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32">
        <f ca="1">IFERROR(__xludf.DUMMYFUNCTION("IMPORTRANGE(""https://docs.google.com/spreadsheets/d/11923uPwbBZFjjGgGUA6NLw09EwE0CqkOc4q9oUmW1yo/edit?usp=sharing"",""อุทัยธานี!J525"")"),247566.79)</f>
        <v>247566.79</v>
      </c>
      <c r="K630" s="333">
        <f t="shared" ca="1" si="129"/>
        <v>2.0134832858688569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IFERROR(__xludf.DUMMYFUNCTION("IMPORTRANGE(""https://docs.google.com/spreadsheets/d/11923uPwbBZFjjGgGUA6NLw09EwE0CqkOc4q9oUmW1yo/edit?usp=sharing"",""อุทัยธานี!I526"")"),678)</f>
        <v>678</v>
      </c>
      <c r="J631" s="332">
        <f ca="1">IFERROR(__xludf.DUMMYFUNCTION("IMPORTRANGE(""https://docs.google.com/spreadsheets/d/11923uPwbBZFjjGgGUA6NLw09EwE0CqkOc4q9oUmW1yo/edit?usp=sharing"",""อุทัยธานี!J526"")"),30)</f>
        <v>30</v>
      </c>
      <c r="K631" s="333">
        <f t="shared" ca="1" si="129"/>
        <v>4.4247787610619467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IFERROR(__xludf.DUMMYFUNCTION("IMPORTRANGE(""https://docs.google.com/spreadsheets/d/11923uPwbBZFjjGgGUA6NLw09EwE0CqkOc4q9oUmW1yo/edit?usp=sharing"",""อุทัยธานี!I527"")"),3855213.71)</f>
        <v>3855213.71</v>
      </c>
      <c r="J632" s="332">
        <f ca="1">IFERROR(__xludf.DUMMYFUNCTION("IMPORTRANGE(""https://docs.google.com/spreadsheets/d/11923uPwbBZFjjGgGUA6NLw09EwE0CqkOc4q9oUmW1yo/edit?usp=sharing"",""อุทัยธานี!J527"")"),329445.69)</f>
        <v>329445.69</v>
      </c>
      <c r="K632" s="333">
        <f t="shared" ca="1" si="129"/>
        <v>8.5454585603245334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IFERROR(__xludf.DUMMYFUNCTION("IMPORTRANGE(""https://docs.google.com/spreadsheets/d/11923uPwbBZFjjGgGUA6NLw09EwE0CqkOc4q9oUmW1yo/edit?usp=sharing"",""อุทัยธานี!I528"")"),168)</f>
        <v>168</v>
      </c>
      <c r="J633" s="332">
        <f ca="1">IFERROR(__xludf.DUMMYFUNCTION("IMPORTRANGE(""https://docs.google.com/spreadsheets/d/11923uPwbBZFjjGgGUA6NLw09EwE0CqkOc4q9oUmW1yo/edit?usp=sharing"",""อุทัยธานี!J528"")"),36)</f>
        <v>36</v>
      </c>
      <c r="K633" s="333">
        <f t="shared" ca="1" si="129"/>
        <v>21.428571428571427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IFERROR(__xludf.DUMMYFUNCTION("IMPORTRANGE(""https://docs.google.com/spreadsheets/d/11923uPwbBZFjjGgGUA6NLw09EwE0CqkOc4q9oUmW1yo/edit?usp=sharing"",""อุทัยธานี!I529"")"),1000000)</f>
        <v>1000000</v>
      </c>
      <c r="J634" s="332">
        <f ca="1">IFERROR(__xludf.DUMMYFUNCTION("IMPORTRANGE(""https://docs.google.com/spreadsheets/d/11923uPwbBZFjjGgGUA6NLw09EwE0CqkOc4q9oUmW1yo/edit?usp=sharing"",""อุทัยธานี!J529"")"),0)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IFERROR(__xludf.DUMMYFUNCTION("IMPORTRANGE(""https://docs.google.com/spreadsheets/d/11923uPwbBZFjjGgGUA6NLw09EwE0CqkOc4q9oUmW1yo/edit?usp=sharing"",""อุทัยธานี!I530"")"),50)</f>
        <v>50</v>
      </c>
      <c r="J635" s="462">
        <f ca="1">IFERROR(__xludf.DUMMYFUNCTION("IMPORTRANGE(""https://docs.google.com/spreadsheets/d/11923uPwbBZFjjGgGUA6NLw09EwE0CqkOc4q9oUmW1yo/edit?usp=sharing"",""อุทัยธานี!J530"")"),0)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237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7289031</v>
      </c>
      <c r="M8" s="25">
        <f t="shared" ca="1" si="0"/>
        <v>2179625</v>
      </c>
      <c r="N8" s="25">
        <f t="shared" ca="1" si="0"/>
        <v>1137073</v>
      </c>
      <c r="O8" s="24">
        <f t="shared" ref="O8:O16" ca="1" si="1">IF(L8&gt;0,N8*100/L8,0)</f>
        <v>15.599782742040746</v>
      </c>
      <c r="P8" s="24">
        <f t="shared" ref="P8:P16" ca="1" si="2">IF(M8&gt;0,N8*100/M8,0)</f>
        <v>52.168285828984345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7289031</v>
      </c>
      <c r="M10" s="32">
        <f t="shared" ca="1" si="4"/>
        <v>2179625</v>
      </c>
      <c r="N10" s="32">
        <f t="shared" ca="1" si="4"/>
        <v>1137073</v>
      </c>
      <c r="O10" s="31">
        <f t="shared" ca="1" si="1"/>
        <v>15.599782742040746</v>
      </c>
      <c r="P10" s="31">
        <f t="shared" ca="1" si="2"/>
        <v>52.168285828984345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7289031</v>
      </c>
      <c r="M12" s="40">
        <f t="shared" ca="1" si="6"/>
        <v>2179625</v>
      </c>
      <c r="N12" s="40">
        <f t="shared" ca="1" si="6"/>
        <v>1137073</v>
      </c>
      <c r="O12" s="40">
        <f t="shared" ca="1" si="1"/>
        <v>15.599782742040746</v>
      </c>
      <c r="P12" s="40">
        <f t="shared" ca="1" si="2"/>
        <v>52.168285828984345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2181000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5108031</v>
      </c>
      <c r="M14" s="40">
        <f t="shared" si="8"/>
        <v>0</v>
      </c>
      <c r="N14" s="40">
        <f t="shared" ca="1" si="8"/>
        <v>93360</v>
      </c>
      <c r="O14" s="43">
        <f t="shared" ca="1" si="1"/>
        <v>1.8277101294021121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0</v>
      </c>
      <c r="M16" s="40">
        <f t="shared" si="10"/>
        <v>0</v>
      </c>
      <c r="N16" s="40">
        <f t="shared" ca="1" si="10"/>
        <v>0</v>
      </c>
      <c r="O16" s="52">
        <f t="shared" ca="1" si="1"/>
        <v>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3957295</v>
      </c>
      <c r="M18" s="25">
        <f t="shared" ca="1" si="11"/>
        <v>2179625</v>
      </c>
      <c r="N18" s="25">
        <f t="shared" ca="1" si="11"/>
        <v>1043713</v>
      </c>
      <c r="O18" s="24">
        <f t="shared" ref="O18:O20" ca="1" si="12">IF(L18&gt;0,N18*100/L18,0)</f>
        <v>26.374404738590375</v>
      </c>
      <c r="P18" s="24">
        <f t="shared" ref="P18:P26" ca="1" si="13">IF(M18&gt;0,N18*100/M18,0)</f>
        <v>47.88498021448644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3957295</v>
      </c>
      <c r="M20" s="32">
        <f t="shared" ca="1" si="15"/>
        <v>2179625</v>
      </c>
      <c r="N20" s="32">
        <f t="shared" ca="1" si="15"/>
        <v>1043713</v>
      </c>
      <c r="O20" s="31">
        <f t="shared" ca="1" si="12"/>
        <v>26.374404738590375</v>
      </c>
      <c r="P20" s="31">
        <f t="shared" ca="1" si="13"/>
        <v>47.88498021448644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3957295</v>
      </c>
      <c r="M22" s="44">
        <f t="shared" ca="1" si="18"/>
        <v>2179625</v>
      </c>
      <c r="N22" s="43">
        <f t="shared" ca="1" si="18"/>
        <v>1043713</v>
      </c>
      <c r="O22" s="43">
        <f t="shared" ca="1" si="17"/>
        <v>26.374404738590375</v>
      </c>
      <c r="P22" s="43">
        <f t="shared" ca="1" si="13"/>
        <v>47.88498021448644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2181000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1776295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0</v>
      </c>
      <c r="M26" s="52">
        <f t="shared" si="22"/>
        <v>0</v>
      </c>
      <c r="N26" s="52">
        <f t="shared" ca="1" si="22"/>
        <v>0</v>
      </c>
      <c r="O26" s="52">
        <f t="shared" ca="1" si="17"/>
        <v>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3331736</v>
      </c>
      <c r="M28" s="25">
        <f t="shared" si="23"/>
        <v>0</v>
      </c>
      <c r="N28" s="25">
        <f t="shared" ca="1" si="23"/>
        <v>93360</v>
      </c>
      <c r="O28" s="24">
        <f t="shared" ref="O28:O30" ca="1" si="24">IF(L28&gt;0,N28*100/L28,0)</f>
        <v>2.8021427868234459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3331736</v>
      </c>
      <c r="M30" s="32">
        <f t="shared" si="27"/>
        <v>0</v>
      </c>
      <c r="N30" s="32">
        <f t="shared" ca="1" si="27"/>
        <v>93360</v>
      </c>
      <c r="O30" s="31">
        <f t="shared" ca="1" si="24"/>
        <v>2.8021427868234459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3331736</v>
      </c>
      <c r="M32" s="43">
        <f t="shared" si="30"/>
        <v>0</v>
      </c>
      <c r="N32" s="43">
        <f t="shared" ca="1" si="30"/>
        <v>93360</v>
      </c>
      <c r="O32" s="43">
        <f t="shared" ca="1" si="29"/>
        <v>2.8021427868234459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3331736</v>
      </c>
      <c r="M34" s="43">
        <f t="shared" si="32"/>
        <v>0</v>
      </c>
      <c r="N34" s="43">
        <f t="shared" ca="1" si="32"/>
        <v>93360</v>
      </c>
      <c r="O34" s="43">
        <f t="shared" ca="1" si="29"/>
        <v>2.8021427868234459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3957295</v>
      </c>
      <c r="M37" s="55">
        <f t="shared" ca="1" si="33"/>
        <v>2179625</v>
      </c>
      <c r="N37" s="55">
        <f t="shared" ca="1" si="33"/>
        <v>1043713</v>
      </c>
      <c r="O37" s="56">
        <f t="shared" ca="1" si="29"/>
        <v>26.374404738590375</v>
      </c>
      <c r="P37" s="56">
        <f t="shared" ca="1" si="25"/>
        <v>47.88498021448644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420500</v>
      </c>
      <c r="N41" s="79">
        <f t="shared" ca="1" si="34"/>
        <v>285147</v>
      </c>
      <c r="O41" s="78">
        <f t="shared" ref="O41:O43" ca="1" si="35">IF(L41&gt;0,N41*100/L41,0)</f>
        <v>33.909739564752051</v>
      </c>
      <c r="P41" s="78">
        <f t="shared" ref="P41:P43" ca="1" si="36">IF(M41&gt;0,N41*100/M41,0)</f>
        <v>67.811414982164095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420500</v>
      </c>
      <c r="N43" s="79">
        <f t="shared" ca="1" si="38"/>
        <v>285147</v>
      </c>
      <c r="O43" s="78">
        <f t="shared" ca="1" si="35"/>
        <v>33.909739564752051</v>
      </c>
      <c r="P43" s="78">
        <f t="shared" ca="1" si="36"/>
        <v>67.811414982164095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840900</v>
      </c>
      <c r="M45" s="91">
        <f ca="1">IFERROR(__xludf.DUMMYFUNCTION("IMPORTRANGE(""https://docs.google.com/spreadsheets/d/1Yj_ptqi66GCucihVvJfMjLAmec39IyEx_6qawtMGysU/edit?usp=sharing"",""สบก!Q20"")"),420500)</f>
        <v>420500</v>
      </c>
      <c r="N45" s="91">
        <f ca="1">IFERROR(__xludf.DUMMYFUNCTION("IMPORTRANGE(""https://docs.google.com/spreadsheets/d/1Yj_ptqi66GCucihVvJfMjLAmec39IyEx_6qawtMGysU/edit?usp=sharing"",""สบก!R20"")"),285147)</f>
        <v>285147</v>
      </c>
      <c r="O45" s="92">
        <f ca="1">IF(L45&gt;0,N45*100/L45,0)</f>
        <v>33.909739564752051</v>
      </c>
      <c r="P45" s="92">
        <f ca="1">IF(M45&gt;0,N45*100/M45,0)</f>
        <v>67.811414982164095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IFERROR(__xludf.DUMMYFUNCTION("IMPORTRANGE(""https://docs.google.com/spreadsheets/d/1Yj_ptqi66GCucihVvJfMjLAmec39IyEx_6qawtMGysU/edit?usp=sharing"",""สบก!M20"")"),840900)</f>
        <v>840900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IFERROR(__xludf.DUMMYFUNCTION("IMPORTRANGE(""https://docs.google.com/spreadsheets/d/1Yj_ptqi66GCucihVvJfMjLAmec39IyEx_6qawtMGysU/edit?usp=sharing"",""สบก!N20"")"),0)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IFERROR(__xludf.DUMMYFUNCTION("IMPORTRANGE(""https://docs.google.com/spreadsheets/d/1Yj_ptqi66GCucihVvJfMjLAmec39IyEx_6qawtMGysU/edit?usp=sharing"",""สบก!O20"")"),0)</f>
        <v>0</v>
      </c>
      <c r="M49" s="101"/>
      <c r="N49" s="91">
        <f ca="1">IFERROR(__xludf.DUMMYFUNCTION("IMPORTRANGE(""https://docs.google.com/spreadsheets/d/1Yj_ptqi66GCucihVvJfMjLAmec39IyEx_6qawtMGysU/edit?usp=sharing"",""สบก!S20"")"),0)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469000</v>
      </c>
      <c r="M53" s="125">
        <f t="shared" ca="1" si="39"/>
        <v>247230</v>
      </c>
      <c r="N53" s="125">
        <f t="shared" ca="1" si="39"/>
        <v>108977</v>
      </c>
      <c r="O53" s="124">
        <f t="shared" ref="O53:O55" ca="1" si="40">IF(L53&gt;0,N53*100/L53,0)</f>
        <v>23.236034115138594</v>
      </c>
      <c r="P53" s="124">
        <f t="shared" ref="P53:P55" ca="1" si="41">IF(M53&gt;0,N53*100/M53,0)</f>
        <v>44.079197508392994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469000</v>
      </c>
      <c r="M55" s="125">
        <f t="shared" ca="1" si="43"/>
        <v>247230</v>
      </c>
      <c r="N55" s="125">
        <f t="shared" ca="1" si="43"/>
        <v>108977</v>
      </c>
      <c r="O55" s="124">
        <f t="shared" ca="1" si="40"/>
        <v>23.236034115138594</v>
      </c>
      <c r="P55" s="124">
        <f t="shared" ca="1" si="41"/>
        <v>44.079197508392994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469000</v>
      </c>
      <c r="M57" s="91">
        <f ca="1">IFERROR(__xludf.DUMMYFUNCTION("IMPORTRANGE(""https://docs.google.com/spreadsheets/d/1Yj_ptqi66GCucihVvJfMjLAmec39IyEx_6qawtMGysU/edit?usp=sharing"",""สบก!Z20"")"),247230)</f>
        <v>247230</v>
      </c>
      <c r="N57" s="91">
        <f ca="1">IFERROR(__xludf.DUMMYFUNCTION("IMPORTRANGE(""https://docs.google.com/spreadsheets/d/1Yj_ptqi66GCucihVvJfMjLAmec39IyEx_6qawtMGysU/edit?usp=sharing"",""สบก!AA20"")"),108977)</f>
        <v>108977</v>
      </c>
      <c r="O57" s="92">
        <f ca="1">IF(L57&gt;0,N57*100/L57,0)</f>
        <v>23.236034115138594</v>
      </c>
      <c r="P57" s="92">
        <f ca="1">IF(M57&gt;0,N57*100/M57,0)</f>
        <v>44.079197508392994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IFERROR(__xludf.DUMMYFUNCTION("IMPORTRANGE(""https://docs.google.com/spreadsheets/d/1Yj_ptqi66GCucihVvJfMjLAmec39IyEx_6qawtMGysU/edit?usp=sharing"",""สบก!V20"")"),469000)</f>
        <v>469000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IFERROR(__xludf.DUMMYFUNCTION("IMPORTRANGE(""https://docs.google.com/spreadsheets/d/1Yj_ptqi66GCucihVvJfMjLAmec39IyEx_6qawtMGysU/edit?usp=sharing"",""สบก!W20"")"),0)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IFERROR(__xludf.DUMMYFUNCTION("IMPORTRANGE(""https://docs.google.com/spreadsheets/d/1Yj_ptqi66GCucihVvJfMjLAmec39IyEx_6qawtMGysU/edit?usp=sharing"",""สบก!X20"")"),0)</f>
        <v>0</v>
      </c>
      <c r="M61" s="101"/>
      <c r="N61" s="91">
        <f ca="1">IFERROR(__xludf.DUMMYFUNCTION("IMPORTRANGE(""https://docs.google.com/spreadsheets/d/1Yj_ptqi66GCucihVvJfMjLAmec39IyEx_6qawtMGysU/edit?usp=sharing"",""สบก!AB20"")"),0)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IFERROR(__xludf.DUMMYFUNCTION("IMPORTRANGE(""https://docs.google.com/spreadsheets/d/11923uPwbBZFjjGgGUA6NLw09EwE0CqkOc4q9oUmW1yo/edit?usp=sharing"",""กำแพงเพชร!I9"")"),0)</f>
        <v>0</v>
      </c>
      <c r="J64" s="146">
        <f ca="1">IFERROR(__xludf.DUMMYFUNCTION("IMPORTRANGE(""https://docs.google.com/spreadsheets/d/11923uPwbBZFjjGgGUA6NLw09EwE0CqkOc4q9oUmW1yo/edit?usp=sharing"",""กำแพงเพชร!J9"")"),0)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IFERROR(__xludf.DUMMYFUNCTION("IMPORTRANGE(""https://docs.google.com/spreadsheets/d/11923uPwbBZFjjGgGUA6NLw09EwE0CqkOc4q9oUmW1yo/edit?usp=sharing"",""กำแพงเพชร!I10"")"),0)</f>
        <v>0</v>
      </c>
      <c r="J65" s="146">
        <f ca="1">IFERROR(__xludf.DUMMYFUNCTION("IMPORTRANGE(""https://docs.google.com/spreadsheets/d/11923uPwbBZFjjGgGUA6NLw09EwE0CqkOc4q9oUmW1yo/edit?usp=sharing"",""กำแพงเพชร!J10"")"),0)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IFERROR(__xludf.DUMMYFUNCTION("IMPORTRANGE(""https://docs.google.com/spreadsheets/d/1Yj_ptqi66GCucihVvJfMjLAmec39IyEx_6qawtMGysU/edit?usp=sharing"",""สบก!AI20"")"),0)</f>
        <v>0</v>
      </c>
      <c r="N70" s="172">
        <f ca="1">IFERROR(__xludf.DUMMYFUNCTION("IMPORTRANGE(""https://docs.google.com/spreadsheets/d/1Yj_ptqi66GCucihVvJfMjLAmec39IyEx_6qawtMGysU/edit?usp=sharing"",""สบก!AJ20"")"),0)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IFERROR(__xludf.DUMMYFUNCTION("IMPORTRANGE(""https://docs.google.com/spreadsheets/d/1Yj_ptqi66GCucihVvJfMjLAmec39IyEx_6qawtMGysU/edit?usp=sharing"",""สบก!AE20"")"),0)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IFERROR(__xludf.DUMMYFUNCTION("IMPORTRANGE(""https://docs.google.com/spreadsheets/d/1Yj_ptqi66GCucihVvJfMjLAmec39IyEx_6qawtMGysU/edit?usp=sharing"",""สบก!AF20"")"),0)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IFERROR(__xludf.DUMMYFUNCTION("IMPORTRANGE(""https://docs.google.com/spreadsheets/d/1Yj_ptqi66GCucihVvJfMjLAmec39IyEx_6qawtMGysU/edit?usp=sharing"",""สบก!AG20"")"),0)</f>
        <v>0</v>
      </c>
      <c r="M74" s="101"/>
      <c r="N74" s="91">
        <f ca="1">IFERROR(__xludf.DUMMYFUNCTION("IMPORTRANGE(""https://docs.google.com/spreadsheets/d/1Yj_ptqi66GCucihVvJfMjLAmec39IyEx_6qawtMGysU/edit?usp=sharing"",""สบก!AK20"")"),0)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IFERROR(__xludf.DUMMYFUNCTION("IMPORTRANGE(""https://docs.google.com/spreadsheets/d/11923uPwbBZFjjGgGUA6NLw09EwE0CqkOc4q9oUmW1yo/edit?usp=sharing"",""กำแพงเพชร!J16"")"),0)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IFERROR(__xludf.DUMMYFUNCTION("IMPORTRANGE(""https://docs.google.com/spreadsheets/d/11923uPwbBZFjjGgGUA6NLw09EwE0CqkOc4q9oUmW1yo/edit?usp=sharing"",""กำแพงเพชร!J17"")"),0)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IFERROR(__xludf.DUMMYFUNCTION("IMPORTRANGE(""https://docs.google.com/spreadsheets/d/11923uPwbBZFjjGgGUA6NLw09EwE0CqkOc4q9oUmW1yo/edit?usp=sharing"",""กำแพงเพชร!J18"")"),0)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IFERROR(__xludf.DUMMYFUNCTION("IMPORTRANGE(""https://docs.google.com/spreadsheets/d/11923uPwbBZFjjGgGUA6NLw09EwE0CqkOc4q9oUmW1yo/edit?usp=sharing"",""กำแพงเพชร!J19"")"),0)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IFERROR(__xludf.DUMMYFUNCTION("IMPORTRANGE(""https://docs.google.com/spreadsheets/d/11923uPwbBZFjjGgGUA6NLw09EwE0CqkOc4q9oUmW1yo/edit?usp=sharing"",""กำแพงเพชร!I20"")"),0)</f>
        <v>0</v>
      </c>
      <c r="J80" s="203">
        <f ca="1">IFERROR(__xludf.DUMMYFUNCTION("IMPORTRANGE(""https://docs.google.com/spreadsheets/d/11923uPwbBZFjjGgGUA6NLw09EwE0CqkOc4q9oUmW1yo/edit?usp=sharing"",""กำแพงเพชร!J20"")"),0)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IFERROR(__xludf.DUMMYFUNCTION("IMPORTRANGE(""https://docs.google.com/spreadsheets/d/11923uPwbBZFjjGgGUA6NLw09EwE0CqkOc4q9oUmW1yo/edit?usp=sharing"",""กำแพงเพชร!I21"")"),0)</f>
        <v>0</v>
      </c>
      <c r="J81" s="203">
        <f ca="1">IFERROR(__xludf.DUMMYFUNCTION("IMPORTRANGE(""https://docs.google.com/spreadsheets/d/11923uPwbBZFjjGgGUA6NLw09EwE0CqkOc4q9oUmW1yo/edit?usp=sharing"",""กำแพงเพชร!J21"")"),0)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IFERROR(__xludf.DUMMYFUNCTION("IMPORTRANGE(""https://docs.google.com/spreadsheets/d/11923uPwbBZFjjGgGUA6NLw09EwE0CqkOc4q9oUmW1yo/edit?usp=sharing"",""กำแพงเพชร!I22"")"),0)</f>
        <v>0</v>
      </c>
      <c r="J82" s="191">
        <f ca="1">IFERROR(__xludf.DUMMYFUNCTION("IMPORTRANGE(""https://docs.google.com/spreadsheets/d/11923uPwbBZFjjGgGUA6NLw09EwE0CqkOc4q9oUmW1yo/edit?usp=sharing"",""กำแพงเพชร!J22"")"),0)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IFERROR(__xludf.DUMMYFUNCTION("IMPORTRANGE(""https://docs.google.com/spreadsheets/d/11923uPwbBZFjjGgGUA6NLw09EwE0CqkOc4q9oUmW1yo/edit?usp=sharing"",""กำแพงเพชร!I23"")"),0)</f>
        <v>0</v>
      </c>
      <c r="J83" s="191">
        <f ca="1">IFERROR(__xludf.DUMMYFUNCTION("IMPORTRANGE(""https://docs.google.com/spreadsheets/d/11923uPwbBZFjjGgGUA6NLw09EwE0CqkOc4q9oUmW1yo/edit?usp=sharing"",""กำแพงเพชร!J23"")"),0)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IFERROR(__xludf.DUMMYFUNCTION("IMPORTRANGE(""https://docs.google.com/spreadsheets/d/11923uPwbBZFjjGgGUA6NLw09EwE0CqkOc4q9oUmW1yo/edit?usp=sharing"",""กำแพงเพชร!I24"")"),0)</f>
        <v>0</v>
      </c>
      <c r="J84" s="192">
        <f ca="1">IFERROR(__xludf.DUMMYFUNCTION("IMPORTRANGE(""https://docs.google.com/spreadsheets/d/11923uPwbBZFjjGgGUA6NLw09EwE0CqkOc4q9oUmW1yo/edit?usp=sharing"",""กำแพงเพชร!J24"")"),0)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IFERROR(__xludf.DUMMYFUNCTION("IMPORTRANGE(""https://docs.google.com/spreadsheets/d/11923uPwbBZFjjGgGUA6NLw09EwE0CqkOc4q9oUmW1yo/edit?usp=sharing"",""กำแพงเพชร!I25"")"),0)</f>
        <v>0</v>
      </c>
      <c r="J85" s="192">
        <f ca="1">IFERROR(__xludf.DUMMYFUNCTION("IMPORTRANGE(""https://docs.google.com/spreadsheets/d/11923uPwbBZFjjGgGUA6NLw09EwE0CqkOc4q9oUmW1yo/edit?usp=sharing"",""กำแพงเพชร!J25"")"),0)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IFERROR(__xludf.DUMMYFUNCTION("IMPORTRANGE(""https://docs.google.com/spreadsheets/d/11923uPwbBZFjjGgGUA6NLw09EwE0CqkOc4q9oUmW1yo/edit?usp=sharing"",""กำแพงเพชร!I26"")"),0)</f>
        <v>0</v>
      </c>
      <c r="J86" s="191">
        <f ca="1">IFERROR(__xludf.DUMMYFUNCTION("IMPORTRANGE(""https://docs.google.com/spreadsheets/d/11923uPwbBZFjjGgGUA6NLw09EwE0CqkOc4q9oUmW1yo/edit?usp=sharing"",""กำแพงเพชร!J26"")"),0)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IFERROR(__xludf.DUMMYFUNCTION("IMPORTRANGE(""https://docs.google.com/spreadsheets/d/11923uPwbBZFjjGgGUA6NLw09EwE0CqkOc4q9oUmW1yo/edit?usp=sharing"",""กำแพงเพชร!I27"")"),0)</f>
        <v>0</v>
      </c>
      <c r="J87" s="191">
        <f ca="1">IFERROR(__xludf.DUMMYFUNCTION("IMPORTRANGE(""https://docs.google.com/spreadsheets/d/11923uPwbBZFjjGgGUA6NLw09EwE0CqkOc4q9oUmW1yo/edit?usp=sharing"",""กำแพงเพชร!J27"")"),0)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IFERROR(__xludf.DUMMYFUNCTION("IMPORTRANGE(""https://docs.google.com/spreadsheets/d/11923uPwbBZFjjGgGUA6NLw09EwE0CqkOc4q9oUmW1yo/edit?usp=sharing"",""กำแพงเพชร!I28"")"),0)</f>
        <v>0</v>
      </c>
      <c r="J88" s="191">
        <f ca="1">IFERROR(__xludf.DUMMYFUNCTION("IMPORTRANGE(""https://docs.google.com/spreadsheets/d/11923uPwbBZFjjGgGUA6NLw09EwE0CqkOc4q9oUmW1yo/edit?usp=sharing"",""กำแพงเพชร!J28"")"),0)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IFERROR(__xludf.DUMMYFUNCTION("IMPORTRANGE(""https://docs.google.com/spreadsheets/d/11923uPwbBZFjjGgGUA6NLw09EwE0CqkOc4q9oUmW1yo/edit?usp=sharing"",""กำแพงเพชร!J29"")"),0)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IFERROR(__xludf.DUMMYFUNCTION("IMPORTRANGE(""https://docs.google.com/spreadsheets/d/11923uPwbBZFjjGgGUA6NLw09EwE0CqkOc4q9oUmW1yo/edit?usp=sharing"",""กำแพงเพชร!I32"")"),0)</f>
        <v>0</v>
      </c>
      <c r="J92" s="146">
        <f ca="1">IFERROR(__xludf.DUMMYFUNCTION("IMPORTRANGE(""https://docs.google.com/spreadsheets/d/11923uPwbBZFjjGgGUA6NLw09EwE0CqkOc4q9oUmW1yo/edit?usp=sharing"",""กำแพงเพชร!J32"")"),0)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IFERROR(__xludf.DUMMYFUNCTION("IMPORTRANGE(""https://docs.google.com/spreadsheets/d/11923uPwbBZFjjGgGUA6NLw09EwE0CqkOc4q9oUmW1yo/edit?usp=sharing"",""กำแพงเพชร!I33"")"),0)</f>
        <v>0</v>
      </c>
      <c r="J93" s="146">
        <f ca="1">IFERROR(__xludf.DUMMYFUNCTION("IMPORTRANGE(""https://docs.google.com/spreadsheets/d/11923uPwbBZFjjGgGUA6NLw09EwE0CqkOc4q9oUmW1yo/edit?usp=sharing"",""กำแพงเพชร!J33"")"),0)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IFERROR(__xludf.DUMMYFUNCTION("IMPORTRANGE(""https://docs.google.com/spreadsheets/d/1Yj_ptqi66GCucihVvJfMjLAmec39IyEx_6qawtMGysU/edit?usp=sharing"",""สบก!AR20"")"),0)</f>
        <v>0</v>
      </c>
      <c r="N98" s="172">
        <f ca="1">IFERROR(__xludf.DUMMYFUNCTION("IMPORTRANGE(""https://docs.google.com/spreadsheets/d/1Yj_ptqi66GCucihVvJfMjLAmec39IyEx_6qawtMGysU/edit?usp=sharing"",""สบก!AS20"")"),0)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IFERROR(__xludf.DUMMYFUNCTION("IMPORTRANGE(""https://docs.google.com/spreadsheets/d/1Yj_ptqi66GCucihVvJfMjLAmec39IyEx_6qawtMGysU/edit?usp=sharing"",""สบก!AN20"")"),0)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IFERROR(__xludf.DUMMYFUNCTION("IMPORTRANGE(""https://docs.google.com/spreadsheets/d/1Yj_ptqi66GCucihVvJfMjLAmec39IyEx_6qawtMGysU/edit?usp=sharing"",""สบก!AO20"")"),0)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IFERROR(__xludf.DUMMYFUNCTION("IMPORTRANGE(""https://docs.google.com/spreadsheets/d/1Yj_ptqi66GCucihVvJfMjLAmec39IyEx_6qawtMGysU/edit?usp=sharing"",""สบก!AP20"")"),0)</f>
        <v>0</v>
      </c>
      <c r="M102" s="101"/>
      <c r="N102" s="91">
        <f ca="1">IFERROR(__xludf.DUMMYFUNCTION("IMPORTRANGE(""https://docs.google.com/spreadsheets/d/1Yj_ptqi66GCucihVvJfMjLAmec39IyEx_6qawtMGysU/edit?usp=sharing"",""สบก!AT20"")"),0)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IFERROR(__xludf.DUMMYFUNCTION("IMPORTRANGE(""https://docs.google.com/spreadsheets/d/11923uPwbBZFjjGgGUA6NLw09EwE0CqkOc4q9oUmW1yo/edit?usp=sharing"",""กำแพงเพชร!J39"")"),0)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IFERROR(__xludf.DUMMYFUNCTION("IMPORTRANGE(""https://docs.google.com/spreadsheets/d/11923uPwbBZFjjGgGUA6NLw09EwE0CqkOc4q9oUmW1yo/edit?usp=sharing"",""กำแพงเพชร!J40"")"),0)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IFERROR(__xludf.DUMMYFUNCTION("IMPORTRANGE(""https://docs.google.com/spreadsheets/d/11923uPwbBZFjjGgGUA6NLw09EwE0CqkOc4q9oUmW1yo/edit?usp=sharing"",""กำแพงเพชร!J41"")"),0)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IFERROR(__xludf.DUMMYFUNCTION("IMPORTRANGE(""https://docs.google.com/spreadsheets/d/11923uPwbBZFjjGgGUA6NLw09EwE0CqkOc4q9oUmW1yo/edit?usp=sharing"",""กำแพงเพชร!J42"")"),0)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IFERROR(__xludf.DUMMYFUNCTION("IMPORTRANGE(""https://docs.google.com/spreadsheets/d/11923uPwbBZFjjGgGUA6NLw09EwE0CqkOc4q9oUmW1yo/edit?usp=sharing"",""กำแพงเพชร!I43"")"),0)</f>
        <v>0</v>
      </c>
      <c r="J108" s="191">
        <f ca="1">IFERROR(__xludf.DUMMYFUNCTION("IMPORTRANGE(""https://docs.google.com/spreadsheets/d/11923uPwbBZFjjGgGUA6NLw09EwE0CqkOc4q9oUmW1yo/edit?usp=sharing"",""กำแพงเพชร!J43"")"),0)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IFERROR(__xludf.DUMMYFUNCTION("IMPORTRANGE(""https://docs.google.com/spreadsheets/d/11923uPwbBZFjjGgGUA6NLw09EwE0CqkOc4q9oUmW1yo/edit?usp=sharing"",""กำแพงเพชร!I44"")"),0)</f>
        <v>0</v>
      </c>
      <c r="J109" s="191">
        <f ca="1">IFERROR(__xludf.DUMMYFUNCTION("IMPORTRANGE(""https://docs.google.com/spreadsheets/d/11923uPwbBZFjjGgGUA6NLw09EwE0CqkOc4q9oUmW1yo/edit?usp=sharing"",""กำแพงเพชร!J44"")"),0)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IFERROR(__xludf.DUMMYFUNCTION("IMPORTRANGE(""https://docs.google.com/spreadsheets/d/11923uPwbBZFjjGgGUA6NLw09EwE0CqkOc4q9oUmW1yo/edit?usp=sharing"",""กำแพงเพชร!I45"")"),0)</f>
        <v>0</v>
      </c>
      <c r="J110" s="191">
        <f ca="1">IFERROR(__xludf.DUMMYFUNCTION("IMPORTRANGE(""https://docs.google.com/spreadsheets/d/11923uPwbBZFjjGgGUA6NLw09EwE0CqkOc4q9oUmW1yo/edit?usp=sharing"",""กำแพงเพชร!J45"")"),0)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IFERROR(__xludf.DUMMYFUNCTION("IMPORTRANGE(""https://docs.google.com/spreadsheets/d/11923uPwbBZFjjGgGUA6NLw09EwE0CqkOc4q9oUmW1yo/edit?usp=sharing"",""กำแพงเพชร!I46"")"),0)</f>
        <v>0</v>
      </c>
      <c r="J111" s="191">
        <f ca="1">IFERROR(__xludf.DUMMYFUNCTION("IMPORTRANGE(""https://docs.google.com/spreadsheets/d/11923uPwbBZFjjGgGUA6NLw09EwE0CqkOc4q9oUmW1yo/edit?usp=sharing"",""กำแพงเพชร!J46"")"),0)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IFERROR(__xludf.DUMMYFUNCTION("IMPORTRANGE(""https://docs.google.com/spreadsheets/d/11923uPwbBZFjjGgGUA6NLw09EwE0CqkOc4q9oUmW1yo/edit?usp=sharing"",""กำแพงเพชร!I47"")"),0)</f>
        <v>0</v>
      </c>
      <c r="J112" s="191">
        <f ca="1">IFERROR(__xludf.DUMMYFUNCTION("IMPORTRANGE(""https://docs.google.com/spreadsheets/d/11923uPwbBZFjjGgGUA6NLw09EwE0CqkOc4q9oUmW1yo/edit?usp=sharing"",""กำแพงเพชร!J47"")"),0)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IFERROR(__xludf.DUMMYFUNCTION("IMPORTRANGE(""https://docs.google.com/spreadsheets/d/11923uPwbBZFjjGgGUA6NLw09EwE0CqkOc4q9oUmW1yo/edit?usp=sharing"",""กำแพงเพชร!I48"")"),0)</f>
        <v>0</v>
      </c>
      <c r="J113" s="191">
        <f ca="1">IFERROR(__xludf.DUMMYFUNCTION("IMPORTRANGE(""https://docs.google.com/spreadsheets/d/11923uPwbBZFjjGgGUA6NLw09EwE0CqkOc4q9oUmW1yo/edit?usp=sharing"",""กำแพงเพชร!J48"")"),0)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IFERROR(__xludf.DUMMYFUNCTION("IMPORTRANGE(""https://docs.google.com/spreadsheets/d/11923uPwbBZFjjGgGUA6NLw09EwE0CqkOc4q9oUmW1yo/edit?usp=sharing"",""กำแพงเพชร!J49"")"),0)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IFERROR(__xludf.DUMMYFUNCTION("IMPORTRANGE(""https://docs.google.com/spreadsheets/d/11923uPwbBZFjjGgGUA6NLw09EwE0CqkOc4q9oUmW1yo/edit?usp=sharing"",""กำแพงเพชร!J50"")"),0)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IFERROR(__xludf.DUMMYFUNCTION("IMPORTRANGE(""https://docs.google.com/spreadsheets/d/11923uPwbBZFjjGgGUA6NLw09EwE0CqkOc4q9oUmW1yo/edit?usp=sharing"",""กำแพงเพชร!I52"")"),20)</f>
        <v>20</v>
      </c>
      <c r="J117" s="146">
        <f ca="1">IFERROR(__xludf.DUMMYFUNCTION("IMPORTRANGE(""https://docs.google.com/spreadsheets/d/11923uPwbBZFjjGgGUA6NLw09EwE0CqkOc4q9oUmW1yo/edit?usp=sharing"",""กำแพงเพชร!J52"")"),0)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IFERROR(__xludf.DUMMYFUNCTION("IMPORTRANGE(""https://docs.google.com/spreadsheets/d/1Yj_ptqi66GCucihVvJfMjLAmec39IyEx_6qawtMGysU/edit?usp=sharing"",""สบก!BA20"")"),66440)</f>
        <v>66440</v>
      </c>
      <c r="N122" s="172">
        <f ca="1">IFERROR(__xludf.DUMMYFUNCTION("IMPORTRANGE(""https://docs.google.com/spreadsheets/d/1Yj_ptqi66GCucihVvJfMjLAmec39IyEx_6qawtMGysU/edit?usp=sharing"",""สบก!BB20"")"),0)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IFERROR(__xludf.DUMMYFUNCTION("IMPORTRANGE(""https://docs.google.com/spreadsheets/d/1Yj_ptqi66GCucihVvJfMjLAmec39IyEx_6qawtMGysU/edit?usp=sharing"",""สบก!AW20"")"),0)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IFERROR(__xludf.DUMMYFUNCTION("IMPORTRANGE(""https://docs.google.com/spreadsheets/d/1Yj_ptqi66GCucihVvJfMjLAmec39IyEx_6qawtMGysU/edit?usp=sharing"",""สบก!AX20"")"),82440)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IFERROR(__xludf.DUMMYFUNCTION("IMPORTRANGE(""https://docs.google.com/spreadsheets/d/1Yj_ptqi66GCucihVvJfMjLAmec39IyEx_6qawtMGysU/edit?usp=sharing"",""สบก!AY20"")"),0)</f>
        <v>0</v>
      </c>
      <c r="M126" s="101"/>
      <c r="N126" s="91">
        <f ca="1">IFERROR(__xludf.DUMMYFUNCTION("IMPORTRANGE(""https://docs.google.com/spreadsheets/d/1Yj_ptqi66GCucihVvJfMjLAmec39IyEx_6qawtMGysU/edit?usp=sharing"",""สบก!BC20"")"),0)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IFERROR(__xludf.DUMMYFUNCTION("IMPORTRANGE(""https://docs.google.com/spreadsheets/d/11923uPwbBZFjjGgGUA6NLw09EwE0CqkOc4q9oUmW1yo/edit?usp=sharing"",""กำแพงเพชร!J58"")"),0)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IFERROR(__xludf.DUMMYFUNCTION("IMPORTRANGE(""https://docs.google.com/spreadsheets/d/11923uPwbBZFjjGgGUA6NLw09EwE0CqkOc4q9oUmW1yo/edit?usp=sharing"",""กำแพงเพชร!J59"")"),1)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IFERROR(__xludf.DUMMYFUNCTION("IMPORTRANGE(""https://docs.google.com/spreadsheets/d/11923uPwbBZFjjGgGUA6NLw09EwE0CqkOc4q9oUmW1yo/edit?usp=sharing"",""กำแพงเพชร!J60"")"),1)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IFERROR(__xludf.DUMMYFUNCTION("IMPORTRANGE(""https://docs.google.com/spreadsheets/d/11923uPwbBZFjjGgGUA6NLw09EwE0CqkOc4q9oUmW1yo/edit?usp=sharing"",""กำแพงเพชร!J61"")"),0)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IFERROR(__xludf.DUMMYFUNCTION("IMPORTRANGE(""https://docs.google.com/spreadsheets/d/11923uPwbBZFjjGgGUA6NLw09EwE0CqkOc4q9oUmW1yo/edit?usp=sharing"",""กำแพงเพชร!I62"")"),20)</f>
        <v>20</v>
      </c>
      <c r="J132" s="191">
        <f ca="1">IFERROR(__xludf.DUMMYFUNCTION("IMPORTRANGE(""https://docs.google.com/spreadsheets/d/11923uPwbBZFjjGgGUA6NLw09EwE0CqkOc4q9oUmW1yo/edit?usp=sharing"",""กำแพงเพชร!J62"")"),0)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IFERROR(__xludf.DUMMYFUNCTION("IMPORTRANGE(""https://docs.google.com/spreadsheets/d/11923uPwbBZFjjGgGUA6NLw09EwE0CqkOc4q9oUmW1yo/edit?usp=sharing"",""กำแพงเพชร!I63"")"),20)</f>
        <v>20</v>
      </c>
      <c r="J133" s="191">
        <f ca="1">IFERROR(__xludf.DUMMYFUNCTION("IMPORTRANGE(""https://docs.google.com/spreadsheets/d/11923uPwbBZFjjGgGUA6NLw09EwE0CqkOc4q9oUmW1yo/edit?usp=sharing"",""กำแพงเพชร!J63"")"),0)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IFERROR(__xludf.DUMMYFUNCTION("IMPORTRANGE(""https://docs.google.com/spreadsheets/d/11923uPwbBZFjjGgGUA6NLw09EwE0CqkOc4q9oUmW1yo/edit?usp=sharing"",""กำแพงเพชร!J64"")"),0)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IFERROR(__xludf.DUMMYFUNCTION("IMPORTRANGE(""https://docs.google.com/spreadsheets/d/11923uPwbBZFjjGgGUA6NLw09EwE0CqkOc4q9oUmW1yo/edit?usp=sharing"",""กำแพงเพชร!J65"")"),0)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IFERROR(__xludf.DUMMYFUNCTION("IMPORTRANGE(""https://docs.google.com/spreadsheets/d/11923uPwbBZFjjGgGUA6NLw09EwE0CqkOc4q9oUmW1yo/edit?usp=sharing"",""กำแพงเพชร!I68"")"),0)</f>
        <v>0</v>
      </c>
      <c r="J138" s="264">
        <f ca="1">IFERROR(__xludf.DUMMYFUNCTION("IMPORTRANGE(""https://docs.google.com/spreadsheets/d/11923uPwbBZFjjGgGUA6NLw09EwE0CqkOc4q9oUmW1yo/edit?usp=sharing"",""กำแพงเพชร!J68"")"),0)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69000</v>
      </c>
      <c r="M140" s="155">
        <f t="shared" ca="1" si="64"/>
        <v>45750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69000</v>
      </c>
      <c r="M142" s="160">
        <f t="shared" ca="1" si="68"/>
        <v>45750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69000</v>
      </c>
      <c r="M144" s="172">
        <f ca="1">IFERROR(__xludf.DUMMYFUNCTION("IMPORTRANGE(""https://docs.google.com/spreadsheets/d/1Yj_ptqi66GCucihVvJfMjLAmec39IyEx_6qawtMGysU/edit?usp=sharing"",""สบก!BJ20"")"),45750)</f>
        <v>45750</v>
      </c>
      <c r="N144" s="172">
        <f ca="1">IFERROR(__xludf.DUMMYFUNCTION("IMPORTRANGE(""https://docs.google.com/spreadsheets/d/1Yj_ptqi66GCucihVvJfMjLAmec39IyEx_6qawtMGysU/edit?usp=sharing"",""สบก!BK20"")"),0)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IFERROR(__xludf.DUMMYFUNCTION("IMPORTRANGE(""https://docs.google.com/spreadsheets/d/1Yj_ptqi66GCucihVvJfMjLAmec39IyEx_6qawtMGysU/edit?usp=sharing"",""สบก!BF20"")"),0)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IFERROR(__xludf.DUMMYFUNCTION("IMPORTRANGE(""https://docs.google.com/spreadsheets/d/1Yj_ptqi66GCucihVvJfMjLAmec39IyEx_6qawtMGysU/edit?usp=sharing"",""สบก!BG20"")"),69000)</f>
        <v>69000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IFERROR(__xludf.DUMMYFUNCTION("IMPORTRANGE(""https://docs.google.com/spreadsheets/d/1Yj_ptqi66GCucihVvJfMjLAmec39IyEx_6qawtMGysU/edit?usp=sharing"",""สบก!BH20"")"),0)</f>
        <v>0</v>
      </c>
      <c r="M148" s="101"/>
      <c r="N148" s="91">
        <f ca="1">IFERROR(__xludf.DUMMYFUNCTION("IMPORTRANGE(""https://docs.google.com/spreadsheets/d/1Yj_ptqi66GCucihVvJfMjLAmec39IyEx_6qawtMGysU/edit?usp=sharing"",""สบก!BL20"")"),0)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IFERROR(__xludf.DUMMYFUNCTION("IMPORTRANGE(""https://docs.google.com/spreadsheets/d/11923uPwbBZFjjGgGUA6NLw09EwE0CqkOc4q9oUmW1yo/edit?usp=sharing"",""กำแพงเพชร!I74"")"),4)</f>
        <v>4</v>
      </c>
      <c r="J149" s="272">
        <f ca="1">IFERROR(__xludf.DUMMYFUNCTION("IMPORTRANGE(""https://docs.google.com/spreadsheets/d/11923uPwbBZFjjGgGUA6NLw09EwE0CqkOc4q9oUmW1yo/edit?usp=sharing"",""กำแพงเพชร!J74"")"),0)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IFERROR(__xludf.DUMMYFUNCTION("IMPORTRANGE(""https://docs.google.com/spreadsheets/d/11923uPwbBZFjjGgGUA6NLw09EwE0CqkOc4q9oUmW1yo/edit?usp=sharing"",""กำแพงเพชร!J79"")"),0)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IFERROR(__xludf.DUMMYFUNCTION("IMPORTRANGE(""https://docs.google.com/spreadsheets/d/11923uPwbBZFjjGgGUA6NLw09EwE0CqkOc4q9oUmW1yo/edit?usp=sharing"",""กำแพงเพชร!J80"")"),0)</f>
        <v>0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IFERROR(__xludf.DUMMYFUNCTION("IMPORTRANGE(""https://docs.google.com/spreadsheets/d/11923uPwbBZFjjGgGUA6NLw09EwE0CqkOc4q9oUmW1yo/edit?usp=sharing"",""กำแพงเพชร!J81"")"),0)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IFERROR(__xludf.DUMMYFUNCTION("IMPORTRANGE(""https://docs.google.com/spreadsheets/d/11923uPwbBZFjjGgGUA6NLw09EwE0CqkOc4q9oUmW1yo/edit?usp=sharing"",""กำแพงเพชร!J82"")"),0)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IFERROR(__xludf.DUMMYFUNCTION("IMPORTRANGE(""https://docs.google.com/spreadsheets/d/11923uPwbBZFjjGgGUA6NLw09EwE0CqkOc4q9oUmW1yo/edit?usp=sharing"",""กำแพงเพชร!I83"")"),4)</f>
        <v>4</v>
      </c>
      <c r="J158" s="192">
        <f ca="1">IFERROR(__xludf.DUMMYFUNCTION("IMPORTRANGE(""https://docs.google.com/spreadsheets/d/11923uPwbBZFjjGgGUA6NLw09EwE0CqkOc4q9oUmW1yo/edit?usp=sharing"",""กำแพงเพชร!J83"")"),0)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IFERROR(__xludf.DUMMYFUNCTION("IMPORTRANGE(""https://docs.google.com/spreadsheets/d/11923uPwbBZFjjGgGUA6NLw09EwE0CqkOc4q9oUmW1yo/edit?usp=sharing"",""กำแพงเพชร!J84"")"),0)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IFERROR(__xludf.DUMMYFUNCTION("IMPORTRANGE(""https://docs.google.com/spreadsheets/d/11923uPwbBZFjjGgGUA6NLw09EwE0CqkOc4q9oUmW1yo/edit?usp=sharing"",""กำแพงเพชร!J85"")"),0)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IFERROR(__xludf.DUMMYFUNCTION("IMPORTRANGE(""https://docs.google.com/spreadsheets/d/11923uPwbBZFjjGgGUA6NLw09EwE0CqkOc4q9oUmW1yo/edit?usp=sharing"",""กำแพงเพชร!J86"")"),0)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IFERROR(__xludf.DUMMYFUNCTION("IMPORTRANGE(""https://docs.google.com/spreadsheets/d/11923uPwbBZFjjGgGUA6NLw09EwE0CqkOc4q9oUmW1yo/edit?usp=sharing"",""กำแพงเพชร!J87"")"),0)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IFERROR(__xludf.DUMMYFUNCTION("IMPORTRANGE(""https://docs.google.com/spreadsheets/d/11923uPwbBZFjjGgGUA6NLw09EwE0CqkOc4q9oUmW1yo/edit?usp=sharing"",""กำแพงเพชร!I89"")"),3)</f>
        <v>3</v>
      </c>
      <c r="J164" s="277">
        <f ca="1">IFERROR(__xludf.DUMMYFUNCTION("IMPORTRANGE(""https://docs.google.com/spreadsheets/d/11923uPwbBZFjjGgGUA6NLw09EwE0CqkOc4q9oUmW1yo/edit?usp=sharing"",""กำแพงเพชร!J89"")"),0)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IFERROR(__xludf.DUMMYFUNCTION("IMPORTRANGE(""https://docs.google.com/spreadsheets/d/11923uPwbBZFjjGgGUA6NLw09EwE0CqkOc4q9oUmW1yo/edit?usp=sharing"",""กำแพงเพชร!J94"")"),0)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IFERROR(__xludf.DUMMYFUNCTION("IMPORTRANGE(""https://docs.google.com/spreadsheets/d/11923uPwbBZFjjGgGUA6NLw09EwE0CqkOc4q9oUmW1yo/edit?usp=sharing"",""กำแพงเพชร!J95"")"),1)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IFERROR(__xludf.DUMMYFUNCTION("IMPORTRANGE(""https://docs.google.com/spreadsheets/d/11923uPwbBZFjjGgGUA6NLw09EwE0CqkOc4q9oUmW1yo/edit?usp=sharing"",""กำแพงเพชร!J96"")"),1)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IFERROR(__xludf.DUMMYFUNCTION("IMPORTRANGE(""https://docs.google.com/spreadsheets/d/11923uPwbBZFjjGgGUA6NLw09EwE0CqkOc4q9oUmW1yo/edit?usp=sharing"",""กำแพงเพชร!J97"")"),0)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IFERROR(__xludf.DUMMYFUNCTION("IMPORTRANGE(""https://docs.google.com/spreadsheets/d/11923uPwbBZFjjGgGUA6NLw09EwE0CqkOc4q9oUmW1yo/edit?usp=sharing"",""กำแพงเพชร!I98"")"),3)</f>
        <v>3</v>
      </c>
      <c r="J173" s="192">
        <f ca="1">IFERROR(__xludf.DUMMYFUNCTION("IMPORTRANGE(""https://docs.google.com/spreadsheets/d/11923uPwbBZFjjGgGUA6NLw09EwE0CqkOc4q9oUmW1yo/edit?usp=sharing"",""กำแพงเพชร!J98"")"),0)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IFERROR(__xludf.DUMMYFUNCTION("IMPORTRANGE(""https://docs.google.com/spreadsheets/d/11923uPwbBZFjjGgGUA6NLw09EwE0CqkOc4q9oUmW1yo/edit?usp=sharing"",""กำแพงเพชร!J99"")"),0)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IFERROR(__xludf.DUMMYFUNCTION("IMPORTRANGE(""https://docs.google.com/spreadsheets/d/11923uPwbBZFjjGgGUA6NLw09EwE0CqkOc4q9oUmW1yo/edit?usp=sharing"",""กำแพงเพชร!I101"")"),0)</f>
        <v>0</v>
      </c>
      <c r="J176" s="277">
        <f ca="1">IFERROR(__xludf.DUMMYFUNCTION("IMPORTRANGE(""https://docs.google.com/spreadsheets/d/11923uPwbBZFjjGgGUA6NLw09EwE0CqkOc4q9oUmW1yo/edit?usp=sharing"",""กำแพงเพชร!J101"")"),0)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IFERROR(__xludf.DUMMYFUNCTION("IMPORTRANGE(""https://docs.google.com/spreadsheets/d/11923uPwbBZFjjGgGUA6NLw09EwE0CqkOc4q9oUmW1yo/edit?usp=sharing"",""กำแพงเพชร!J106"")"),0)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IFERROR(__xludf.DUMMYFUNCTION("IMPORTRANGE(""https://docs.google.com/spreadsheets/d/11923uPwbBZFjjGgGUA6NLw09EwE0CqkOc4q9oUmW1yo/edit?usp=sharing"",""กำแพงเพชร!J107"")"),0)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IFERROR(__xludf.DUMMYFUNCTION("IMPORTRANGE(""https://docs.google.com/spreadsheets/d/11923uPwbBZFjjGgGUA6NLw09EwE0CqkOc4q9oUmW1yo/edit?usp=sharing"",""กำแพงเพชร!J108"")"),0)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IFERROR(__xludf.DUMMYFUNCTION("IMPORTRANGE(""https://docs.google.com/spreadsheets/d/11923uPwbBZFjjGgGUA6NLw09EwE0CqkOc4q9oUmW1yo/edit?usp=sharing"",""กำแพงเพชร!J109"")"),0)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IFERROR(__xludf.DUMMYFUNCTION("IMPORTRANGE(""https://docs.google.com/spreadsheets/d/11923uPwbBZFjjGgGUA6NLw09EwE0CqkOc4q9oUmW1yo/edit?usp=sharing"",""กำแพงเพชร!I110"")"),0)</f>
        <v>0</v>
      </c>
      <c r="J185" s="191">
        <f ca="1">IFERROR(__xludf.DUMMYFUNCTION("IMPORTRANGE(""https://docs.google.com/spreadsheets/d/11923uPwbBZFjjGgGUA6NLw09EwE0CqkOc4q9oUmW1yo/edit?usp=sharing"",""กำแพงเพชร!J110"")"),0)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IFERROR(__xludf.DUMMYFUNCTION("IMPORTRANGE(""https://docs.google.com/spreadsheets/d/11923uPwbBZFjjGgGUA6NLw09EwE0CqkOc4q9oUmW1yo/edit?usp=sharing"",""กำแพงเพชร!I111"")"),0)</f>
        <v>0</v>
      </c>
      <c r="J186" s="191">
        <f ca="1">IFERROR(__xludf.DUMMYFUNCTION("IMPORTRANGE(""https://docs.google.com/spreadsheets/d/11923uPwbBZFjjGgGUA6NLw09EwE0CqkOc4q9oUmW1yo/edit?usp=sharing"",""กำแพงเพชร!J111"")"),0)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IFERROR(__xludf.DUMMYFUNCTION("IMPORTRANGE(""https://docs.google.com/spreadsheets/d/11923uPwbBZFjjGgGUA6NLw09EwE0CqkOc4q9oUmW1yo/edit?usp=sharing"",""กำแพงเพชร!J112"")"),0)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IFERROR(__xludf.DUMMYFUNCTION("IMPORTRANGE(""https://docs.google.com/spreadsheets/d/11923uPwbBZFjjGgGUA6NLw09EwE0CqkOc4q9oUmW1yo/edit?usp=sharing"",""กำแพงเพชร!J113"")"),0)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IFERROR(__xludf.DUMMYFUNCTION("IMPORTRANGE(""https://docs.google.com/spreadsheets/d/11923uPwbBZFjjGgGUA6NLw09EwE0CqkOc4q9oUmW1yo/edit?usp=sharing"",""กำแพงเพชร!I114"")"),50000)</f>
        <v>50000</v>
      </c>
      <c r="J189" s="277">
        <f ca="1">IFERROR(__xludf.DUMMYFUNCTION("IMPORTRANGE(""https://docs.google.com/spreadsheets/d/11923uPwbBZFjjGgGUA6NLw09EwE0CqkOc4q9oUmW1yo/edit?usp=sharing"",""กำแพงเพชร!J114"")"),0)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IFERROR(__xludf.DUMMYFUNCTION("IMPORTRANGE(""https://docs.google.com/spreadsheets/d/11923uPwbBZFjjGgGUA6NLw09EwE0CqkOc4q9oUmW1yo/edit?usp=sharing"",""กำแพงเพชร!J119"")"),0)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IFERROR(__xludf.DUMMYFUNCTION("IMPORTRANGE(""https://docs.google.com/spreadsheets/d/11923uPwbBZFjjGgGUA6NLw09EwE0CqkOc4q9oUmW1yo/edit?usp=sharing"",""กำแพงเพชร!J120"")"),1)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IFERROR(__xludf.DUMMYFUNCTION("IMPORTRANGE(""https://docs.google.com/spreadsheets/d/11923uPwbBZFjjGgGUA6NLw09EwE0CqkOc4q9oUmW1yo/edit?usp=sharing"",""กำแพงเพชร!J121"")"),0)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IFERROR(__xludf.DUMMYFUNCTION("IMPORTRANGE(""https://docs.google.com/spreadsheets/d/11923uPwbBZFjjGgGUA6NLw09EwE0CqkOc4q9oUmW1yo/edit?usp=sharing"",""กำแพงเพชร!J122"")"),0)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IFERROR(__xludf.DUMMYFUNCTION("IMPORTRANGE(""https://docs.google.com/spreadsheets/d/11923uPwbBZFjjGgGUA6NLw09EwE0CqkOc4q9oUmW1yo/edit?usp=sharing"",""กำแพงเพชร!I124"")"),50000)</f>
        <v>50000</v>
      </c>
      <c r="J199" s="192">
        <f ca="1">IFERROR(__xludf.DUMMYFUNCTION("IMPORTRANGE(""https://docs.google.com/spreadsheets/d/11923uPwbBZFjjGgGUA6NLw09EwE0CqkOc4q9oUmW1yo/edit?usp=sharing"",""กำแพงเพชร!J124"")"),0)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IFERROR(__xludf.DUMMYFUNCTION("IMPORTRANGE(""https://docs.google.com/spreadsheets/d/11923uPwbBZFjjGgGUA6NLw09EwE0CqkOc4q9oUmW1yo/edit?usp=sharing"",""กำแพงเพชร!I125"")"),50000)</f>
        <v>50000</v>
      </c>
      <c r="J200" s="192">
        <f ca="1">IFERROR(__xludf.DUMMYFUNCTION("IMPORTRANGE(""https://docs.google.com/spreadsheets/d/11923uPwbBZFjjGgGUA6NLw09EwE0CqkOc4q9oUmW1yo/edit?usp=sharing"",""กำแพงเพชร!J125"")"),0)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IFERROR(__xludf.DUMMYFUNCTION("IMPORTRANGE(""https://docs.google.com/spreadsheets/d/11923uPwbBZFjjGgGUA6NLw09EwE0CqkOc4q9oUmW1yo/edit?usp=sharing"",""กำแพงเพชร!I126"")"),0)</f>
        <v>0</v>
      </c>
      <c r="J201" s="192">
        <f ca="1">IFERROR(__xludf.DUMMYFUNCTION("IMPORTRANGE(""https://docs.google.com/spreadsheets/d/11923uPwbBZFjjGgGUA6NLw09EwE0CqkOc4q9oUmW1yo/edit?usp=sharing"",""กำแพงเพชร!J126"")"),0)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IFERROR(__xludf.DUMMYFUNCTION("IMPORTRANGE(""https://docs.google.com/spreadsheets/d/11923uPwbBZFjjGgGUA6NLw09EwE0CqkOc4q9oUmW1yo/edit?usp=sharing"",""กำแพงเพชร!J127"")"),0)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IFERROR(__xludf.DUMMYFUNCTION("IMPORTRANGE(""https://docs.google.com/spreadsheets/d/11923uPwbBZFjjGgGUA6NLw09EwE0CqkOc4q9oUmW1yo/edit?usp=sharing"",""กำแพงเพชร!J128"")"),0)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IFERROR(__xludf.DUMMYFUNCTION("IMPORTRANGE(""https://docs.google.com/spreadsheets/d/11923uPwbBZFjjGgGUA6NLw09EwE0CqkOc4q9oUmW1yo/edit?usp=sharing"",""กำแพงเพชร!I129"")"),0)</f>
        <v>0</v>
      </c>
      <c r="J204" s="277">
        <f ca="1">IFERROR(__xludf.DUMMYFUNCTION("IMPORTRANGE(""https://docs.google.com/spreadsheets/d/11923uPwbBZFjjGgGUA6NLw09EwE0CqkOc4q9oUmW1yo/edit?usp=sharing"",""กำแพงเพชร!J129"")"),0)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IFERROR(__xludf.DUMMYFUNCTION("IMPORTRANGE(""https://docs.google.com/spreadsheets/d/11923uPwbBZFjjGgGUA6NLw09EwE0CqkOc4q9oUmW1yo/edit?usp=sharing"",""กำแพงเพชร!J134"")"),0)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IFERROR(__xludf.DUMMYFUNCTION("IMPORTRANGE(""https://docs.google.com/spreadsheets/d/11923uPwbBZFjjGgGUA6NLw09EwE0CqkOc4q9oUmW1yo/edit?usp=sharing"",""กำแพงเพชร!J135"")"),0)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IFERROR(__xludf.DUMMYFUNCTION("IMPORTRANGE(""https://docs.google.com/spreadsheets/d/11923uPwbBZFjjGgGUA6NLw09EwE0CqkOc4q9oUmW1yo/edit?usp=sharing"",""กำแพงเพชร!J136"")"),0)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IFERROR(__xludf.DUMMYFUNCTION("IMPORTRANGE(""https://docs.google.com/spreadsheets/d/11923uPwbBZFjjGgGUA6NLw09EwE0CqkOc4q9oUmW1yo/edit?usp=sharing"",""กำแพงเพชร!J137"")"),0)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IFERROR(__xludf.DUMMYFUNCTION("IMPORTRANGE(""https://docs.google.com/spreadsheets/d/11923uPwbBZFjjGgGUA6NLw09EwE0CqkOc4q9oUmW1yo/edit?usp=sharing"",""กำแพงเพชร!I138"")"),0)</f>
        <v>0</v>
      </c>
      <c r="J213" s="191">
        <f ca="1">IFERROR(__xludf.DUMMYFUNCTION("IMPORTRANGE(""https://docs.google.com/spreadsheets/d/11923uPwbBZFjjGgGUA6NLw09EwE0CqkOc4q9oUmW1yo/edit?usp=sharing"",""กำแพงเพชร!J138"")"),0)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IFERROR(__xludf.DUMMYFUNCTION("IMPORTRANGE(""https://docs.google.com/spreadsheets/d/11923uPwbBZFjjGgGUA6NLw09EwE0CqkOc4q9oUmW1yo/edit?usp=sharing"",""กำแพงเพชร!I140"")"),0)</f>
        <v>0</v>
      </c>
      <c r="J215" s="191">
        <f ca="1">IFERROR(__xludf.DUMMYFUNCTION("IMPORTRANGE(""https://docs.google.com/spreadsheets/d/11923uPwbBZFjjGgGUA6NLw09EwE0CqkOc4q9oUmW1yo/edit?usp=sharing"",""กำแพงเพชร!J140"")"),0)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IFERROR(__xludf.DUMMYFUNCTION("IMPORTRANGE(""https://docs.google.com/spreadsheets/d/11923uPwbBZFjjGgGUA6NLw09EwE0CqkOc4q9oUmW1yo/edit?usp=sharing"",""กำแพงเพชร!I141"")"),0)</f>
        <v>0</v>
      </c>
      <c r="J216" s="191">
        <f ca="1">IFERROR(__xludf.DUMMYFUNCTION("IMPORTRANGE(""https://docs.google.com/spreadsheets/d/11923uPwbBZFjjGgGUA6NLw09EwE0CqkOc4q9oUmW1yo/edit?usp=sharing"",""กำแพงเพชร!J141"")"),0)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IFERROR(__xludf.DUMMYFUNCTION("IMPORTRANGE(""https://docs.google.com/spreadsheets/d/11923uPwbBZFjjGgGUA6NLw09EwE0CqkOc4q9oUmW1yo/edit?usp=sharing"",""กำแพงเพชร!J142"")"),0)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IFERROR(__xludf.DUMMYFUNCTION("IMPORTRANGE(""https://docs.google.com/spreadsheets/d/11923uPwbBZFjjGgGUA6NLw09EwE0CqkOc4q9oUmW1yo/edit?usp=sharing"",""กำแพงเพชร!J143"")"),0)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IFERROR(__xludf.DUMMYFUNCTION("IMPORTRANGE(""https://docs.google.com/spreadsheets/d/11923uPwbBZFjjGgGUA6NLw09EwE0CqkOc4q9oUmW1yo/edit?usp=sharing"",""กำแพงเพชร!I144"")"),15)</f>
        <v>15</v>
      </c>
      <c r="J219" s="264">
        <f ca="1">IFERROR(__xludf.DUMMYFUNCTION("IMPORTRANGE(""https://docs.google.com/spreadsheets/d/11923uPwbBZFjjGgGUA6NLw09EwE0CqkOc4q9oUmW1yo/edit?usp=sharing"",""กำแพงเพชร!J144"")"),15)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IFERROR(__xludf.DUMMYFUNCTION("IMPORTRANGE(""https://docs.google.com/spreadsheets/d/1Yj_ptqi66GCucihVvJfMjLAmec39IyEx_6qawtMGysU/edit?usp=sharing"",""สบก!BS20"")"),21125)</f>
        <v>21125</v>
      </c>
      <c r="N224" s="172">
        <f ca="1">IFERROR(__xludf.DUMMYFUNCTION("IMPORTRANGE(""https://docs.google.com/spreadsheets/d/1Yj_ptqi66GCucihVvJfMjLAmec39IyEx_6qawtMGysU/edit?usp=sharing"",""สบก!BT20"")"),21125)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IFERROR(__xludf.DUMMYFUNCTION("IMPORTRANGE(""https://docs.google.com/spreadsheets/d/1Yj_ptqi66GCucihVvJfMjLAmec39IyEx_6qawtMGysU/edit?usp=sharing"",""สบก!BO20"")"),0)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IFERROR(__xludf.DUMMYFUNCTION("IMPORTRANGE(""https://docs.google.com/spreadsheets/d/1Yj_ptqi66GCucihVvJfMjLAmec39IyEx_6qawtMGysU/edit?usp=sharing"",""สบก!BP20"")"),21125)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IFERROR(__xludf.DUMMYFUNCTION("IMPORTRANGE(""https://docs.google.com/spreadsheets/d/1Yj_ptqi66GCucihVvJfMjLAmec39IyEx_6qawtMGysU/edit?usp=sharing"",""สบก!BQ20"")"),0)</f>
        <v>0</v>
      </c>
      <c r="M228" s="101"/>
      <c r="N228" s="91">
        <f ca="1">IFERROR(__xludf.DUMMYFUNCTION("IMPORTRANGE(""https://docs.google.com/spreadsheets/d/1Yj_ptqi66GCucihVvJfMjLAmec39IyEx_6qawtMGysU/edit?usp=sharing"",""สบก!BU20"")"),0)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IFERROR(__xludf.DUMMYFUNCTION("IMPORTRANGE(""https://docs.google.com/spreadsheets/d/11923uPwbBZFjjGgGUA6NLw09EwE0CqkOc4q9oUmW1yo/edit?usp=sharing"",""กำแพงเพชร!I149"")"),15)</f>
        <v>15</v>
      </c>
      <c r="J229" s="264">
        <f ca="1">IFERROR(__xludf.DUMMYFUNCTION("IMPORTRANGE(""https://docs.google.com/spreadsheets/d/11923uPwbBZFjjGgGUA6NLw09EwE0CqkOc4q9oUmW1yo/edit?usp=sharing"",""กำแพงเพชร!J149"")"),15)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IFERROR(__xludf.DUMMYFUNCTION("IMPORTRANGE(""https://docs.google.com/spreadsheets/d/11923uPwbBZFjjGgGUA6NLw09EwE0CqkOc4q9oUmW1yo/edit?usp=sharing"",""กำแพงเพชร!J151"")"),0)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IFERROR(__xludf.DUMMYFUNCTION("IMPORTRANGE(""https://docs.google.com/spreadsheets/d/11923uPwbBZFjjGgGUA6NLw09EwE0CqkOc4q9oUmW1yo/edit?usp=sharing"",""กำแพงเพชร!J152"")"),0)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IFERROR(__xludf.DUMMYFUNCTION("IMPORTRANGE(""https://docs.google.com/spreadsheets/d/11923uPwbBZFjjGgGUA6NLw09EwE0CqkOc4q9oUmW1yo/edit?usp=sharing"",""กำแพงเพชร!J153"")"),1)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IFERROR(__xludf.DUMMYFUNCTION("IMPORTRANGE(""https://docs.google.com/spreadsheets/d/11923uPwbBZFjjGgGUA6NLw09EwE0CqkOc4q9oUmW1yo/edit?usp=sharing"",""กำแพงเพชร!J154"")"),1)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IFERROR(__xludf.DUMMYFUNCTION("IMPORTRANGE(""https://docs.google.com/spreadsheets/d/11923uPwbBZFjjGgGUA6NLw09EwE0CqkOc4q9oUmW1yo/edit?usp=sharing"",""กำแพงเพชร!I155"")"),15)</f>
        <v>15</v>
      </c>
      <c r="J235" s="192">
        <f ca="1">IFERROR(__xludf.DUMMYFUNCTION("IMPORTRANGE(""https://docs.google.com/spreadsheets/d/11923uPwbBZFjjGgGUA6NLw09EwE0CqkOc4q9oUmW1yo/edit?usp=sharing"",""กำแพงเพชร!J155"")"),15)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IFERROR(__xludf.DUMMYFUNCTION("IMPORTRANGE(""https://docs.google.com/spreadsheets/d/11923uPwbBZFjjGgGUA6NLw09EwE0CqkOc4q9oUmW1yo/edit?usp=sharing"",""กำแพงเพชร!J156"")"),1)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IFERROR(__xludf.DUMMYFUNCTION("IMPORTRANGE(""https://docs.google.com/spreadsheets/d/11923uPwbBZFjjGgGUA6NLw09EwE0CqkOc4q9oUmW1yo/edit?usp=sharing"",""กำแพงเพชร!I158"")"),0)</f>
        <v>0</v>
      </c>
      <c r="J238" s="264">
        <f ca="1">IFERROR(__xludf.DUMMYFUNCTION("IMPORTRANGE(""https://docs.google.com/spreadsheets/d/11923uPwbBZFjjGgGUA6NLw09EwE0CqkOc4q9oUmW1yo/edit?usp=sharing"",""กำแพงเพชร!J158"")"),0)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IFERROR(__xludf.DUMMYFUNCTION("IMPORTRANGE(""https://docs.google.com/spreadsheets/d/11923uPwbBZFjjGgGUA6NLw09EwE0CqkOc4q9oUmW1yo/edit?usp=sharing"",""กำแพงเพชร!J159"")"),"")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IFERROR(__xludf.DUMMYFUNCTION("IMPORTRANGE(""https://docs.google.com/spreadsheets/d/11923uPwbBZFjjGgGUA6NLw09EwE0CqkOc4q9oUmW1yo/edit?usp=sharing"",""กำแพงเพชร!J161"")"),0)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IFERROR(__xludf.DUMMYFUNCTION("IMPORTRANGE(""https://docs.google.com/spreadsheets/d/11923uPwbBZFjjGgGUA6NLw09EwE0CqkOc4q9oUmW1yo/edit?usp=sharing"",""กำแพงเพชร!J162"")"),0)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IFERROR(__xludf.DUMMYFUNCTION("IMPORTRANGE(""https://docs.google.com/spreadsheets/d/11923uPwbBZFjjGgGUA6NLw09EwE0CqkOc4q9oUmW1yo/edit?usp=sharing"",""กำแพงเพชร!J163"")"),0)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IFERROR(__xludf.DUMMYFUNCTION("IMPORTRANGE(""https://docs.google.com/spreadsheets/d/11923uPwbBZFjjGgGUA6NLw09EwE0CqkOc4q9oUmW1yo/edit?usp=sharing"",""กำแพงเพชร!I164"")"),0)</f>
        <v>0</v>
      </c>
      <c r="J244" s="191">
        <f ca="1">IFERROR(__xludf.DUMMYFUNCTION("IMPORTRANGE(""https://docs.google.com/spreadsheets/d/11923uPwbBZFjjGgGUA6NLw09EwE0CqkOc4q9oUmW1yo/edit?usp=sharing"",""กำแพงเพชร!J164"")"),0)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IFERROR(__xludf.DUMMYFUNCTION("IMPORTRANGE(""https://docs.google.com/spreadsheets/d/11923uPwbBZFjjGgGUA6NLw09EwE0CqkOc4q9oUmW1yo/edit?usp=sharing"",""กำแพงเพชร!J165"")"),0)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IFERROR(__xludf.DUMMYFUNCTION("IMPORTRANGE(""https://docs.google.com/spreadsheets/d/11923uPwbBZFjjGgGUA6NLw09EwE0CqkOc4q9oUmW1yo/edit?usp=sharing"",""กำแพงเพชร!J166"")"),0)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IFERROR(__xludf.DUMMYFUNCTION("IMPORTRANGE(""https://docs.google.com/spreadsheets/d/11923uPwbBZFjjGgGUA6NLw09EwE0CqkOc4q9oUmW1yo/edit?usp=sharing"",""กำแพงเพชร!I169"")"),0)</f>
        <v>0</v>
      </c>
      <c r="J249" s="308">
        <f ca="1">IFERROR(__xludf.DUMMYFUNCTION("IMPORTRANGE(""https://docs.google.com/spreadsheets/d/11923uPwbBZFjjGgGUA6NLw09EwE0CqkOc4q9oUmW1yo/edit?usp=sharing"",""กำแพงเพชร!J169"")"),0)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IFERROR(__xludf.DUMMYFUNCTION("IMPORTRANGE(""https://docs.google.com/spreadsheets/d/1Yj_ptqi66GCucihVvJfMjLAmec39IyEx_6qawtMGysU/edit?usp=sharing"",""สบก!CB20"")"),0)</f>
        <v>0</v>
      </c>
      <c r="N254" s="172">
        <f ca="1">IFERROR(__xludf.DUMMYFUNCTION("IMPORTRANGE(""https://docs.google.com/spreadsheets/d/1Yj_ptqi66GCucihVvJfMjLAmec39IyEx_6qawtMGysU/edit?usp=sharing"",""สบก!CC20"")"),0)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IFERROR(__xludf.DUMMYFUNCTION("IMPORTRANGE(""https://docs.google.com/spreadsheets/d/1Yj_ptqi66GCucihVvJfMjLAmec39IyEx_6qawtMGysU/edit?usp=sharing"",""สบก!BX20"")"),0)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IFERROR(__xludf.DUMMYFUNCTION("IMPORTRANGE(""https://docs.google.com/spreadsheets/d/1Yj_ptqi66GCucihVvJfMjLAmec39IyEx_6qawtMGysU/edit?usp=sharing"",""สบก!BY20"")"),0)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IFERROR(__xludf.DUMMYFUNCTION("IMPORTRANGE(""https://docs.google.com/spreadsheets/d/1Yj_ptqi66GCucihVvJfMjLAmec39IyEx_6qawtMGysU/edit?usp=sharing"",""สบก!BZ20"")"),0)</f>
        <v>0</v>
      </c>
      <c r="M258" s="101"/>
      <c r="N258" s="91">
        <f ca="1">IFERROR(__xludf.DUMMYFUNCTION("IMPORTRANGE(""https://docs.google.com/spreadsheets/d/1Yj_ptqi66GCucihVvJfMjLAmec39IyEx_6qawtMGysU/edit?usp=sharing"",""สบก!CD20"")"),0)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IFERROR(__xludf.DUMMYFUNCTION("IMPORTRANGE(""https://docs.google.com/spreadsheets/d/11923uPwbBZFjjGgGUA6NLw09EwE0CqkOc4q9oUmW1yo/edit?usp=sharing"",""กำแพงเพชร!J175"")"),0)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IFERROR(__xludf.DUMMYFUNCTION("IMPORTRANGE(""https://docs.google.com/spreadsheets/d/11923uPwbBZFjjGgGUA6NLw09EwE0CqkOc4q9oUmW1yo/edit?usp=sharing"",""กำแพงเพชร!J176"")"),0)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IFERROR(__xludf.DUMMYFUNCTION("IMPORTRANGE(""https://docs.google.com/spreadsheets/d/11923uPwbBZFjjGgGUA6NLw09EwE0CqkOc4q9oUmW1yo/edit?usp=sharing"",""กำแพงเพชร!J177"")"),0)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IFERROR(__xludf.DUMMYFUNCTION("IMPORTRANGE(""https://docs.google.com/spreadsheets/d/11923uPwbBZFjjGgGUA6NLw09EwE0CqkOc4q9oUmW1yo/edit?usp=sharing"",""กำแพงเพชร!J178"")"),0)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IFERROR(__xludf.DUMMYFUNCTION("IMPORTRANGE(""https://docs.google.com/spreadsheets/d/11923uPwbBZFjjGgGUA6NLw09EwE0CqkOc4q9oUmW1yo/edit?usp=sharing"",""กำแพงเพชร!I179"")"),0)</f>
        <v>0</v>
      </c>
      <c r="J264" s="192">
        <f ca="1">IFERROR(__xludf.DUMMYFUNCTION("IMPORTRANGE(""https://docs.google.com/spreadsheets/d/11923uPwbBZFjjGgGUA6NLw09EwE0CqkOc4q9oUmW1yo/edit?usp=sharing"",""กำแพงเพชร!J179"")"),0)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IFERROR(__xludf.DUMMYFUNCTION("IMPORTRANGE(""https://docs.google.com/spreadsheets/d/11923uPwbBZFjjGgGUA6NLw09EwE0CqkOc4q9oUmW1yo/edit?usp=sharing"",""กำแพงเพชร!I180"")"),0)</f>
        <v>0</v>
      </c>
      <c r="J265" s="192">
        <f ca="1">IFERROR(__xludf.DUMMYFUNCTION("IMPORTRANGE(""https://docs.google.com/spreadsheets/d/11923uPwbBZFjjGgGUA6NLw09EwE0CqkOc4q9oUmW1yo/edit?usp=sharing"",""กำแพงเพชร!J180"")"),0)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IFERROR(__xludf.DUMMYFUNCTION("IMPORTRANGE(""https://docs.google.com/spreadsheets/d/11923uPwbBZFjjGgGUA6NLw09EwE0CqkOc4q9oUmW1yo/edit?usp=sharing"",""กำแพงเพชร!I181"")"),0)</f>
        <v>0</v>
      </c>
      <c r="J266" s="192">
        <f ca="1">IFERROR(__xludf.DUMMYFUNCTION("IMPORTRANGE(""https://docs.google.com/spreadsheets/d/11923uPwbBZFjjGgGUA6NLw09EwE0CqkOc4q9oUmW1yo/edit?usp=sharing"",""กำแพงเพชร!J181"")"),0)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IFERROR(__xludf.DUMMYFUNCTION("IMPORTRANGE(""https://docs.google.com/spreadsheets/d/11923uPwbBZFjjGgGUA6NLw09EwE0CqkOc4q9oUmW1yo/edit?usp=sharing"",""กำแพงเพชร!I182"")"),0)</f>
        <v>0</v>
      </c>
      <c r="J267" s="192">
        <f ca="1">IFERROR(__xludf.DUMMYFUNCTION("IMPORTRANGE(""https://docs.google.com/spreadsheets/d/11923uPwbBZFjjGgGUA6NLw09EwE0CqkOc4q9oUmW1yo/edit?usp=sharing"",""กำแพงเพชร!J182"")"),0)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IFERROR(__xludf.DUMMYFUNCTION("IMPORTRANGE(""https://docs.google.com/spreadsheets/d/11923uPwbBZFjjGgGUA6NLw09EwE0CqkOc4q9oUmW1yo/edit?usp=sharing"",""กำแพงเพชร!J183"")"),0)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IFERROR(__xludf.DUMMYFUNCTION("IMPORTRANGE(""https://docs.google.com/spreadsheets/d/11923uPwbBZFjjGgGUA6NLw09EwE0CqkOc4q9oUmW1yo/edit?usp=sharing"",""กำแพงเพชร!J184"")"),0)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IFERROR(__xludf.DUMMYFUNCTION("IMPORTRANGE(""https://docs.google.com/spreadsheets/d/11923uPwbBZFjjGgGUA6NLw09EwE0CqkOc4q9oUmW1yo/edit?usp=sharing"",""กำแพงเพชร!I185"")"),15)</f>
        <v>15</v>
      </c>
      <c r="J270" s="308">
        <f ca="1">IFERROR(__xludf.DUMMYFUNCTION("IMPORTRANGE(""https://docs.google.com/spreadsheets/d/11923uPwbBZFjjGgGUA6NLw09EwE0CqkOc4q9oUmW1yo/edit?usp=sharing"",""กำแพงเพชร!J185"")"),0)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319200</v>
      </c>
      <c r="M271" s="155">
        <f t="shared" ca="1" si="83"/>
        <v>164250</v>
      </c>
      <c r="N271" s="155">
        <f t="shared" ca="1" si="83"/>
        <v>61500</v>
      </c>
      <c r="O271" s="154">
        <f t="shared" ref="O271:O273" ca="1" si="84">IF(L271&gt;0,N271*100/L271,0)</f>
        <v>19.266917293233082</v>
      </c>
      <c r="P271" s="154">
        <f t="shared" ref="P271:P273" ca="1" si="85">IF(M271&gt;0,N271*100/M271,0)</f>
        <v>37.442922374429223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319200</v>
      </c>
      <c r="M273" s="160">
        <f t="shared" ca="1" si="87"/>
        <v>164250</v>
      </c>
      <c r="N273" s="160">
        <f t="shared" ca="1" si="87"/>
        <v>61500</v>
      </c>
      <c r="O273" s="159">
        <f t="shared" ca="1" si="84"/>
        <v>19.266917293233082</v>
      </c>
      <c r="P273" s="159">
        <f t="shared" ca="1" si="85"/>
        <v>37.442922374429223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319200</v>
      </c>
      <c r="M275" s="172">
        <f ca="1">IFERROR(__xludf.DUMMYFUNCTION("IMPORTRANGE(""https://docs.google.com/spreadsheets/d/1Yj_ptqi66GCucihVvJfMjLAmec39IyEx_6qawtMGysU/edit?usp=sharing"",""สบก!CK20"")"),164250)</f>
        <v>164250</v>
      </c>
      <c r="N275" s="172">
        <f ca="1">IFERROR(__xludf.DUMMYFUNCTION("IMPORTRANGE(""https://docs.google.com/spreadsheets/d/1Yj_ptqi66GCucihVvJfMjLAmec39IyEx_6qawtMGysU/edit?usp=sharing"",""สบก!CL20"")"),61500)</f>
        <v>61500</v>
      </c>
      <c r="O275" s="171">
        <f ca="1">IF(L275&gt;0,N275*100/L275,0)</f>
        <v>19.266917293233082</v>
      </c>
      <c r="P275" s="171">
        <f ca="1">IF(M275&gt;0,N275*100/M275,0)</f>
        <v>37.442922374429223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IFERROR(__xludf.DUMMYFUNCTION("IMPORTRANGE(""https://docs.google.com/spreadsheets/d/1Yj_ptqi66GCucihVvJfMjLAmec39IyEx_6qawtMGysU/edit?usp=sharing"",""สบก!CG20"")"),264000)</f>
        <v>264000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IFERROR(__xludf.DUMMYFUNCTION("IMPORTRANGE(""https://docs.google.com/spreadsheets/d/1Yj_ptqi66GCucihVvJfMjLAmec39IyEx_6qawtMGysU/edit?usp=sharing"",""สบก!CH20"")"),55200)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IFERROR(__xludf.DUMMYFUNCTION("IMPORTRANGE(""https://docs.google.com/spreadsheets/d/1Yj_ptqi66GCucihVvJfMjLAmec39IyEx_6qawtMGysU/edit?usp=sharing"",""สบก!CI20"")"),0)</f>
        <v>0</v>
      </c>
      <c r="M279" s="101"/>
      <c r="N279" s="91">
        <f ca="1">IFERROR(__xludf.DUMMYFUNCTION("IMPORTRANGE(""https://docs.google.com/spreadsheets/d/1Yj_ptqi66GCucihVvJfMjLAmec39IyEx_6qawtMGysU/edit?usp=sharing"",""สบก!CM20"")"),0)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IFERROR(__xludf.DUMMYFUNCTION("IMPORTRANGE(""https://docs.google.com/spreadsheets/d/11923uPwbBZFjjGgGUA6NLw09EwE0CqkOc4q9oUmW1yo/edit?usp=sharing"",""กำแพงเพชร!J191"")"),0)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IFERROR(__xludf.DUMMYFUNCTION("IMPORTRANGE(""https://docs.google.com/spreadsheets/d/11923uPwbBZFjjGgGUA6NLw09EwE0CqkOc4q9oUmW1yo/edit?usp=sharing"",""กำแพงเพชร!J192"")"),1)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IFERROR(__xludf.DUMMYFUNCTION("IMPORTRANGE(""https://docs.google.com/spreadsheets/d/11923uPwbBZFjjGgGUA6NLw09EwE0CqkOc4q9oUmW1yo/edit?usp=sharing"",""กำแพงเพชร!J193"")"),1)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IFERROR(__xludf.DUMMYFUNCTION("IMPORTRANGE(""https://docs.google.com/spreadsheets/d/11923uPwbBZFjjGgGUA6NLw09EwE0CqkOc4q9oUmW1yo/edit?usp=sharing"",""กำแพงเพชร!J194"")"),1)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IFERROR(__xludf.DUMMYFUNCTION("IMPORTRANGE(""https://docs.google.com/spreadsheets/d/11923uPwbBZFjjGgGUA6NLw09EwE0CqkOc4q9oUmW1yo/edit?usp=sharing"",""กำแพงเพชร!I195"")"),15)</f>
        <v>15</v>
      </c>
      <c r="J285" s="192">
        <f ca="1">IFERROR(__xludf.DUMMYFUNCTION("IMPORTRANGE(""https://docs.google.com/spreadsheets/d/11923uPwbBZFjjGgGUA6NLw09EwE0CqkOc4q9oUmW1yo/edit?usp=sharing"",""กำแพงเพชร!J195"")"),0)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IFERROR(__xludf.DUMMYFUNCTION("IMPORTRANGE(""https://docs.google.com/spreadsheets/d/11923uPwbBZFjjGgGUA6NLw09EwE0CqkOc4q9oUmW1yo/edit?usp=sharing"",""กำแพงเพชร!J196"")"),0)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IFERROR(__xludf.DUMMYFUNCTION("IMPORTRANGE(""https://docs.google.com/spreadsheets/d/11923uPwbBZFjjGgGUA6NLw09EwE0CqkOc4q9oUmW1yo/edit?usp=sharing"",""กำแพงเพชร!I199"")"),0)</f>
        <v>0</v>
      </c>
      <c r="J289" s="308">
        <f ca="1">IFERROR(__xludf.DUMMYFUNCTION("IMPORTRANGE(""https://docs.google.com/spreadsheets/d/11923uPwbBZFjjGgGUA6NLw09EwE0CqkOc4q9oUmW1yo/edit?usp=sharing"",""กำแพงเพชร!J199"")"),0)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IFERROR(__xludf.DUMMYFUNCTION("IMPORTRANGE(""https://docs.google.com/spreadsheets/d/1Yj_ptqi66GCucihVvJfMjLAmec39IyEx_6qawtMGysU/edit?usp=sharing"",""สบก!CT20"")"),0)</f>
        <v>0</v>
      </c>
      <c r="N294" s="172">
        <f ca="1">IFERROR(__xludf.DUMMYFUNCTION("IMPORTRANGE(""https://docs.google.com/spreadsheets/d/1Yj_ptqi66GCucihVvJfMjLAmec39IyEx_6qawtMGysU/edit?usp=sharing"",""สบก!CU20"")"),0)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IFERROR(__xludf.DUMMYFUNCTION("IMPORTRANGE(""https://docs.google.com/spreadsheets/d/1Yj_ptqi66GCucihVvJfMjLAmec39IyEx_6qawtMGysU/edit?usp=sharing"",""สบก!CP20"")"),0)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IFERROR(__xludf.DUMMYFUNCTION("IMPORTRANGE(""https://docs.google.com/spreadsheets/d/1Yj_ptqi66GCucihVvJfMjLAmec39IyEx_6qawtMGysU/edit?usp=sharing"",""สบก!CQ20"")"),0)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IFERROR(__xludf.DUMMYFUNCTION("IMPORTRANGE(""https://docs.google.com/spreadsheets/d/1Yj_ptqi66GCucihVvJfMjLAmec39IyEx_6qawtMGysU/edit?usp=sharing"",""สบก!CR20"")"),0)</f>
        <v>0</v>
      </c>
      <c r="M298" s="101"/>
      <c r="N298" s="91">
        <f ca="1">IFERROR(__xludf.DUMMYFUNCTION("IMPORTRANGE(""https://docs.google.com/spreadsheets/d/1Yj_ptqi66GCucihVvJfMjLAmec39IyEx_6qawtMGysU/edit?usp=sharing"",""สบก!CV20"")"),0)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IFERROR(__xludf.DUMMYFUNCTION("IMPORTRANGE(""https://docs.google.com/spreadsheets/d/11923uPwbBZFjjGgGUA6NLw09EwE0CqkOc4q9oUmW1yo/edit?usp=sharing"",""กำแพงเพชร!J205"")"),0)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IFERROR(__xludf.DUMMYFUNCTION("IMPORTRANGE(""https://docs.google.com/spreadsheets/d/11923uPwbBZFjjGgGUA6NLw09EwE0CqkOc4q9oUmW1yo/edit?usp=sharing"",""กำแพงเพชร!J206"")"),0)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IFERROR(__xludf.DUMMYFUNCTION("IMPORTRANGE(""https://docs.google.com/spreadsheets/d/11923uPwbBZFjjGgGUA6NLw09EwE0CqkOc4q9oUmW1yo/edit?usp=sharing"",""กำแพงเพชร!J207"")"),0)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IFERROR(__xludf.DUMMYFUNCTION("IMPORTRANGE(""https://docs.google.com/spreadsheets/d/11923uPwbBZFjjGgGUA6NLw09EwE0CqkOc4q9oUmW1yo/edit?usp=sharing"",""กำแพงเพชร!J208"")"),0)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IFERROR(__xludf.DUMMYFUNCTION("IMPORTRANGE(""https://docs.google.com/spreadsheets/d/11923uPwbBZFjjGgGUA6NLw09EwE0CqkOc4q9oUmW1yo/edit?usp=sharing"",""กำแพงเพชร!I209"")"),0)</f>
        <v>0</v>
      </c>
      <c r="J304" s="191">
        <f ca="1">IFERROR(__xludf.DUMMYFUNCTION("IMPORTRANGE(""https://docs.google.com/spreadsheets/d/11923uPwbBZFjjGgGUA6NLw09EwE0CqkOc4q9oUmW1yo/edit?usp=sharing"",""กำแพงเพชร!J209"")"),0)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IFERROR(__xludf.DUMMYFUNCTION("IMPORTRANGE(""https://docs.google.com/spreadsheets/d/11923uPwbBZFjjGgGUA6NLw09EwE0CqkOc4q9oUmW1yo/edit?usp=sharing"",""กำแพงเพชร!I211"")"),0)</f>
        <v>0</v>
      </c>
      <c r="J306" s="191">
        <f ca="1">IFERROR(__xludf.DUMMYFUNCTION("IMPORTRANGE(""https://docs.google.com/spreadsheets/d/11923uPwbBZFjjGgGUA6NLw09EwE0CqkOc4q9oUmW1yo/edit?usp=sharing"",""กำแพงเพชร!J211"")"),0)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IFERROR(__xludf.DUMMYFUNCTION("IMPORTRANGE(""https://docs.google.com/spreadsheets/d/11923uPwbBZFjjGgGUA6NLw09EwE0CqkOc4q9oUmW1yo/edit?usp=sharing"",""กำแพงเพชร!J212"")"),0)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IFERROR(__xludf.DUMMYFUNCTION("IMPORTRANGE(""https://docs.google.com/spreadsheets/d/11923uPwbBZFjjGgGUA6NLw09EwE0CqkOc4q9oUmW1yo/edit?usp=sharing"",""กำแพงเพชร!J213"")"),0)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IFERROR(__xludf.DUMMYFUNCTION("IMPORTRANGE(""https://docs.google.com/spreadsheets/d/11923uPwbBZFjjGgGUA6NLw09EwE0CqkOc4q9oUmW1yo/edit?usp=sharing"",""กำแพงเพชร!I214"")"),1)</f>
        <v>1</v>
      </c>
      <c r="J309" s="325">
        <f ca="1">IFERROR(__xludf.DUMMYFUNCTION("IMPORTRANGE(""https://docs.google.com/spreadsheets/d/11923uPwbBZFjjGgGUA6NLw09EwE0CqkOc4q9oUmW1yo/edit?usp=sharing"",""กำแพงเพชร!J214"")"),0)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194600</v>
      </c>
      <c r="M310" s="155">
        <f t="shared" ca="1" si="93"/>
        <v>97300</v>
      </c>
      <c r="N310" s="155">
        <f t="shared" ca="1" si="93"/>
        <v>23774</v>
      </c>
      <c r="O310" s="154">
        <f t="shared" ref="O310:O312" ca="1" si="94">IF(L310&gt;0,N310*100/L310,0)</f>
        <v>12.216855087358685</v>
      </c>
      <c r="P310" s="154">
        <f t="shared" ref="P310:P312" ca="1" si="95">IF(M310&gt;0,N310*100/M310,0)</f>
        <v>24.433710174717369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194600</v>
      </c>
      <c r="M312" s="160">
        <f t="shared" ca="1" si="97"/>
        <v>97300</v>
      </c>
      <c r="N312" s="160">
        <f t="shared" ca="1" si="97"/>
        <v>23774</v>
      </c>
      <c r="O312" s="159">
        <f t="shared" ca="1" si="94"/>
        <v>12.216855087358685</v>
      </c>
      <c r="P312" s="159">
        <f t="shared" ca="1" si="95"/>
        <v>24.433710174717369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194600</v>
      </c>
      <c r="M314" s="172">
        <f ca="1">IFERROR(__xludf.DUMMYFUNCTION("IMPORTRANGE(""https://docs.google.com/spreadsheets/d/1Yj_ptqi66GCucihVvJfMjLAmec39IyEx_6qawtMGysU/edit?usp=sharing"",""สบก!DC20"")"),97300)</f>
        <v>97300</v>
      </c>
      <c r="N314" s="172">
        <f ca="1">IFERROR(__xludf.DUMMYFUNCTION("IMPORTRANGE(""https://docs.google.com/spreadsheets/d/1Yj_ptqi66GCucihVvJfMjLAmec39IyEx_6qawtMGysU/edit?usp=sharing"",""สบก!DD20"")"),23774)</f>
        <v>23774</v>
      </c>
      <c r="O314" s="171">
        <f ca="1">IF(L314&gt;0,N314*100/L314,0)</f>
        <v>12.216855087358685</v>
      </c>
      <c r="P314" s="171">
        <f ca="1">IF(M314&gt;0,N314*100/M314,0)</f>
        <v>24.433710174717369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IFERROR(__xludf.DUMMYFUNCTION("IMPORTRANGE(""https://docs.google.com/spreadsheets/d/1Yj_ptqi66GCucihVvJfMjLAmec39IyEx_6qawtMGysU/edit?usp=sharing"",""สบก!CY20"")"),0)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IFERROR(__xludf.DUMMYFUNCTION("IMPORTRANGE(""https://docs.google.com/spreadsheets/d/1Yj_ptqi66GCucihVvJfMjLAmec39IyEx_6qawtMGysU/edit?usp=sharing"",""สบก!CZ20"")"),194600)</f>
        <v>194600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IFERROR(__xludf.DUMMYFUNCTION("IMPORTRANGE(""https://docs.google.com/spreadsheets/d/1Yj_ptqi66GCucihVvJfMjLAmec39IyEx_6qawtMGysU/edit?usp=sharing"",""สบก!DA20"")"),0)</f>
        <v>0</v>
      </c>
      <c r="M318" s="101"/>
      <c r="N318" s="91">
        <f ca="1">IFERROR(__xludf.DUMMYFUNCTION("IMPORTRANGE(""https://docs.google.com/spreadsheets/d/1Yj_ptqi66GCucihVvJfMjLAmec39IyEx_6qawtMGysU/edit?usp=sharing"",""สบก!DE20"")"),0)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IFERROR(__xludf.DUMMYFUNCTION("IMPORTRANGE(""https://docs.google.com/spreadsheets/d/11923uPwbBZFjjGgGUA6NLw09EwE0CqkOc4q9oUmW1yo/edit?usp=sharing"",""กำแพงเพชร!J220"")"),0)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IFERROR(__xludf.DUMMYFUNCTION("IMPORTRANGE(""https://docs.google.com/spreadsheets/d/11923uPwbBZFjjGgGUA6NLw09EwE0CqkOc4q9oUmW1yo/edit?usp=sharing"",""กำแพงเพชร!J221"")"),0)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IFERROR(__xludf.DUMMYFUNCTION("IMPORTRANGE(""https://docs.google.com/spreadsheets/d/11923uPwbBZFjjGgGUA6NLw09EwE0CqkOc4q9oUmW1yo/edit?usp=sharing"",""กำแพงเพชร!J222"")"),0)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IFERROR(__xludf.DUMMYFUNCTION("IMPORTRANGE(""https://docs.google.com/spreadsheets/d/11923uPwbBZFjjGgGUA6NLw09EwE0CqkOc4q9oUmW1yo/edit?usp=sharing"",""กำแพงเพชร!J223"")"),0)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IFERROR(__xludf.DUMMYFUNCTION("IMPORTRANGE(""https://docs.google.com/spreadsheets/d/11923uPwbBZFjjGgGUA6NLw09EwE0CqkOc4q9oUmW1yo/edit?usp=sharing"",""กำแพงเพชร!I224"")"),1)</f>
        <v>1</v>
      </c>
      <c r="J324" s="191">
        <f ca="1">IFERROR(__xludf.DUMMYFUNCTION("IMPORTRANGE(""https://docs.google.com/spreadsheets/d/11923uPwbBZFjjGgGUA6NLw09EwE0CqkOc4q9oUmW1yo/edit?usp=sharing"",""กำแพงเพชร!J224"")"),0)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IFERROR(__xludf.DUMMYFUNCTION("IMPORTRANGE(""https://docs.google.com/spreadsheets/d/11923uPwbBZFjjGgGUA6NLw09EwE0CqkOc4q9oUmW1yo/edit?usp=sharing"",""กำแพงเพชร!J225"")"),0)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IFERROR(__xludf.DUMMYFUNCTION("IMPORTRANGE(""https://docs.google.com/spreadsheets/d/11923uPwbBZFjjGgGUA6NLw09EwE0CqkOc4q9oUmW1yo/edit?usp=sharing"",""กำแพงเพชร!J226"")"),0)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IFERROR(__xludf.DUMMYFUNCTION("IMPORTRANGE(""https://docs.google.com/spreadsheets/d/11923uPwbBZFjjGgGUA6NLw09EwE0CqkOc4q9oUmW1yo/edit?usp=sharing"",""กำแพงเพชร!I228"")"),943)</f>
        <v>943</v>
      </c>
      <c r="J328" s="330">
        <f ca="1">IFERROR(__xludf.DUMMYFUNCTION("IMPORTRANGE(""https://docs.google.com/spreadsheets/d/11923uPwbBZFjjGgGUA6NLw09EwE0CqkOc4q9oUmW1yo/edit?usp=sharing"",""กำแพงเพชร!J228"")"),0)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1961030</v>
      </c>
      <c r="M329" s="155">
        <f t="shared" ca="1" si="98"/>
        <v>1117030</v>
      </c>
      <c r="N329" s="155">
        <f t="shared" ca="1" si="98"/>
        <v>543190</v>
      </c>
      <c r="O329" s="154">
        <f t="shared" ref="O329:O331" ca="1" si="99">IF(L329&gt;0,N329*100/L329,0)</f>
        <v>27.699219287823237</v>
      </c>
      <c r="P329" s="154">
        <f t="shared" ref="P329:P331" ca="1" si="100">IF(M329&gt;0,N329*100/M329,0)</f>
        <v>48.628058333258728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1961030</v>
      </c>
      <c r="M331" s="160">
        <f t="shared" ca="1" si="102"/>
        <v>1117030</v>
      </c>
      <c r="N331" s="160">
        <f t="shared" ca="1" si="102"/>
        <v>543190</v>
      </c>
      <c r="O331" s="159">
        <f t="shared" ca="1" si="99"/>
        <v>27.699219287823237</v>
      </c>
      <c r="P331" s="159">
        <f t="shared" ca="1" si="100"/>
        <v>48.628058333258728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1961030</v>
      </c>
      <c r="M333" s="172">
        <f ca="1">IFERROR(__xludf.DUMMYFUNCTION("IMPORTRANGE(""https://docs.google.com/spreadsheets/d/1Yj_ptqi66GCucihVvJfMjLAmec39IyEx_6qawtMGysU/edit?usp=sharing"",""สบก!DL20"")"),1117030)</f>
        <v>1117030</v>
      </c>
      <c r="N333" s="172">
        <f ca="1">IFERROR(__xludf.DUMMYFUNCTION("IMPORTRANGE(""https://docs.google.com/spreadsheets/d/1Yj_ptqi66GCucihVvJfMjLAmec39IyEx_6qawtMGysU/edit?usp=sharing"",""สบก!DM20"")"),543190)</f>
        <v>543190</v>
      </c>
      <c r="O333" s="171">
        <f ca="1">IF(L333&gt;0,N333*100/L333,0)</f>
        <v>27.699219287823237</v>
      </c>
      <c r="P333" s="171">
        <f ca="1">IF(M333&gt;0,N333*100/M333,0)</f>
        <v>48.628058333258728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IFERROR(__xludf.DUMMYFUNCTION("IMPORTRANGE(""https://docs.google.com/spreadsheets/d/1Yj_ptqi66GCucihVvJfMjLAmec39IyEx_6qawtMGysU/edit?usp=sharing"",""สบก!DH20"")"),607100)</f>
        <v>607100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IFERROR(__xludf.DUMMYFUNCTION("IMPORTRANGE(""https://docs.google.com/spreadsheets/d/1Yj_ptqi66GCucihVvJfMjLAmec39IyEx_6qawtMGysU/edit?usp=sharing"",""สบก!DI20"")"),1353930)</f>
        <v>1353930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IFERROR(__xludf.DUMMYFUNCTION("IMPORTRANGE(""https://docs.google.com/spreadsheets/d/1Yj_ptqi66GCucihVvJfMjLAmec39IyEx_6qawtMGysU/edit?usp=sharing"",""สบก!DJ20"")"),0)</f>
        <v>0</v>
      </c>
      <c r="M337" s="101"/>
      <c r="N337" s="91">
        <f ca="1">IFERROR(__xludf.DUMMYFUNCTION("IMPORTRANGE(""https://docs.google.com/spreadsheets/d/1Yj_ptqi66GCucihVvJfMjLAmec39IyEx_6qawtMGysU/edit?usp=sharing"",""สบก!DN20"")"),0)</f>
        <v>0</v>
      </c>
      <c r="O337" s="101">
        <f ca="1">IF(L337&gt;0,N337*100/L337,0)</f>
        <v>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IFERROR(__xludf.DUMMYFUNCTION("IMPORTRANGE(""https://docs.google.com/spreadsheets/d/11923uPwbBZFjjGgGUA6NLw09EwE0CqkOc4q9oUmW1yo/edit?usp=sharing"",""กำแพงเพชร!I234"")"),0)</f>
        <v>0</v>
      </c>
      <c r="J339" s="191">
        <f ca="1">IFERROR(__xludf.DUMMYFUNCTION("IMPORTRANGE(""https://docs.google.com/spreadsheets/d/11923uPwbBZFjjGgGUA6NLw09EwE0CqkOc4q9oUmW1yo/edit?usp=sharing"",""กำแพงเพชร!J234"")"),65)</f>
        <v>65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IFERROR(__xludf.DUMMYFUNCTION("IMPORTRANGE(""https://docs.google.com/spreadsheets/d/11923uPwbBZFjjGgGUA6NLw09EwE0CqkOc4q9oUmW1yo/edit?usp=sharing"",""กำแพงเพชร!I235"")"),8400)</f>
        <v>8400</v>
      </c>
      <c r="J340" s="191">
        <f ca="1">IFERROR(__xludf.DUMMYFUNCTION("IMPORTRANGE(""https://docs.google.com/spreadsheets/d/11923uPwbBZFjjGgGUA6NLw09EwE0CqkOc4q9oUmW1yo/edit?usp=sharing"",""กำแพงเพชร!J235"")"),581.23)</f>
        <v>581.23</v>
      </c>
      <c r="K340" s="333">
        <f t="shared" ca="1" si="103"/>
        <v>6.9194047619047616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IFERROR(__xludf.DUMMYFUNCTION("IMPORTRANGE(""https://docs.google.com/spreadsheets/d/11923uPwbBZFjjGgGUA6NLw09EwE0CqkOc4q9oUmW1yo/edit?usp=sharing"",""กำแพงเพชร!I236"")"),943)</f>
        <v>943</v>
      </c>
      <c r="J341" s="191">
        <f ca="1">IFERROR(__xludf.DUMMYFUNCTION("IMPORTRANGE(""https://docs.google.com/spreadsheets/d/11923uPwbBZFjjGgGUA6NLw09EwE0CqkOc4q9oUmW1yo/edit?usp=sharing"",""กำแพงเพชร!J236"")"),1)</f>
        <v>1</v>
      </c>
      <c r="K341" s="333">
        <f t="shared" ca="1" si="103"/>
        <v>0.10604453870625663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IFERROR(__xludf.DUMMYFUNCTION("IMPORTRANGE(""https://docs.google.com/spreadsheets/d/11923uPwbBZFjjGgGUA6NLw09EwE0CqkOc4q9oUmW1yo/edit?usp=sharing"",""กำแพงเพชร!I237"")"),0)</f>
        <v>0</v>
      </c>
      <c r="J342" s="191">
        <f ca="1">IFERROR(__xludf.DUMMYFUNCTION("IMPORTRANGE(""https://docs.google.com/spreadsheets/d/11923uPwbBZFjjGgGUA6NLw09EwE0CqkOc4q9oUmW1yo/edit?usp=sharing"",""กำแพงเพชร!J237"")"),29.32)</f>
        <v>29.32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IFERROR(__xludf.DUMMYFUNCTION("IMPORTRANGE(""https://docs.google.com/spreadsheets/d/11923uPwbBZFjjGgGUA6NLw09EwE0CqkOc4q9oUmW1yo/edit?usp=sharing"",""กำแพงเพชร!I238"")"),943)</f>
        <v>943</v>
      </c>
      <c r="J343" s="191">
        <f ca="1">IFERROR(__xludf.DUMMYFUNCTION("IMPORTRANGE(""https://docs.google.com/spreadsheets/d/11923uPwbBZFjjGgGUA6NLw09EwE0CqkOc4q9oUmW1yo/edit?usp=sharing"",""กำแพงเพชร!J238"")"),0)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IFERROR(__xludf.DUMMYFUNCTION("IMPORTRANGE(""https://docs.google.com/spreadsheets/d/11923uPwbBZFjjGgGUA6NLw09EwE0CqkOc4q9oUmW1yo/edit?usp=sharing"",""กำแพงเพชร!I239"")"),0)</f>
        <v>0</v>
      </c>
      <c r="J344" s="191">
        <f ca="1">IFERROR(__xludf.DUMMYFUNCTION("IMPORTRANGE(""https://docs.google.com/spreadsheets/d/11923uPwbBZFjjGgGUA6NLw09EwE0CqkOc4q9oUmW1yo/edit?usp=sharing"",""กำแพงเพชร!J239"")"),0)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IFERROR(__xludf.DUMMYFUNCTION("IMPORTRANGE(""https://docs.google.com/spreadsheets/d/11923uPwbBZFjjGgGUA6NLw09EwE0CqkOc4q9oUmW1yo/edit?usp=sharing"",""กำแพงเพชร!I240"")"),943)</f>
        <v>943</v>
      </c>
      <c r="J345" s="191">
        <f ca="1">IFERROR(__xludf.DUMMYFUNCTION("IMPORTRANGE(""https://docs.google.com/spreadsheets/d/11923uPwbBZFjjGgGUA6NLw09EwE0CqkOc4q9oUmW1yo/edit?usp=sharing"",""กำแพงเพชร!J240"")"),0)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IFERROR(__xludf.DUMMYFUNCTION("IMPORTRANGE(""https://docs.google.com/spreadsheets/d/11923uPwbBZFjjGgGUA6NLw09EwE0CqkOc4q9oUmW1yo/edit?usp=sharing"",""กำแพงเพชร!I241"")"),0)</f>
        <v>0</v>
      </c>
      <c r="J346" s="191">
        <f ca="1">IFERROR(__xludf.DUMMYFUNCTION("IMPORTRANGE(""https://docs.google.com/spreadsheets/d/11923uPwbBZFjjGgGUA6NLw09EwE0CqkOc4q9oUmW1yo/edit?usp=sharing"",""กำแพงเพชร!J241"")"),0)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IFERROR(__xludf.DUMMYFUNCTION("IMPORTRANGE(""https://docs.google.com/spreadsheets/d/11923uPwbBZFjjGgGUA6NLw09EwE0CqkOc4q9oUmW1yo/edit?usp=sharing"",""กำแพงเพชร!L242"")"),3331736)</f>
        <v>3331736</v>
      </c>
      <c r="M347" s="347"/>
      <c r="N347" s="347">
        <f ca="1">IFERROR(__xludf.DUMMYFUNCTION("IMPORTRANGE(""https://docs.google.com/spreadsheets/d/11923uPwbBZFjjGgGUA6NLw09EwE0CqkOc4q9oUmW1yo/edit?usp=sharing"",""กำแพงเพชร!M242"")"),93360)</f>
        <v>93360</v>
      </c>
      <c r="O347" s="347">
        <f ca="1">+IF(L347&gt;0,N347*100/L347,0)</f>
        <v>2.8021427868234459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IFERROR(__xludf.DUMMYFUNCTION("IMPORTRANGE(""https://docs.google.com/spreadsheets/d/11923uPwbBZFjjGgGUA6NLw09EwE0CqkOc4q9oUmW1yo/edit?usp=sharing"",""กำแพงเพชร!I244"")"),0)</f>
        <v>0</v>
      </c>
      <c r="J349" s="360">
        <f ca="1">IFERROR(__xludf.DUMMYFUNCTION("IMPORTRANGE(""https://docs.google.com/spreadsheets/d/11923uPwbBZFjjGgGUA6NLw09EwE0CqkOc4q9oUmW1yo/edit?usp=sharing"",""กำแพงเพชร!J244"")"),0)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IFERROR(__xludf.DUMMYFUNCTION("IMPORTRANGE(""https://docs.google.com/spreadsheets/d/11923uPwbBZFjjGgGUA6NLw09EwE0CqkOc4q9oUmW1yo/edit?usp=sharing"",""กำแพงเพชร!L244"")"),0)</f>
        <v>0</v>
      </c>
      <c r="M349" s="362"/>
      <c r="N349" s="362">
        <f ca="1">IFERROR(__xludf.DUMMYFUNCTION("IMPORTRANGE(""https://docs.google.com/spreadsheets/d/11923uPwbBZFjjGgGUA6NLw09EwE0CqkOc4q9oUmW1yo/edit?usp=sharing"",""กำแพงเพชร!M244"")"),0)</f>
        <v>0</v>
      </c>
      <c r="O349" s="362">
        <f ca="1">+IF(L349&gt;0,N349*100/L349,0)</f>
        <v>0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IFERROR(__xludf.DUMMYFUNCTION("IMPORTRANGE(""https://docs.google.com/spreadsheets/d/11923uPwbBZFjjGgGUA6NLw09EwE0CqkOc4q9oUmW1yo/edit?usp=sharing"",""กำแพงเพชร!I245"")"),0)</f>
        <v>0</v>
      </c>
      <c r="J350" s="360">
        <f ca="1">IFERROR(__xludf.DUMMYFUNCTION("IMPORTRANGE(""https://docs.google.com/spreadsheets/d/11923uPwbBZFjjGgGUA6NLw09EwE0CqkOc4q9oUmW1yo/edit?usp=sharing"",""กำแพงเพชร!J245"")"),0)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IFERROR(__xludf.DUMMYFUNCTION("IMPORTRANGE(""https://docs.google.com/spreadsheets/d/11923uPwbBZFjjGgGUA6NLw09EwE0CqkOc4q9oUmW1yo/edit?usp=sharing"",""กำแพงเพชร!L246"")"),0)</f>
        <v>0</v>
      </c>
      <c r="M351" s="169"/>
      <c r="N351" s="169">
        <f ca="1">IFERROR(__xludf.DUMMYFUNCTION("IMPORTRANGE(""https://docs.google.com/spreadsheets/d/11923uPwbBZFjjGgGUA6NLw09EwE0CqkOc4q9oUmW1yo/edit?usp=sharing"",""กำแพงเพชร!M246"")"),0)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IFERROR(__xludf.DUMMYFUNCTION("IMPORTRANGE(""https://docs.google.com/spreadsheets/d/11923uPwbBZFjjGgGUA6NLw09EwE0CqkOc4q9oUmW1yo/edit?usp=sharing"",""กำแพงเพชร!L247"")"),0)</f>
        <v>0</v>
      </c>
      <c r="M352" s="169"/>
      <c r="N352" s="169">
        <f ca="1">IFERROR(__xludf.DUMMYFUNCTION("IMPORTRANGE(""https://docs.google.com/spreadsheets/d/11923uPwbBZFjjGgGUA6NLw09EwE0CqkOc4q9oUmW1yo/edit?usp=sharing"",""กำแพงเพชร!M247"")"),0)</f>
        <v>0</v>
      </c>
      <c r="O352" s="169">
        <f t="shared" ca="1" si="105"/>
        <v>0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IFERROR(__xludf.DUMMYFUNCTION("IMPORTRANGE(""https://docs.google.com/spreadsheets/d/11923uPwbBZFjjGgGUA6NLw09EwE0CqkOc4q9oUmW1yo/edit?usp=sharing"",""กำแพงเพชร!L248"")"),0)</f>
        <v>0</v>
      </c>
      <c r="M353" s="171"/>
      <c r="N353" s="171">
        <f ca="1">IFERROR(__xludf.DUMMYFUNCTION("IMPORTRANGE(""https://docs.google.com/spreadsheets/d/11923uPwbBZFjjGgGUA6NLw09EwE0CqkOc4q9oUmW1yo/edit?usp=sharing"",""กำแพงเพชร!M248"")"),0)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IFERROR(__xludf.DUMMYFUNCTION("IMPORTRANGE(""https://docs.google.com/spreadsheets/d/11923uPwbBZFjjGgGUA6NLw09EwE0CqkOc4q9oUmW1yo/edit?usp=sharing"",""กำแพงเพชร!L249"")"),0)</f>
        <v>0</v>
      </c>
      <c r="M354" s="171"/>
      <c r="N354" s="171">
        <f ca="1">IFERROR(__xludf.DUMMYFUNCTION("IMPORTRANGE(""https://docs.google.com/spreadsheets/d/11923uPwbBZFjjGgGUA6NLw09EwE0CqkOc4q9oUmW1yo/edit?usp=sharing"",""กำแพงเพชร!M249"")"),0)</f>
        <v>0</v>
      </c>
      <c r="O354" s="171">
        <f t="shared" ca="1" si="105"/>
        <v>0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IFERROR(__xludf.DUMMYFUNCTION("IMPORTRANGE(""https://docs.google.com/spreadsheets/d/11923uPwbBZFjjGgGUA6NLw09EwE0CqkOc4q9oUmW1yo/edit?usp=sharing"",""กำแพงเพชร!M250"")"),0)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IFERROR(__xludf.DUMMYFUNCTION("IMPORTRANGE(""https://docs.google.com/spreadsheets/d/11923uPwbBZFjjGgGUA6NLw09EwE0CqkOc4q9oUmW1yo/edit?usp=sharing"",""กำแพงเพชร!M251"")"),0)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IFERROR(__xludf.DUMMYFUNCTION("IMPORTRANGE(""https://docs.google.com/spreadsheets/d/11923uPwbBZFjjGgGUA6NLw09EwE0CqkOc4q9oUmW1yo/edit?usp=sharing"",""กำแพงเพชร!M252"")"),0)</f>
        <v>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IFERROR(__xludf.DUMMYFUNCTION("IMPORTRANGE(""https://docs.google.com/spreadsheets/d/11923uPwbBZFjjGgGUA6NLw09EwE0CqkOc4q9oUmW1yo/edit?usp=sharing"",""กำแพงเพชร!M253"")"),0)</f>
        <v>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IFERROR(__xludf.DUMMYFUNCTION("IMPORTRANGE(""https://docs.google.com/spreadsheets/d/11923uPwbBZFjjGgGUA6NLw09EwE0CqkOc4q9oUmW1yo/edit?usp=sharing"",""กำแพงเพชร!J255"")"),0)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IFERROR(__xludf.DUMMYFUNCTION("IMPORTRANGE(""https://docs.google.com/spreadsheets/d/11923uPwbBZFjjGgGUA6NLw09EwE0CqkOc4q9oUmW1yo/edit?usp=sharing"",""กำแพงเพชร!J256"")"),0)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IFERROR(__xludf.DUMMYFUNCTION("IMPORTRANGE(""https://docs.google.com/spreadsheets/d/11923uPwbBZFjjGgGUA6NLw09EwE0CqkOc4q9oUmW1yo/edit?usp=sharing"",""กำแพงเพชร!J257"")"),0)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IFERROR(__xludf.DUMMYFUNCTION("IMPORTRANGE(""https://docs.google.com/spreadsheets/d/11923uPwbBZFjjGgGUA6NLw09EwE0CqkOc4q9oUmW1yo/edit?usp=sharing"",""กำแพงเพชร!J258"")"),0)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IFERROR(__xludf.DUMMYFUNCTION("IMPORTRANGE(""https://docs.google.com/spreadsheets/d/11923uPwbBZFjjGgGUA6NLw09EwE0CqkOc4q9oUmW1yo/edit?usp=sharing"",""กำแพงเพชร!J166"")"),0)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IFERROR(__xludf.DUMMYFUNCTION("IMPORTRANGE(""https://docs.google.com/spreadsheets/d/11923uPwbBZFjjGgGUA6NLw09EwE0CqkOc4q9oUmW1yo/edit?usp=sharing"",""กำแพงเพชร!J166"")"),0)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IFERROR(__xludf.DUMMYFUNCTION("IMPORTRANGE(""https://docs.google.com/spreadsheets/d/11923uPwbBZFjjGgGUA6NLw09EwE0CqkOc4q9oUmW1yo/edit?usp=sharing"",""กำแพงเพชร!J166"")"),0)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IFERROR(__xludf.DUMMYFUNCTION("IMPORTRANGE(""https://docs.google.com/spreadsheets/d/11923uPwbBZFjjGgGUA6NLw09EwE0CqkOc4q9oUmW1yo/edit?usp=sharing"",""กำแพงเพชร!J166"")"),0)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IFERROR(__xludf.DUMMYFUNCTION("IMPORTRANGE(""https://docs.google.com/spreadsheets/d/11923uPwbBZFjjGgGUA6NLw09EwE0CqkOc4q9oUmW1yo/edit?usp=sharing"",""กำแพงเพชร!I263"")"),0)</f>
        <v>0</v>
      </c>
      <c r="J368" s="191">
        <f ca="1">IFERROR(__xludf.DUMMYFUNCTION("IMPORTRANGE(""https://docs.google.com/spreadsheets/d/11923uPwbBZFjjGgGUA6NLw09EwE0CqkOc4q9oUmW1yo/edit?usp=sharing"",""กำแพงเพชร!J263"")"),0)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IFERROR(__xludf.DUMMYFUNCTION("IMPORTRANGE(""https://docs.google.com/spreadsheets/d/11923uPwbBZFjjGgGUA6NLw09EwE0CqkOc4q9oUmW1yo/edit?usp=sharing"",""กำแพงเพชร!I164"")"),0)</f>
        <v>0</v>
      </c>
      <c r="J369" s="191">
        <f ca="1">IFERROR(__xludf.DUMMYFUNCTION("IMPORTRANGE(""https://docs.google.com/spreadsheets/d/11923uPwbBZFjjGgGUA6NLw09EwE0CqkOc4q9oUmW1yo/edit?usp=sharing"",""กำแพงเพชร!J164"")"),0)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IFERROR(__xludf.DUMMYFUNCTION("IMPORTRANGE(""https://docs.google.com/spreadsheets/d/11923uPwbBZFjjGgGUA6NLw09EwE0CqkOc4q9oUmW1yo/edit?usp=sharing"",""กำแพงเพชร!I265"")"),0)</f>
        <v>0</v>
      </c>
      <c r="J370" s="191">
        <f ca="1">IFERROR(__xludf.DUMMYFUNCTION("IMPORTRANGE(""https://docs.google.com/spreadsheets/d/11923uPwbBZFjjGgGUA6NLw09EwE0CqkOc4q9oUmW1yo/edit?usp=sharing"",""กำแพงเพชร!J265"")"),0)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IFERROR(__xludf.DUMMYFUNCTION("IMPORTRANGE(""https://docs.google.com/spreadsheets/d/11923uPwbBZFjjGgGUA6NLw09EwE0CqkOc4q9oUmW1yo/edit?usp=sharing"",""กำแพงเพชร!I164"")"),0)</f>
        <v>0</v>
      </c>
      <c r="J371" s="192">
        <f ca="1">IFERROR(__xludf.DUMMYFUNCTION("IMPORTRANGE(""https://docs.google.com/spreadsheets/d/11923uPwbBZFjjGgGUA6NLw09EwE0CqkOc4q9oUmW1yo/edit?usp=sharing"",""กำแพงเพชร!J164"")"),0)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IFERROR(__xludf.DUMMYFUNCTION("IMPORTRANGE(""https://docs.google.com/spreadsheets/d/11923uPwbBZFjjGgGUA6NLw09EwE0CqkOc4q9oUmW1yo/edit?usp=sharing"",""กำแพงเพชร!I267"")"),0)</f>
        <v>0</v>
      </c>
      <c r="J372" s="192">
        <f ca="1">IFERROR(__xludf.DUMMYFUNCTION("IMPORTRANGE(""https://docs.google.com/spreadsheets/d/11923uPwbBZFjjGgGUA6NLw09EwE0CqkOc4q9oUmW1yo/edit?usp=sharing"",""กำแพงเพชร!J267"")"),0)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IFERROR(__xludf.DUMMYFUNCTION("IMPORTRANGE(""https://docs.google.com/spreadsheets/d/11923uPwbBZFjjGgGUA6NLw09EwE0CqkOc4q9oUmW1yo/edit?usp=sharing"",""กำแพงเพชร!I164"")"),0)</f>
        <v>0</v>
      </c>
      <c r="J373" s="191">
        <f ca="1">IFERROR(__xludf.DUMMYFUNCTION("IMPORTRANGE(""https://docs.google.com/spreadsheets/d/11923uPwbBZFjjGgGUA6NLw09EwE0CqkOc4q9oUmW1yo/edit?usp=sharing"",""กำแพงเพชร!J164"")"),0)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IFERROR(__xludf.DUMMYFUNCTION("IMPORTRANGE(""https://docs.google.com/spreadsheets/d/11923uPwbBZFjjGgGUA6NLw09EwE0CqkOc4q9oUmW1yo/edit?usp=sharing"",""กำแพงเพชร!I164"")"),0)</f>
        <v>0</v>
      </c>
      <c r="J374" s="191">
        <f ca="1">IFERROR(__xludf.DUMMYFUNCTION("IMPORTRANGE(""https://docs.google.com/spreadsheets/d/11923uPwbBZFjjGgGUA6NLw09EwE0CqkOc4q9oUmW1yo/edit?usp=sharing"",""กำแพงเพชร!J164"")"),0)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IFERROR(__xludf.DUMMYFUNCTION("IMPORTRANGE(""https://docs.google.com/spreadsheets/d/11923uPwbBZFjjGgGUA6NLw09EwE0CqkOc4q9oUmW1yo/edit?usp=sharing"",""กำแพงเพชร!I270"")"),0)</f>
        <v>0</v>
      </c>
      <c r="J375" s="191">
        <f ca="1">IFERROR(__xludf.DUMMYFUNCTION("IMPORTRANGE(""https://docs.google.com/spreadsheets/d/11923uPwbBZFjjGgGUA6NLw09EwE0CqkOc4q9oUmW1yo/edit?usp=sharing"",""กำแพงเพชร!J270"")"),0)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IFERROR(__xludf.DUMMYFUNCTION("IMPORTRANGE(""https://docs.google.com/spreadsheets/d/11923uPwbBZFjjGgGUA6NLw09EwE0CqkOc4q9oUmW1yo/edit?usp=sharing"",""กำแพงเพชร!I271"")"),0)</f>
        <v>0</v>
      </c>
      <c r="J376" s="192">
        <f ca="1">IFERROR(__xludf.DUMMYFUNCTION("IMPORTRANGE(""https://docs.google.com/spreadsheets/d/11923uPwbBZFjjGgGUA6NLw09EwE0CqkOc4q9oUmW1yo/edit?usp=sharing"",""กำแพงเพชร!J271"")"),0)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IFERROR(__xludf.DUMMYFUNCTION("IMPORTRANGE(""https://docs.google.com/spreadsheets/d/11923uPwbBZFjjGgGUA6NLw09EwE0CqkOc4q9oUmW1yo/edit?usp=sharing"",""กำแพงเพชร!I272"")"),0)</f>
        <v>0</v>
      </c>
      <c r="J377" s="191">
        <f ca="1">IFERROR(__xludf.DUMMYFUNCTION("IMPORTRANGE(""https://docs.google.com/spreadsheets/d/11923uPwbBZFjjGgGUA6NLw09EwE0CqkOc4q9oUmW1yo/edit?usp=sharing"",""กำแพงเพชร!J272"")"),0)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IFERROR(__xludf.DUMMYFUNCTION("IMPORTRANGE(""https://docs.google.com/spreadsheets/d/11923uPwbBZFjjGgGUA6NLw09EwE0CqkOc4q9oUmW1yo/edit?usp=sharing"",""กำแพงเพชร!J273"")"),0)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IFERROR(__xludf.DUMMYFUNCTION("IMPORTRANGE(""https://docs.google.com/spreadsheets/d/11923uPwbBZFjjGgGUA6NLw09EwE0CqkOc4q9oUmW1yo/edit?usp=sharing"",""กำแพงเพชร!I275"")"),1000)</f>
        <v>1000</v>
      </c>
      <c r="J380" s="360">
        <f ca="1">IFERROR(__xludf.DUMMYFUNCTION("IMPORTRANGE(""https://docs.google.com/spreadsheets/d/11923uPwbBZFjjGgGUA6NLw09EwE0CqkOc4q9oUmW1yo/edit?usp=sharing"",""กำแพงเพชร!J275"")"),0)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IFERROR(__xludf.DUMMYFUNCTION("IMPORTRANGE(""https://docs.google.com/spreadsheets/d/11923uPwbBZFjjGgGUA6NLw09EwE0CqkOc4q9oUmW1yo/edit?usp=sharing"",""กำแพงเพชร!L275"")"),1028520)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IFERROR(__xludf.DUMMYFUNCTION("IMPORTRANGE(""https://docs.google.com/spreadsheets/d/11923uPwbBZFjjGgGUA6NLw09EwE0CqkOc4q9oUmW1yo/edit?usp=sharing"",""กำแพงเพชร!M275"")"),26000)</f>
        <v>26000</v>
      </c>
      <c r="O380" s="362">
        <f ca="1">+IF(L380&gt;0,N380*100/L380,0)</f>
        <v>2.5279041729864269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IFERROR(__xludf.DUMMYFUNCTION("IMPORTRANGE(""https://docs.google.com/spreadsheets/d/11923uPwbBZFjjGgGUA6NLw09EwE0CqkOc4q9oUmW1yo/edit?usp=sharing"",""กำแพงเพชร!I276"")"),100)</f>
        <v>100</v>
      </c>
      <c r="J381" s="360">
        <f ca="1">IFERROR(__xludf.DUMMYFUNCTION("IMPORTRANGE(""https://docs.google.com/spreadsheets/d/11923uPwbBZFjjGgGUA6NLw09EwE0CqkOc4q9oUmW1yo/edit?usp=sharing"",""กำแพงเพชร!J276"")"),100)</f>
        <v>100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IFERROR(__xludf.DUMMYFUNCTION("IMPORTRANGE(""https://docs.google.com/spreadsheets/d/11923uPwbBZFjjGgGUA6NLw09EwE0CqkOc4q9oUmW1yo/edit?usp=sharing"",""กำแพงเพชร!L277"")"),0)</f>
        <v>0</v>
      </c>
      <c r="M382" s="169"/>
      <c r="N382" s="169">
        <f ca="1">IFERROR(__xludf.DUMMYFUNCTION("IMPORTRANGE(""https://docs.google.com/spreadsheets/d/11923uPwbBZFjjGgGUA6NLw09EwE0CqkOc4q9oUmW1yo/edit?usp=sharing"",""กำแพงเพชร!M277"")"),0)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IFERROR(__xludf.DUMMYFUNCTION("IMPORTRANGE(""https://docs.google.com/spreadsheets/d/11923uPwbBZFjjGgGUA6NLw09EwE0CqkOc4q9oUmW1yo/edit?usp=sharing"",""กำแพงเพชร!L278"")"),1028520)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IFERROR(__xludf.DUMMYFUNCTION("IMPORTRANGE(""https://docs.google.com/spreadsheets/d/11923uPwbBZFjjGgGUA6NLw09EwE0CqkOc4q9oUmW1yo/edit?usp=sharing"",""กำแพงเพชร!M278"")"),26000)</f>
        <v>26000</v>
      </c>
      <c r="O383" s="169">
        <f t="shared" ca="1" si="109"/>
        <v>2.5279041729864269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IFERROR(__xludf.DUMMYFUNCTION("IMPORTRANGE(""https://docs.google.com/spreadsheets/d/11923uPwbBZFjjGgGUA6NLw09EwE0CqkOc4q9oUmW1yo/edit?usp=sharing"",""กำแพงเพชร!L279"")"),0)</f>
        <v>0</v>
      </c>
      <c r="M384" s="171"/>
      <c r="N384" s="171">
        <f ca="1">IFERROR(__xludf.DUMMYFUNCTION("IMPORTRANGE(""https://docs.google.com/spreadsheets/d/11923uPwbBZFjjGgGUA6NLw09EwE0CqkOc4q9oUmW1yo/edit?usp=sharing"",""กำแพงเพชร!M279"")"),0)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IFERROR(__xludf.DUMMYFUNCTION("IMPORTRANGE(""https://docs.google.com/spreadsheets/d/11923uPwbBZFjjGgGUA6NLw09EwE0CqkOc4q9oUmW1yo/edit?usp=sharing"",""กำแพงเพชร!L280"")"),1028520)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IFERROR(__xludf.DUMMYFUNCTION("IMPORTRANGE(""https://docs.google.com/spreadsheets/d/11923uPwbBZFjjGgGUA6NLw09EwE0CqkOc4q9oUmW1yo/edit?usp=sharing"",""กำแพงเพชร!M280"")"),26000)</f>
        <v>26000</v>
      </c>
      <c r="O385" s="171">
        <f t="shared" ca="1" si="109"/>
        <v>2.5279041729864269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IFERROR(__xludf.DUMMYFUNCTION("IMPORTRANGE(""https://docs.google.com/spreadsheets/d/11923uPwbBZFjjGgGUA6NLw09EwE0CqkOc4q9oUmW1yo/edit?usp=sharing"",""กำแพงเพชร!M281"")"),26000)</f>
        <v>26000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IFERROR(__xludf.DUMMYFUNCTION("IMPORTRANGE(""https://docs.google.com/spreadsheets/d/11923uPwbBZFjjGgGUA6NLw09EwE0CqkOc4q9oUmW1yo/edit?usp=sharing"",""กำแพงเพชร!M282"")"),0)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IFERROR(__xludf.DUMMYFUNCTION("IMPORTRANGE(""https://docs.google.com/spreadsheets/d/11923uPwbBZFjjGgGUA6NLw09EwE0CqkOc4q9oUmW1yo/edit?usp=sharing"",""กำแพงเพชร!M283"")"),0)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IFERROR(__xludf.DUMMYFUNCTION("IMPORTRANGE(""https://docs.google.com/spreadsheets/d/11923uPwbBZFjjGgGUA6NLw09EwE0CqkOc4q9oUmW1yo/edit?usp=sharing"",""กำแพงเพชร!M284"")"),0)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IFERROR(__xludf.DUMMYFUNCTION("IMPORTRANGE(""https://docs.google.com/spreadsheets/d/11923uPwbBZFjjGgGUA6NLw09EwE0CqkOc4q9oUmW1yo/edit?usp=sharing"",""กำแพงเพชร!J286"")"),0)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IFERROR(__xludf.DUMMYFUNCTION("IMPORTRANGE(""https://docs.google.com/spreadsheets/d/11923uPwbBZFjjGgGUA6NLw09EwE0CqkOc4q9oUmW1yo/edit?usp=sharing"",""กำแพงเพชร!J287"")"),1)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IFERROR(__xludf.DUMMYFUNCTION("IMPORTRANGE(""https://docs.google.com/spreadsheets/d/11923uPwbBZFjjGgGUA6NLw09EwE0CqkOc4q9oUmW1yo/edit?usp=sharing"",""กำแพงเพชร!J288"")"),1)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IFERROR(__xludf.DUMMYFUNCTION("IMPORTRANGE(""https://docs.google.com/spreadsheets/d/11923uPwbBZFjjGgGUA6NLw09EwE0CqkOc4q9oUmW1yo/edit?usp=sharing"",""กำแพงเพชร!J289"")"),1)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IFERROR(__xludf.DUMMYFUNCTION("IMPORTRANGE(""https://docs.google.com/spreadsheets/d/11923uPwbBZFjjGgGUA6NLw09EwE0CqkOc4q9oUmW1yo/edit?usp=sharing"",""กำแพงเพชร!I291"")"),100)</f>
        <v>100</v>
      </c>
      <c r="J396" s="192">
        <f ca="1">IFERROR(__xludf.DUMMYFUNCTION("IMPORTRANGE(""https://docs.google.com/spreadsheets/d/11923uPwbBZFjjGgGUA6NLw09EwE0CqkOc4q9oUmW1yo/edit?usp=sharing"",""กำแพงเพชร!J291"")"),100)</f>
        <v>100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IFERROR(__xludf.DUMMYFUNCTION("IMPORTRANGE(""https://docs.google.com/spreadsheets/d/11923uPwbBZFjjGgGUA6NLw09EwE0CqkOc4q9oUmW1yo/edit?usp=sharing"",""กำแพงเพชร!I292"")"),1000)</f>
        <v>1000</v>
      </c>
      <c r="J397" s="192">
        <f ca="1">IFERROR(__xludf.DUMMYFUNCTION("IMPORTRANGE(""https://docs.google.com/spreadsheets/d/11923uPwbBZFjjGgGUA6NLw09EwE0CqkOc4q9oUmW1yo/edit?usp=sharing"",""กำแพงเพชร!J292"")"),0)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IFERROR(__xludf.DUMMYFUNCTION("IMPORTRANGE(""https://docs.google.com/spreadsheets/d/11923uPwbBZFjjGgGUA6NLw09EwE0CqkOc4q9oUmW1yo/edit?usp=sharing"",""กำแพงเพชร!I293"")"),100)</f>
        <v>100</v>
      </c>
      <c r="J398" s="192">
        <f ca="1">IFERROR(__xludf.DUMMYFUNCTION("IMPORTRANGE(""https://docs.google.com/spreadsheets/d/11923uPwbBZFjjGgGUA6NLw09EwE0CqkOc4q9oUmW1yo/edit?usp=sharing"",""กำแพงเพชร!J293"")"),0)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IFERROR(__xludf.DUMMYFUNCTION("IMPORTRANGE(""https://docs.google.com/spreadsheets/d/11923uPwbBZFjjGgGUA6NLw09EwE0CqkOc4q9oUmW1yo/edit?usp=sharing"",""กำแพงเพชร!J294"")"),0)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IFERROR(__xludf.DUMMYFUNCTION("IMPORTRANGE(""https://docs.google.com/spreadsheets/d/11923uPwbBZFjjGgGUA6NLw09EwE0CqkOc4q9oUmW1yo/edit?usp=sharing"",""กำแพงเพชร!I296"")"),135)</f>
        <v>135</v>
      </c>
      <c r="J401" s="360">
        <f ca="1">IFERROR(__xludf.DUMMYFUNCTION("IMPORTRANGE(""https://docs.google.com/spreadsheets/d/11923uPwbBZFjjGgGUA6NLw09EwE0CqkOc4q9oUmW1yo/edit?usp=sharing"",""กำแพงเพชร!J296"")"),0)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IFERROR(__xludf.DUMMYFUNCTION("IMPORTRANGE(""https://docs.google.com/spreadsheets/d/11923uPwbBZFjjGgGUA6NLw09EwE0CqkOc4q9oUmW1yo/edit?usp=sharing"",""กำแพงเพชร!L296"")"),159950)</f>
        <v>159950</v>
      </c>
      <c r="M401" s="362"/>
      <c r="N401" s="362">
        <f ca="1">IFERROR(__xludf.DUMMYFUNCTION("IMPORTRANGE(""https://docs.google.com/spreadsheets/d/11923uPwbBZFjjGgGUA6NLw09EwE0CqkOc4q9oUmW1yo/edit?usp=sharing"",""กำแพงเพชร!M296"")"),0)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IFERROR(__xludf.DUMMYFUNCTION("IMPORTRANGE(""https://docs.google.com/spreadsheets/d/11923uPwbBZFjjGgGUA6NLw09EwE0CqkOc4q9oUmW1yo/edit?usp=sharing"",""กำแพงเพชร!I297"")"),45)</f>
        <v>45</v>
      </c>
      <c r="J402" s="360">
        <f ca="1">IFERROR(__xludf.DUMMYFUNCTION("IMPORTRANGE(""https://docs.google.com/spreadsheets/d/11923uPwbBZFjjGgGUA6NLw09EwE0CqkOc4q9oUmW1yo/edit?usp=sharing"",""กำแพงเพชร!J297"")"),0)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IFERROR(__xludf.DUMMYFUNCTION("IMPORTRANGE(""https://docs.google.com/spreadsheets/d/11923uPwbBZFjjGgGUA6NLw09EwE0CqkOc4q9oUmW1yo/edit?usp=sharing"",""กำแพงเพชร!L298"")"),0)</f>
        <v>0</v>
      </c>
      <c r="M403" s="169"/>
      <c r="N403" s="171">
        <f ca="1">IFERROR(__xludf.DUMMYFUNCTION("IMPORTRANGE(""https://docs.google.com/spreadsheets/d/11923uPwbBZFjjGgGUA6NLw09EwE0CqkOc4q9oUmW1yo/edit?usp=sharing"",""กำแพงเพชร!M298"")"),0)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IFERROR(__xludf.DUMMYFUNCTION("IMPORTRANGE(""https://docs.google.com/spreadsheets/d/11923uPwbBZFjjGgGUA6NLw09EwE0CqkOc4q9oUmW1yo/edit?usp=sharing"",""กำแพงเพชร!L299"")"),159950)</f>
        <v>159950</v>
      </c>
      <c r="M404" s="169"/>
      <c r="N404" s="171">
        <f ca="1">IFERROR(__xludf.DUMMYFUNCTION("IMPORTRANGE(""https://docs.google.com/spreadsheets/d/11923uPwbBZFjjGgGUA6NLw09EwE0CqkOc4q9oUmW1yo/edit?usp=sharing"",""กำแพงเพชร!M299"")"),0)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IFERROR(__xludf.DUMMYFUNCTION("IMPORTRANGE(""https://docs.google.com/spreadsheets/d/11923uPwbBZFjjGgGUA6NLw09EwE0CqkOc4q9oUmW1yo/edit?usp=sharing"",""กำแพงเพชร!L300"")"),0)</f>
        <v>0</v>
      </c>
      <c r="M405" s="171"/>
      <c r="N405" s="171">
        <f ca="1">IFERROR(__xludf.DUMMYFUNCTION("IMPORTRANGE(""https://docs.google.com/spreadsheets/d/11923uPwbBZFjjGgGUA6NLw09EwE0CqkOc4q9oUmW1yo/edit?usp=sharing"",""กำแพงเพชร!M300"")"),0)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IFERROR(__xludf.DUMMYFUNCTION("IMPORTRANGE(""https://docs.google.com/spreadsheets/d/11923uPwbBZFjjGgGUA6NLw09EwE0CqkOc4q9oUmW1yo/edit?usp=sharing"",""กำแพงเพชร!L301"")"),159950)</f>
        <v>159950</v>
      </c>
      <c r="M406" s="171"/>
      <c r="N406" s="171">
        <f ca="1">IFERROR(__xludf.DUMMYFUNCTION("IMPORTRANGE(""https://docs.google.com/spreadsheets/d/11923uPwbBZFjjGgGUA6NLw09EwE0CqkOc4q9oUmW1yo/edit?usp=sharing"",""กำแพงเพชร!M301"")"),0)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IFERROR(__xludf.DUMMYFUNCTION("IMPORTRANGE(""https://docs.google.com/spreadsheets/d/11923uPwbBZFjjGgGUA6NLw09EwE0CqkOc4q9oUmW1yo/edit?usp=sharing"",""กำแพงเพชร!M302"")"),0)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IFERROR(__xludf.DUMMYFUNCTION("IMPORTRANGE(""https://docs.google.com/spreadsheets/d/11923uPwbBZFjjGgGUA6NLw09EwE0CqkOc4q9oUmW1yo/edit?usp=sharing"",""กำแพงเพชร!M303"")"),0)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IFERROR(__xludf.DUMMYFUNCTION("IMPORTRANGE(""https://docs.google.com/spreadsheets/d/11923uPwbBZFjjGgGUA6NLw09EwE0CqkOc4q9oUmW1yo/edit?usp=sharing"",""กำแพงเพชร!M304"")"),0)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IFERROR(__xludf.DUMMYFUNCTION("IMPORTRANGE(""https://docs.google.com/spreadsheets/d/11923uPwbBZFjjGgGUA6NLw09EwE0CqkOc4q9oUmW1yo/edit?usp=sharing"",""กำแพงเพชร!M305"")"),0)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IFERROR(__xludf.DUMMYFUNCTION("IMPORTRANGE(""https://docs.google.com/spreadsheets/d/11923uPwbBZFjjGgGUA6NLw09EwE0CqkOc4q9oUmW1yo/edit?usp=sharing"",""กำแพงเพชร!J307"")"),0)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IFERROR(__xludf.DUMMYFUNCTION("IMPORTRANGE(""https://docs.google.com/spreadsheets/d/11923uPwbBZFjjGgGUA6NLw09EwE0CqkOc4q9oUmW1yo/edit?usp=sharing"",""กำแพงเพชร!J308"")"),1)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IFERROR(__xludf.DUMMYFUNCTION("IMPORTRANGE(""https://docs.google.com/spreadsheets/d/11923uPwbBZFjjGgGUA6NLw09EwE0CqkOc4q9oUmW1yo/edit?usp=sharing"",""กำแพงเพชร!J309"")"),1)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IFERROR(__xludf.DUMMYFUNCTION("IMPORTRANGE(""https://docs.google.com/spreadsheets/d/11923uPwbBZFjjGgGUA6NLw09EwE0CqkOc4q9oUmW1yo/edit?usp=sharing"",""กำแพงเพชร!J310"")"),0)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IFERROR(__xludf.DUMMYFUNCTION("IMPORTRANGE(""https://docs.google.com/spreadsheets/d/11923uPwbBZFjjGgGUA6NLw09EwE0CqkOc4q9oUmW1yo/edit?usp=sharing"",""กำแพงเพชร!I311"")"),45)</f>
        <v>45</v>
      </c>
      <c r="J416" s="203">
        <f ca="1">IFERROR(__xludf.DUMMYFUNCTION("IMPORTRANGE(""https://docs.google.com/spreadsheets/d/11923uPwbBZFjjGgGUA6NLw09EwE0CqkOc4q9oUmW1yo/edit?usp=sharing"",""กำแพงเพชร!J311"")"),0)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IFERROR(__xludf.DUMMYFUNCTION("IMPORTRANGE(""https://docs.google.com/spreadsheets/d/11923uPwbBZFjjGgGUA6NLw09EwE0CqkOc4q9oUmW1yo/edit?usp=sharing"",""กำแพงเพชร!I312"")"),10)</f>
        <v>10</v>
      </c>
      <c r="J417" s="379">
        <f ca="1">IFERROR(__xludf.DUMMYFUNCTION("IMPORTRANGE(""https://docs.google.com/spreadsheets/d/11923uPwbBZFjjGgGUA6NLw09EwE0CqkOc4q9oUmW1yo/edit?usp=sharing"",""กำแพงเพชร!J312"")"),0)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IFERROR(__xludf.DUMMYFUNCTION("IMPORTRANGE(""https://docs.google.com/spreadsheets/d/11923uPwbBZFjjGgGUA6NLw09EwE0CqkOc4q9oUmW1yo/edit?usp=sharing"",""กำแพงเพชร!I313"")"),30)</f>
        <v>30</v>
      </c>
      <c r="J418" s="380">
        <f ca="1">IFERROR(__xludf.DUMMYFUNCTION("IMPORTRANGE(""https://docs.google.com/spreadsheets/d/11923uPwbBZFjjGgGUA6NLw09EwE0CqkOc4q9oUmW1yo/edit?usp=sharing"",""กำแพงเพชร!J313"")"),0)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IFERROR(__xludf.DUMMYFUNCTION("IMPORTRANGE(""https://docs.google.com/spreadsheets/d/11923uPwbBZFjjGgGUA6NLw09EwE0CqkOc4q9oUmW1yo/edit?usp=sharing"",""กำแพงเพชร!I314"")"),10)</f>
        <v>10</v>
      </c>
      <c r="J419" s="275">
        <f ca="1">IFERROR(__xludf.DUMMYFUNCTION("IMPORTRANGE(""https://docs.google.com/spreadsheets/d/11923uPwbBZFjjGgGUA6NLw09EwE0CqkOc4q9oUmW1yo/edit?usp=sharing"",""กำแพงเพชร!J314"")"),0)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IFERROR(__xludf.DUMMYFUNCTION("IMPORTRANGE(""https://docs.google.com/spreadsheets/d/11923uPwbBZFjjGgGUA6NLw09EwE0CqkOc4q9oUmW1yo/edit?usp=sharing"",""กำแพงเพชร!I315"")"),10)</f>
        <v>10</v>
      </c>
      <c r="J420" s="275">
        <f ca="1">IFERROR(__xludf.DUMMYFUNCTION("IMPORTRANGE(""https://docs.google.com/spreadsheets/d/11923uPwbBZFjjGgGUA6NLw09EwE0CqkOc4q9oUmW1yo/edit?usp=sharing"",""กำแพงเพชร!J315"")"),0)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IFERROR(__xludf.DUMMYFUNCTION("IMPORTRANGE(""https://docs.google.com/spreadsheets/d/11923uPwbBZFjjGgGUA6NLw09EwE0CqkOc4q9oUmW1yo/edit?usp=sharing"",""กำแพงเพชร!I316"")"),25)</f>
        <v>25</v>
      </c>
      <c r="J421" s="379">
        <f ca="1">IFERROR(__xludf.DUMMYFUNCTION("IMPORTRANGE(""https://docs.google.com/spreadsheets/d/11923uPwbBZFjjGgGUA6NLw09EwE0CqkOc4q9oUmW1yo/edit?usp=sharing"",""กำแพงเพชร!J316"")"),0)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IFERROR(__xludf.DUMMYFUNCTION("IMPORTRANGE(""https://docs.google.com/spreadsheets/d/11923uPwbBZFjjGgGUA6NLw09EwE0CqkOc4q9oUmW1yo/edit?usp=sharing"",""กำแพงเพชร!I317"")"),75)</f>
        <v>75</v>
      </c>
      <c r="J422" s="380">
        <f ca="1">IFERROR(__xludf.DUMMYFUNCTION("IMPORTRANGE(""https://docs.google.com/spreadsheets/d/11923uPwbBZFjjGgGUA6NLw09EwE0CqkOc4q9oUmW1yo/edit?usp=sharing"",""กำแพงเพชร!J317"")"),0)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IFERROR(__xludf.DUMMYFUNCTION("IMPORTRANGE(""https://docs.google.com/spreadsheets/d/11923uPwbBZFjjGgGUA6NLw09EwE0CqkOc4q9oUmW1yo/edit?usp=sharing"",""กำแพงเพชร!I318"")"),25)</f>
        <v>25</v>
      </c>
      <c r="J423" s="275">
        <f ca="1">IFERROR(__xludf.DUMMYFUNCTION("IMPORTRANGE(""https://docs.google.com/spreadsheets/d/11923uPwbBZFjjGgGUA6NLw09EwE0CqkOc4q9oUmW1yo/edit?usp=sharing"",""กำแพงเพชร!J318"")"),0)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IFERROR(__xludf.DUMMYFUNCTION("IMPORTRANGE(""https://docs.google.com/spreadsheets/d/11923uPwbBZFjjGgGUA6NLw09EwE0CqkOc4q9oUmW1yo/edit?usp=sharing"",""กำแพงเพชร!I319"")"),25)</f>
        <v>25</v>
      </c>
      <c r="J424" s="275">
        <f ca="1">IFERROR(__xludf.DUMMYFUNCTION("IMPORTRANGE(""https://docs.google.com/spreadsheets/d/11923uPwbBZFjjGgGUA6NLw09EwE0CqkOc4q9oUmW1yo/edit?usp=sharing"",""กำแพงเพชร!J319"")"),0)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IFERROR(__xludf.DUMMYFUNCTION("IMPORTRANGE(""https://docs.google.com/spreadsheets/d/11923uPwbBZFjjGgGUA6NLw09EwE0CqkOc4q9oUmW1yo/edit?usp=sharing"",""กำแพงเพชร!I320"")"),25)</f>
        <v>25</v>
      </c>
      <c r="J425" s="275">
        <f ca="1">IFERROR(__xludf.DUMMYFUNCTION("IMPORTRANGE(""https://docs.google.com/spreadsheets/d/11923uPwbBZFjjGgGUA6NLw09EwE0CqkOc4q9oUmW1yo/edit?usp=sharing"",""กำแพงเพชร!J320"")"),0)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IFERROR(__xludf.DUMMYFUNCTION("IMPORTRANGE(""https://docs.google.com/spreadsheets/d/11923uPwbBZFjjGgGUA6NLw09EwE0CqkOc4q9oUmW1yo/edit?usp=sharing"",""กำแพงเพชร!I321"")"),10)</f>
        <v>10</v>
      </c>
      <c r="J426" s="379">
        <f ca="1">IFERROR(__xludf.DUMMYFUNCTION("IMPORTRANGE(""https://docs.google.com/spreadsheets/d/11923uPwbBZFjjGgGUA6NLw09EwE0CqkOc4q9oUmW1yo/edit?usp=sharing"",""กำแพงเพชร!J321"")"),0)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IFERROR(__xludf.DUMMYFUNCTION("IMPORTRANGE(""https://docs.google.com/spreadsheets/d/11923uPwbBZFjjGgGUA6NLw09EwE0CqkOc4q9oUmW1yo/edit?usp=sharing"",""กำแพงเพชร!I322"")"),30)</f>
        <v>30</v>
      </c>
      <c r="J427" s="380">
        <f ca="1">IFERROR(__xludf.DUMMYFUNCTION("IMPORTRANGE(""https://docs.google.com/spreadsheets/d/11923uPwbBZFjjGgGUA6NLw09EwE0CqkOc4q9oUmW1yo/edit?usp=sharing"",""กำแพงเพชร!J322"")"),0)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IFERROR(__xludf.DUMMYFUNCTION("IMPORTRANGE(""https://docs.google.com/spreadsheets/d/11923uPwbBZFjjGgGUA6NLw09EwE0CqkOc4q9oUmW1yo/edit?usp=sharing"",""กำแพงเพชร!I323"")"),10)</f>
        <v>10</v>
      </c>
      <c r="J428" s="275">
        <f ca="1">IFERROR(__xludf.DUMMYFUNCTION("IMPORTRANGE(""https://docs.google.com/spreadsheets/d/11923uPwbBZFjjGgGUA6NLw09EwE0CqkOc4q9oUmW1yo/edit?usp=sharing"",""กำแพงเพชร!J323"")"),0)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IFERROR(__xludf.DUMMYFUNCTION("IMPORTRANGE(""https://docs.google.com/spreadsheets/d/11923uPwbBZFjjGgGUA6NLw09EwE0CqkOc4q9oUmW1yo/edit?usp=sharing"",""กำแพงเพชร!I324"")"),10)</f>
        <v>10</v>
      </c>
      <c r="J429" s="275">
        <f ca="1">IFERROR(__xludf.DUMMYFUNCTION("IMPORTRANGE(""https://docs.google.com/spreadsheets/d/11923uPwbBZFjjGgGUA6NLw09EwE0CqkOc4q9oUmW1yo/edit?usp=sharing"",""กำแพงเพชร!J324"")"),0)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IFERROR(__xludf.DUMMYFUNCTION("IMPORTRANGE(""https://docs.google.com/spreadsheets/d/11923uPwbBZFjjGgGUA6NLw09EwE0CqkOc4q9oUmW1yo/edit?usp=sharing"",""กำแพงเพชร!I325"")"),35)</f>
        <v>35</v>
      </c>
      <c r="J430" s="379">
        <f ca="1">IFERROR(__xludf.DUMMYFUNCTION("IMPORTRANGE(""https://docs.google.com/spreadsheets/d/11923uPwbBZFjjGgGUA6NLw09EwE0CqkOc4q9oUmW1yo/edit?usp=sharing"",""กำแพงเพชร!J325"")"),0)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IFERROR(__xludf.DUMMYFUNCTION("IMPORTRANGE(""https://docs.google.com/spreadsheets/d/11923uPwbBZFjjGgGUA6NLw09EwE0CqkOc4q9oUmW1yo/edit?usp=sharing"",""กำแพงเพชร!I326"")"),10)</f>
        <v>10</v>
      </c>
      <c r="J431" s="275">
        <f ca="1">IFERROR(__xludf.DUMMYFUNCTION("IMPORTRANGE(""https://docs.google.com/spreadsheets/d/11923uPwbBZFjjGgGUA6NLw09EwE0CqkOc4q9oUmW1yo/edit?usp=sharing"",""กำแพงเพชร!J326"")"),0)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IFERROR(__xludf.DUMMYFUNCTION("IMPORTRANGE(""https://docs.google.com/spreadsheets/d/11923uPwbBZFjjGgGUA6NLw09EwE0CqkOc4q9oUmW1yo/edit?usp=sharing"",""กำแพงเพชร!I327"")"),25)</f>
        <v>25</v>
      </c>
      <c r="J432" s="275">
        <f ca="1">IFERROR(__xludf.DUMMYFUNCTION("IMPORTRANGE(""https://docs.google.com/spreadsheets/d/11923uPwbBZFjjGgGUA6NLw09EwE0CqkOc4q9oUmW1yo/edit?usp=sharing"",""กำแพงเพชร!J327"")"),0)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IFERROR(__xludf.DUMMYFUNCTION("IMPORTRANGE(""https://docs.google.com/spreadsheets/d/11923uPwbBZFjjGgGUA6NLw09EwE0CqkOc4q9oUmW1yo/edit?usp=sharing"",""กำแพงเพชร!J328"")"),0)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IFERROR(__xludf.DUMMYFUNCTION("IMPORTRANGE(""https://docs.google.com/spreadsheets/d/11923uPwbBZFjjGgGUA6NLw09EwE0CqkOc4q9oUmW1yo/edit?usp=sharing"",""กำแพงเพชร!I330"")"),40)</f>
        <v>40</v>
      </c>
      <c r="J435" s="393">
        <f ca="1">IFERROR(__xludf.DUMMYFUNCTION("IMPORTRANGE(""https://docs.google.com/spreadsheets/d/11923uPwbBZFjjGgGUA6NLw09EwE0CqkOc4q9oUmW1yo/edit?usp=sharing"",""กำแพงเพชร!J330"")"),20)</f>
        <v>20</v>
      </c>
      <c r="K435" s="394">
        <f ca="1">IF(I435&gt;0,J435*100/I435,0)</f>
        <v>50</v>
      </c>
      <c r="L435" s="395">
        <f ca="1">IFERROR(__xludf.DUMMYFUNCTION("IMPORTRANGE(""https://docs.google.com/spreadsheets/d/11923uPwbBZFjjGgGUA6NLw09EwE0CqkOc4q9oUmW1yo/edit?usp=sharing"",""กำแพงเพชร!L330"")"),134600)</f>
        <v>134600</v>
      </c>
      <c r="M435" s="395"/>
      <c r="N435" s="395">
        <f ca="1">IFERROR(__xludf.DUMMYFUNCTION("IMPORTRANGE(""https://docs.google.com/spreadsheets/d/11923uPwbBZFjjGgGUA6NLw09EwE0CqkOc4q9oUmW1yo/edit?usp=sharing"",""กำแพงเพชร!M330"")"),66160)</f>
        <v>66160</v>
      </c>
      <c r="O435" s="395">
        <f t="shared" ref="O435:O439" ca="1" si="114">+IF(L435&gt;0,N435*100/L435,0)</f>
        <v>49.153046062407135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IFERROR(__xludf.DUMMYFUNCTION("IMPORTRANGE(""https://docs.google.com/spreadsheets/d/11923uPwbBZFjjGgGUA6NLw09EwE0CqkOc4q9oUmW1yo/edit?usp=sharing"",""กำแพงเพชร!L331"")"),0)</f>
        <v>0</v>
      </c>
      <c r="M436" s="169"/>
      <c r="N436" s="171">
        <f ca="1">IFERROR(__xludf.DUMMYFUNCTION("IMPORTRANGE(""https://docs.google.com/spreadsheets/d/11923uPwbBZFjjGgGUA6NLw09EwE0CqkOc4q9oUmW1yo/edit?usp=sharing"",""กำแพงเพชร!M331"")"),0)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IFERROR(__xludf.DUMMYFUNCTION("IMPORTRANGE(""https://docs.google.com/spreadsheets/d/11923uPwbBZFjjGgGUA6NLw09EwE0CqkOc4q9oUmW1yo/edit?usp=sharing"",""กำแพงเพชร!L332"")"),134600)</f>
        <v>134600</v>
      </c>
      <c r="M437" s="169"/>
      <c r="N437" s="171">
        <f ca="1">IFERROR(__xludf.DUMMYFUNCTION("IMPORTRANGE(""https://docs.google.com/spreadsheets/d/11923uPwbBZFjjGgGUA6NLw09EwE0CqkOc4q9oUmW1yo/edit?usp=sharing"",""กำแพงเพชร!M332"")"),66160)</f>
        <v>66160</v>
      </c>
      <c r="O437" s="171">
        <f t="shared" ca="1" si="114"/>
        <v>49.153046062407135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IFERROR(__xludf.DUMMYFUNCTION("IMPORTRANGE(""https://docs.google.com/spreadsheets/d/11923uPwbBZFjjGgGUA6NLw09EwE0CqkOc4q9oUmW1yo/edit?usp=sharing"",""กำแพงเพชร!L333"")"),0)</f>
        <v>0</v>
      </c>
      <c r="M438" s="171"/>
      <c r="N438" s="171">
        <f ca="1">IFERROR(__xludf.DUMMYFUNCTION("IMPORTRANGE(""https://docs.google.com/spreadsheets/d/11923uPwbBZFjjGgGUA6NLw09EwE0CqkOc4q9oUmW1yo/edit?usp=sharing"",""กำแพงเพชร!M333"")"),0)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IFERROR(__xludf.DUMMYFUNCTION("IMPORTRANGE(""https://docs.google.com/spreadsheets/d/11923uPwbBZFjjGgGUA6NLw09EwE0CqkOc4q9oUmW1yo/edit?usp=sharing"",""กำแพงเพชร!L334"")"),134600)</f>
        <v>134600</v>
      </c>
      <c r="M439" s="171"/>
      <c r="N439" s="171">
        <f ca="1">IFERROR(__xludf.DUMMYFUNCTION("IMPORTRANGE(""https://docs.google.com/spreadsheets/d/11923uPwbBZFjjGgGUA6NLw09EwE0CqkOc4q9oUmW1yo/edit?usp=sharing"",""กำแพงเพชร!M334"")"),66160)</f>
        <v>66160</v>
      </c>
      <c r="O439" s="171">
        <f t="shared" ca="1" si="114"/>
        <v>49.153046062407135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IFERROR(__xludf.DUMMYFUNCTION("IMPORTRANGE(""https://docs.google.com/spreadsheets/d/11923uPwbBZFjjGgGUA6NLw09EwE0CqkOc4q9oUmW1yo/edit?usp=sharing"",""กำแพงเพชร!M335"")"),66160)</f>
        <v>66160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IFERROR(__xludf.DUMMYFUNCTION("IMPORTRANGE(""https://docs.google.com/spreadsheets/d/11923uPwbBZFjjGgGUA6NLw09EwE0CqkOc4q9oUmW1yo/edit?usp=sharing"",""กำแพงเพชร!M336"")"),0)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IFERROR(__xludf.DUMMYFUNCTION("IMPORTRANGE(""https://docs.google.com/spreadsheets/d/11923uPwbBZFjjGgGUA6NLw09EwE0CqkOc4q9oUmW1yo/edit?usp=sharing"",""กำแพงเพชร!M337"")"),0)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IFERROR(__xludf.DUMMYFUNCTION("IMPORTRANGE(""https://docs.google.com/spreadsheets/d/11923uPwbBZFjjGgGUA6NLw09EwE0CqkOc4q9oUmW1yo/edit?usp=sharing"",""กำแพงเพชร!M338"")"),0)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IFERROR(__xludf.DUMMYFUNCTION("IMPORTRANGE(""https://docs.google.com/spreadsheets/d/11923uPwbBZFjjGgGUA6NLw09EwE0CqkOc4q9oUmW1yo/edit?usp=sharing"",""กำแพงเพชร!J341"")"),1)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IFERROR(__xludf.DUMMYFUNCTION("IMPORTRANGE(""https://docs.google.com/spreadsheets/d/11923uPwbBZFjjGgGUA6NLw09EwE0CqkOc4q9oUmW1yo/edit?usp=sharing"",""กำแพงเพชร!J342"")"),1)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IFERROR(__xludf.DUMMYFUNCTION("IMPORTRANGE(""https://docs.google.com/spreadsheets/d/11923uPwbBZFjjGgGUA6NLw09EwE0CqkOc4q9oUmW1yo/edit?usp=sharing"",""กำแพงเพชร!J343"")"),1)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IFERROR(__xludf.DUMMYFUNCTION("IMPORTRANGE(""https://docs.google.com/spreadsheets/d/11923uPwbBZFjjGgGUA6NLw09EwE0CqkOc4q9oUmW1yo/edit?usp=sharing"",""กำแพงเพชร!I344"")"),40)</f>
        <v>40</v>
      </c>
      <c r="J449" s="203">
        <f ca="1">IFERROR(__xludf.DUMMYFUNCTION("IMPORTRANGE(""https://docs.google.com/spreadsheets/d/11923uPwbBZFjjGgGUA6NLw09EwE0CqkOc4q9oUmW1yo/edit?usp=sharing"",""กำแพงเพชร!J344"")"),20)</f>
        <v>20</v>
      </c>
      <c r="K449" s="168">
        <f t="shared" ref="K449:K452" ca="1" si="115">IF(I449&gt;0,J449*100/I449,0)</f>
        <v>50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IFERROR(__xludf.DUMMYFUNCTION("IMPORTRANGE(""https://docs.google.com/spreadsheets/d/11923uPwbBZFjjGgGUA6NLw09EwE0CqkOc4q9oUmW1yo/edit?usp=sharing"",""กำแพงเพชร!I345"")"),20)</f>
        <v>20</v>
      </c>
      <c r="J450" s="192">
        <f ca="1">IFERROR(__xludf.DUMMYFUNCTION("IMPORTRANGE(""https://docs.google.com/spreadsheets/d/11923uPwbBZFjjGgGUA6NLw09EwE0CqkOc4q9oUmW1yo/edit?usp=sharing"",""กำแพงเพชร!J345"")"),20)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IFERROR(__xludf.DUMMYFUNCTION("IMPORTRANGE(""https://docs.google.com/spreadsheets/d/11923uPwbBZFjjGgGUA6NLw09EwE0CqkOc4q9oUmW1yo/edit?usp=sharing"",""กำแพงเพชร!I346"")"),20)</f>
        <v>20</v>
      </c>
      <c r="J451" s="191">
        <f ca="1">IFERROR(__xludf.DUMMYFUNCTION("IMPORTRANGE(""https://docs.google.com/spreadsheets/d/11923uPwbBZFjjGgGUA6NLw09EwE0CqkOc4q9oUmW1yo/edit?usp=sharing"",""กำแพงเพชร!J346"")"),0)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IFERROR(__xludf.DUMMYFUNCTION("IMPORTRANGE(""https://docs.google.com/spreadsheets/d/11923uPwbBZFjjGgGUA6NLw09EwE0CqkOc4q9oUmW1yo/edit?usp=sharing"",""กำแพงเพชร!I347"")"),0)</f>
        <v>0</v>
      </c>
      <c r="J452" s="191">
        <f ca="1">IFERROR(__xludf.DUMMYFUNCTION("IMPORTRANGE(""https://docs.google.com/spreadsheets/d/11923uPwbBZFjjGgGUA6NLw09EwE0CqkOc4q9oUmW1yo/edit?usp=sharing"",""กำแพงเพชร!J347"")"),0)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IFERROR(__xludf.DUMMYFUNCTION("IMPORTRANGE(""https://docs.google.com/spreadsheets/d/11923uPwbBZFjjGgGUA6NLw09EwE0CqkOc4q9oUmW1yo/edit?usp=sharing"",""กำแพงเพชร!J348"")"),0)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IFERROR(__xludf.DUMMYFUNCTION("IMPORTRANGE(""https://docs.google.com/spreadsheets/d/11923uPwbBZFjjGgGUA6NLw09EwE0CqkOc4q9oUmW1yo/edit?usp=sharing"",""กำแพงเพชร!I350"")"),156920)</f>
        <v>156920</v>
      </c>
      <c r="J455" s="360">
        <f ca="1">IFERROR(__xludf.DUMMYFUNCTION("IMPORTRANGE(""https://docs.google.com/spreadsheets/d/11923uPwbBZFjjGgGUA6NLw09EwE0CqkOc4q9oUmW1yo/edit?usp=sharing"",""กำแพงเพชร!J350"")"),0)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IFERROR(__xludf.DUMMYFUNCTION("IMPORTRANGE(""https://docs.google.com/spreadsheets/d/11923uPwbBZFjjGgGUA6NLw09EwE0CqkOc4q9oUmW1yo/edit?usp=sharing"",""กำแพงเพชร!L350"")"),1082066)</f>
        <v>1082066</v>
      </c>
      <c r="M455" s="362"/>
      <c r="N455" s="362">
        <f ca="1">IFERROR(__xludf.DUMMYFUNCTION("IMPORTRANGE(""https://docs.google.com/spreadsheets/d/11923uPwbBZFjjGgGUA6NLw09EwE0CqkOc4q9oUmW1yo/edit?usp=sharing"",""กำแพงเพชร!M350"")"),0)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IFERROR(__xludf.DUMMYFUNCTION("IMPORTRANGE(""https://docs.google.com/spreadsheets/d/11923uPwbBZFjjGgGUA6NLw09EwE0CqkOc4q9oUmW1yo/edit?usp=sharing"",""กำแพงเพชร!L351"")"),0)</f>
        <v>0</v>
      </c>
      <c r="M456" s="169"/>
      <c r="N456" s="171">
        <f ca="1">IFERROR(__xludf.DUMMYFUNCTION("IMPORTRANGE(""https://docs.google.com/spreadsheets/d/11923uPwbBZFjjGgGUA6NLw09EwE0CqkOc4q9oUmW1yo/edit?usp=sharing"",""กำแพงเพชร!M351"")"),0)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IFERROR(__xludf.DUMMYFUNCTION("IMPORTRANGE(""https://docs.google.com/spreadsheets/d/11923uPwbBZFjjGgGUA6NLw09EwE0CqkOc4q9oUmW1yo/edit?usp=sharing"",""กำแพงเพชร!L352"")"),1082066)</f>
        <v>1082066</v>
      </c>
      <c r="M457" s="169"/>
      <c r="N457" s="171">
        <f ca="1">IFERROR(__xludf.DUMMYFUNCTION("IMPORTRANGE(""https://docs.google.com/spreadsheets/d/11923uPwbBZFjjGgGUA6NLw09EwE0CqkOc4q9oUmW1yo/edit?usp=sharing"",""กำแพงเพชร!M352"")"),0)</f>
        <v>0</v>
      </c>
      <c r="O457" s="171">
        <f t="shared" ca="1" si="116"/>
        <v>0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IFERROR(__xludf.DUMMYFUNCTION("IMPORTRANGE(""https://docs.google.com/spreadsheets/d/11923uPwbBZFjjGgGUA6NLw09EwE0CqkOc4q9oUmW1yo/edit?usp=sharing"",""กำแพงเพชร!L353"")"),0)</f>
        <v>0</v>
      </c>
      <c r="M458" s="171"/>
      <c r="N458" s="171">
        <f ca="1">IFERROR(__xludf.DUMMYFUNCTION("IMPORTRANGE(""https://docs.google.com/spreadsheets/d/11923uPwbBZFjjGgGUA6NLw09EwE0CqkOc4q9oUmW1yo/edit?usp=sharing"",""กำแพงเพชร!M353"")"),0)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IFERROR(__xludf.DUMMYFUNCTION("IMPORTRANGE(""https://docs.google.com/spreadsheets/d/11923uPwbBZFjjGgGUA6NLw09EwE0CqkOc4q9oUmW1yo/edit?usp=sharing"",""กำแพงเพชร!L354"")"),1082066)</f>
        <v>1082066</v>
      </c>
      <c r="M459" s="171"/>
      <c r="N459" s="171">
        <f ca="1">IFERROR(__xludf.DUMMYFUNCTION("IMPORTRANGE(""https://docs.google.com/spreadsheets/d/11923uPwbBZFjjGgGUA6NLw09EwE0CqkOc4q9oUmW1yo/edit?usp=sharing"",""กำแพงเพชร!M354"")"),0)</f>
        <v>0</v>
      </c>
      <c r="O459" s="171">
        <f t="shared" ca="1" si="116"/>
        <v>0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IFERROR(__xludf.DUMMYFUNCTION("IMPORTRANGE(""https://docs.google.com/spreadsheets/d/11923uPwbBZFjjGgGUA6NLw09EwE0CqkOc4q9oUmW1yo/edit?usp=sharing"",""กำแพงเพชร!M355"")"),0)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IFERROR(__xludf.DUMMYFUNCTION("IMPORTRANGE(""https://docs.google.com/spreadsheets/d/11923uPwbBZFjjGgGUA6NLw09EwE0CqkOc4q9oUmW1yo/edit?usp=sharing"",""กำแพงเพชร!M356"")"),0)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IFERROR(__xludf.DUMMYFUNCTION("IMPORTRANGE(""https://docs.google.com/spreadsheets/d/11923uPwbBZFjjGgGUA6NLw09EwE0CqkOc4q9oUmW1yo/edit?usp=sharing"",""กำแพงเพชร!M357"")"),0)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IFERROR(__xludf.DUMMYFUNCTION("IMPORTRANGE(""https://docs.google.com/spreadsheets/d/11923uPwbBZFjjGgGUA6NLw09EwE0CqkOc4q9oUmW1yo/edit?usp=sharing"",""กำแพงเพชร!M358"")"),0)</f>
        <v>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IFERROR(__xludf.DUMMYFUNCTION("IMPORTRANGE(""https://docs.google.com/spreadsheets/d/11923uPwbBZFjjGgGUA6NLw09EwE0CqkOc4q9oUmW1yo/edit?usp=sharing"",""กำแพงเพชร!I359"")"),156920)</f>
        <v>156920</v>
      </c>
      <c r="J464" s="264">
        <f ca="1">IFERROR(__xludf.DUMMYFUNCTION("IMPORTRANGE(""https://docs.google.com/spreadsheets/d/11923uPwbBZFjjGgGUA6NLw09EwE0CqkOc4q9oUmW1yo/edit?usp=sharing"",""กำแพงเพชร!J359"")"),0)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IFERROR(__xludf.DUMMYFUNCTION("IMPORTRANGE(""https://docs.google.com/spreadsheets/d/11923uPwbBZFjjGgGUA6NLw09EwE0CqkOc4q9oUmW1yo/edit?usp=sharing"",""กำแพงเพชร!I360"")"),156920)</f>
        <v>156920</v>
      </c>
      <c r="J465" s="401">
        <f ca="1">IFERROR(__xludf.DUMMYFUNCTION("IMPORTRANGE(""https://docs.google.com/spreadsheets/d/11923uPwbBZFjjGgGUA6NLw09EwE0CqkOc4q9oUmW1yo/edit?usp=sharing"",""กำแพงเพชร!J360"")"),162753)</f>
        <v>162753</v>
      </c>
      <c r="K465" s="204">
        <f t="shared" ca="1" si="117"/>
        <v>103.7171807290339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IFERROR(__xludf.DUMMYFUNCTION("IMPORTRANGE(""https://docs.google.com/spreadsheets/d/11923uPwbBZFjjGgGUA6NLw09EwE0CqkOc4q9oUmW1yo/edit?usp=sharing"",""กำแพงเพชร!I361"")"),12870)</f>
        <v>12870</v>
      </c>
      <c r="J466" s="401">
        <f ca="1">IFERROR(__xludf.DUMMYFUNCTION("IMPORTRANGE(""https://docs.google.com/spreadsheets/d/11923uPwbBZFjjGgGUA6NLw09EwE0CqkOc4q9oUmW1yo/edit?usp=sharing"",""กำแพงเพชร!J361"")"),12870)</f>
        <v>12870</v>
      </c>
      <c r="K466" s="204">
        <f t="shared" ca="1" si="117"/>
        <v>100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IFERROR(__xludf.DUMMYFUNCTION("IMPORTRANGE(""https://docs.google.com/spreadsheets/d/11923uPwbBZFjjGgGUA6NLw09EwE0CqkOc4q9oUmW1yo/edit?usp=sharing"",""กำแพงเพชร!I362"")"),0)</f>
        <v>0</v>
      </c>
      <c r="J467" s="192">
        <f ca="1">IFERROR(__xludf.DUMMYFUNCTION("IMPORTRANGE(""https://docs.google.com/spreadsheets/d/11923uPwbBZFjjGgGUA6NLw09EwE0CqkOc4q9oUmW1yo/edit?usp=sharing"",""กำแพงเพชร!J362"")"),120898)</f>
        <v>120898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IFERROR(__xludf.DUMMYFUNCTION("IMPORTRANGE(""https://docs.google.com/spreadsheets/d/11923uPwbBZFjjGgGUA6NLw09EwE0CqkOc4q9oUmW1yo/edit?usp=sharing"",""กำแพงเพชร!I363"")"),0)</f>
        <v>0</v>
      </c>
      <c r="J468" s="192">
        <f ca="1">IFERROR(__xludf.DUMMYFUNCTION("IMPORTRANGE(""https://docs.google.com/spreadsheets/d/11923uPwbBZFjjGgGUA6NLw09EwE0CqkOc4q9oUmW1yo/edit?usp=sharing"",""กำแพงเพชร!J363"")"),10340)</f>
        <v>10340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IFERROR(__xludf.DUMMYFUNCTION("IMPORTRANGE(""https://docs.google.com/spreadsheets/d/11923uPwbBZFjjGgGUA6NLw09EwE0CqkOc4q9oUmW1yo/edit?usp=sharing"",""กำแพงเพชร!I364"")"),0)</f>
        <v>0</v>
      </c>
      <c r="J469" s="192">
        <f ca="1">IFERROR(__xludf.DUMMYFUNCTION("IMPORTRANGE(""https://docs.google.com/spreadsheets/d/11923uPwbBZFjjGgGUA6NLw09EwE0CqkOc4q9oUmW1yo/edit?usp=sharing"",""กำแพงเพชร!J364"")"),39440)</f>
        <v>39440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IFERROR(__xludf.DUMMYFUNCTION("IMPORTRANGE(""https://docs.google.com/spreadsheets/d/11923uPwbBZFjjGgGUA6NLw09EwE0CqkOc4q9oUmW1yo/edit?usp=sharing"",""กำแพงเพชร!I365"")"),0)</f>
        <v>0</v>
      </c>
      <c r="J470" s="192">
        <f ca="1">IFERROR(__xludf.DUMMYFUNCTION("IMPORTRANGE(""https://docs.google.com/spreadsheets/d/11923uPwbBZFjjGgGUA6NLw09EwE0CqkOc4q9oUmW1yo/edit?usp=sharing"",""กำแพงเพชร!J365"")"),2301)</f>
        <v>2301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IFERROR(__xludf.DUMMYFUNCTION("IMPORTRANGE(""https://docs.google.com/spreadsheets/d/11923uPwbBZFjjGgGUA6NLw09EwE0CqkOc4q9oUmW1yo/edit?usp=sharing"",""กำแพงเพชร!I366"")"),0)</f>
        <v>0</v>
      </c>
      <c r="J471" s="192">
        <f ca="1">IFERROR(__xludf.DUMMYFUNCTION("IMPORTRANGE(""https://docs.google.com/spreadsheets/d/11923uPwbBZFjjGgGUA6NLw09EwE0CqkOc4q9oUmW1yo/edit?usp=sharing"",""กำแพงเพชร!J366"")"),2415)</f>
        <v>2415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IFERROR(__xludf.DUMMYFUNCTION("IMPORTRANGE(""https://docs.google.com/spreadsheets/d/11923uPwbBZFjjGgGUA6NLw09EwE0CqkOc4q9oUmW1yo/edit?usp=sharing"",""กำแพงเพชร!I367"")"),0)</f>
        <v>0</v>
      </c>
      <c r="J472" s="192">
        <f ca="1">IFERROR(__xludf.DUMMYFUNCTION("IMPORTRANGE(""https://docs.google.com/spreadsheets/d/11923uPwbBZFjjGgGUA6NLw09EwE0CqkOc4q9oUmW1yo/edit?usp=sharing"",""กำแพงเพชร!J367"")"),229)</f>
        <v>229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IFERROR(__xludf.DUMMYFUNCTION("IMPORTRANGE(""https://docs.google.com/spreadsheets/d/11923uPwbBZFjjGgGUA6NLw09EwE0CqkOc4q9oUmW1yo/edit?usp=sharing"",""กำแพงเพชร!I368"")"),156920)</f>
        <v>156920</v>
      </c>
      <c r="J473" s="401">
        <f ca="1">IFERROR(__xludf.DUMMYFUNCTION("IMPORTRANGE(""https://docs.google.com/spreadsheets/d/11923uPwbBZFjjGgGUA6NLw09EwE0CqkOc4q9oUmW1yo/edit?usp=sharing"",""กำแพงเพชร!J368"")"),0)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IFERROR(__xludf.DUMMYFUNCTION("IMPORTRANGE(""https://docs.google.com/spreadsheets/d/11923uPwbBZFjjGgGUA6NLw09EwE0CqkOc4q9oUmW1yo/edit?usp=sharing"",""กำแพงเพชร!I369"")"),12870)</f>
        <v>12870</v>
      </c>
      <c r="J474" s="401">
        <f ca="1">IFERROR(__xludf.DUMMYFUNCTION("IMPORTRANGE(""https://docs.google.com/spreadsheets/d/11923uPwbBZFjjGgGUA6NLw09EwE0CqkOc4q9oUmW1yo/edit?usp=sharing"",""กำแพงเพชร!J369"")"),0)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IFERROR(__xludf.DUMMYFUNCTION("IMPORTRANGE(""https://docs.google.com/spreadsheets/d/11923uPwbBZFjjGgGUA6NLw09EwE0CqkOc4q9oUmW1yo/edit?usp=sharing"",""กำแพงเพชร!I370"")"),0)</f>
        <v>0</v>
      </c>
      <c r="J475" s="192">
        <f ca="1">IFERROR(__xludf.DUMMYFUNCTION("IMPORTRANGE(""https://docs.google.com/spreadsheets/d/11923uPwbBZFjjGgGUA6NLw09EwE0CqkOc4q9oUmW1yo/edit?usp=sharing"",""กำแพงเพชร!J370"")"),0)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IFERROR(__xludf.DUMMYFUNCTION("IMPORTRANGE(""https://docs.google.com/spreadsheets/d/11923uPwbBZFjjGgGUA6NLw09EwE0CqkOc4q9oUmW1yo/edit?usp=sharing"",""กำแพงเพชร!I371"")"),0)</f>
        <v>0</v>
      </c>
      <c r="J476" s="192">
        <f ca="1">IFERROR(__xludf.DUMMYFUNCTION("IMPORTRANGE(""https://docs.google.com/spreadsheets/d/11923uPwbBZFjjGgGUA6NLw09EwE0CqkOc4q9oUmW1yo/edit?usp=sharing"",""กำแพงเพชร!J371"")"),0)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IFERROR(__xludf.DUMMYFUNCTION("IMPORTRANGE(""https://docs.google.com/spreadsheets/d/11923uPwbBZFjjGgGUA6NLw09EwE0CqkOc4q9oUmW1yo/edit?usp=sharing"",""กำแพงเพชร!I372"")"),0)</f>
        <v>0</v>
      </c>
      <c r="J477" s="192">
        <f ca="1">IFERROR(__xludf.DUMMYFUNCTION("IMPORTRANGE(""https://docs.google.com/spreadsheets/d/11923uPwbBZFjjGgGUA6NLw09EwE0CqkOc4q9oUmW1yo/edit?usp=sharing"",""กำแพงเพชร!J372"")"),0)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IFERROR(__xludf.DUMMYFUNCTION("IMPORTRANGE(""https://docs.google.com/spreadsheets/d/11923uPwbBZFjjGgGUA6NLw09EwE0CqkOc4q9oUmW1yo/edit?usp=sharing"",""กำแพงเพชร!I373"")"),0)</f>
        <v>0</v>
      </c>
      <c r="J478" s="192">
        <f ca="1">IFERROR(__xludf.DUMMYFUNCTION("IMPORTRANGE(""https://docs.google.com/spreadsheets/d/11923uPwbBZFjjGgGUA6NLw09EwE0CqkOc4q9oUmW1yo/edit?usp=sharing"",""กำแพงเพชร!J373"")"),0)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IFERROR(__xludf.DUMMYFUNCTION("IMPORTRANGE(""https://docs.google.com/spreadsheets/d/11923uPwbBZFjjGgGUA6NLw09EwE0CqkOc4q9oUmW1yo/edit?usp=sharing"",""กำแพงเพชร!I374"")"),0)</f>
        <v>0</v>
      </c>
      <c r="J479" s="192">
        <f ca="1">IFERROR(__xludf.DUMMYFUNCTION("IMPORTRANGE(""https://docs.google.com/spreadsheets/d/11923uPwbBZFjjGgGUA6NLw09EwE0CqkOc4q9oUmW1yo/edit?usp=sharing"",""กำแพงเพชร!J374"")"),0)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IFERROR(__xludf.DUMMYFUNCTION("IMPORTRANGE(""https://docs.google.com/spreadsheets/d/11923uPwbBZFjjGgGUA6NLw09EwE0CqkOc4q9oUmW1yo/edit?usp=sharing"",""กำแพงเพชร!I375"")"),0)</f>
        <v>0</v>
      </c>
      <c r="J480" s="192">
        <f ca="1">IFERROR(__xludf.DUMMYFUNCTION("IMPORTRANGE(""https://docs.google.com/spreadsheets/d/11923uPwbBZFjjGgGUA6NLw09EwE0CqkOc4q9oUmW1yo/edit?usp=sharing"",""กำแพงเพชร!J375"")"),0)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IFERROR(__xludf.DUMMYFUNCTION("IMPORTRANGE(""https://docs.google.com/spreadsheets/d/11923uPwbBZFjjGgGUA6NLw09EwE0CqkOc4q9oUmW1yo/edit?usp=sharing"",""กำแพงเพชร!I376"")"),156920)</f>
        <v>156920</v>
      </c>
      <c r="J481" s="401">
        <f ca="1">IFERROR(__xludf.DUMMYFUNCTION("IMPORTRANGE(""https://docs.google.com/spreadsheets/d/11923uPwbBZFjjGgGUA6NLw09EwE0CqkOc4q9oUmW1yo/edit?usp=sharing"",""กำแพงเพชร!J376"")"),0)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IFERROR(__xludf.DUMMYFUNCTION("IMPORTRANGE(""https://docs.google.com/spreadsheets/d/11923uPwbBZFjjGgGUA6NLw09EwE0CqkOc4q9oUmW1yo/edit?usp=sharing"",""กำแพงเพชร!I377"")"),12870)</f>
        <v>12870</v>
      </c>
      <c r="J482" s="401">
        <f ca="1">IFERROR(__xludf.DUMMYFUNCTION("IMPORTRANGE(""https://docs.google.com/spreadsheets/d/11923uPwbBZFjjGgGUA6NLw09EwE0CqkOc4q9oUmW1yo/edit?usp=sharing"",""กำแพงเพชร!J377"")"),0)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IFERROR(__xludf.DUMMYFUNCTION("IMPORTRANGE(""https://docs.google.com/spreadsheets/d/11923uPwbBZFjjGgGUA6NLw09EwE0CqkOc4q9oUmW1yo/edit?usp=sharing"",""กำแพงเพชร!I378"")"),0)</f>
        <v>0</v>
      </c>
      <c r="J483" s="192">
        <f ca="1">IFERROR(__xludf.DUMMYFUNCTION("IMPORTRANGE(""https://docs.google.com/spreadsheets/d/11923uPwbBZFjjGgGUA6NLw09EwE0CqkOc4q9oUmW1yo/edit?usp=sharing"",""กำแพงเพชร!J378"")"),0)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IFERROR(__xludf.DUMMYFUNCTION("IMPORTRANGE(""https://docs.google.com/spreadsheets/d/11923uPwbBZFjjGgGUA6NLw09EwE0CqkOc4q9oUmW1yo/edit?usp=sharing"",""กำแพงเพชร!I379"")"),0)</f>
        <v>0</v>
      </c>
      <c r="J484" s="192">
        <f ca="1">IFERROR(__xludf.DUMMYFUNCTION("IMPORTRANGE(""https://docs.google.com/spreadsheets/d/11923uPwbBZFjjGgGUA6NLw09EwE0CqkOc4q9oUmW1yo/edit?usp=sharing"",""กำแพงเพชร!J379"")"),0)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IFERROR(__xludf.DUMMYFUNCTION("IMPORTRANGE(""https://docs.google.com/spreadsheets/d/11923uPwbBZFjjGgGUA6NLw09EwE0CqkOc4q9oUmW1yo/edit?usp=sharing"",""กำแพงเพชร!I380"")"),0)</f>
        <v>0</v>
      </c>
      <c r="J485" s="192">
        <f ca="1">IFERROR(__xludf.DUMMYFUNCTION("IMPORTRANGE(""https://docs.google.com/spreadsheets/d/11923uPwbBZFjjGgGUA6NLw09EwE0CqkOc4q9oUmW1yo/edit?usp=sharing"",""กำแพงเพชร!J380"")"),0)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IFERROR(__xludf.DUMMYFUNCTION("IMPORTRANGE(""https://docs.google.com/spreadsheets/d/11923uPwbBZFjjGgGUA6NLw09EwE0CqkOc4q9oUmW1yo/edit?usp=sharing"",""กำแพงเพชร!I381"")"),0)</f>
        <v>0</v>
      </c>
      <c r="J486" s="192">
        <f ca="1">IFERROR(__xludf.DUMMYFUNCTION("IMPORTRANGE(""https://docs.google.com/spreadsheets/d/11923uPwbBZFjjGgGUA6NLw09EwE0CqkOc4q9oUmW1yo/edit?usp=sharing"",""กำแพงเพชร!J381"")"),0)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IFERROR(__xludf.DUMMYFUNCTION("IMPORTRANGE(""https://docs.google.com/spreadsheets/d/11923uPwbBZFjjGgGUA6NLw09EwE0CqkOc4q9oUmW1yo/edit?usp=sharing"",""กำแพงเพชร!I382"")"),0)</f>
        <v>0</v>
      </c>
      <c r="J487" s="401">
        <f ca="1">IFERROR(__xludf.DUMMYFUNCTION("IMPORTRANGE(""https://docs.google.com/spreadsheets/d/11923uPwbBZFjjGgGUA6NLw09EwE0CqkOc4q9oUmW1yo/edit?usp=sharing"",""กำแพงเพชร!J382"")"),0)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IFERROR(__xludf.DUMMYFUNCTION("IMPORTRANGE(""https://docs.google.com/spreadsheets/d/11923uPwbBZFjjGgGUA6NLw09EwE0CqkOc4q9oUmW1yo/edit?usp=sharing"",""กำแพงเพชร!I383"")"),0)</f>
        <v>0</v>
      </c>
      <c r="J488" s="401">
        <f ca="1">IFERROR(__xludf.DUMMYFUNCTION("IMPORTRANGE(""https://docs.google.com/spreadsheets/d/11923uPwbBZFjjGgGUA6NLw09EwE0CqkOc4q9oUmW1yo/edit?usp=sharing"",""กำแพงเพชร!J383"")"),0)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IFERROR(__xludf.DUMMYFUNCTION("IMPORTRANGE(""https://docs.google.com/spreadsheets/d/11923uPwbBZFjjGgGUA6NLw09EwE0CqkOc4q9oUmW1yo/edit?usp=sharing"",""กำแพงเพชร!I384"")"),0)</f>
        <v>0</v>
      </c>
      <c r="J489" s="192">
        <f ca="1">IFERROR(__xludf.DUMMYFUNCTION("IMPORTRANGE(""https://docs.google.com/spreadsheets/d/11923uPwbBZFjjGgGUA6NLw09EwE0CqkOc4q9oUmW1yo/edit?usp=sharing"",""กำแพงเพชร!J384"")"),0)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IFERROR(__xludf.DUMMYFUNCTION("IMPORTRANGE(""https://docs.google.com/spreadsheets/d/11923uPwbBZFjjGgGUA6NLw09EwE0CqkOc4q9oUmW1yo/edit?usp=sharing"",""กำแพงเพชร!I385"")"),0)</f>
        <v>0</v>
      </c>
      <c r="J490" s="192">
        <f ca="1">IFERROR(__xludf.DUMMYFUNCTION("IMPORTRANGE(""https://docs.google.com/spreadsheets/d/11923uPwbBZFjjGgGUA6NLw09EwE0CqkOc4q9oUmW1yo/edit?usp=sharing"",""กำแพงเพชร!J385"")"),0)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IFERROR(__xludf.DUMMYFUNCTION("IMPORTRANGE(""https://docs.google.com/spreadsheets/d/11923uPwbBZFjjGgGUA6NLw09EwE0CqkOc4q9oUmW1yo/edit?usp=sharing"",""กำแพงเพชร!I386"")"),0)</f>
        <v>0</v>
      </c>
      <c r="J491" s="192">
        <f ca="1">IFERROR(__xludf.DUMMYFUNCTION("IMPORTRANGE(""https://docs.google.com/spreadsheets/d/11923uPwbBZFjjGgGUA6NLw09EwE0CqkOc4q9oUmW1yo/edit?usp=sharing"",""กำแพงเพชร!J386"")"),0)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IFERROR(__xludf.DUMMYFUNCTION("IMPORTRANGE(""https://docs.google.com/spreadsheets/d/11923uPwbBZFjjGgGUA6NLw09EwE0CqkOc4q9oUmW1yo/edit?usp=sharing"",""กำแพงเพชร!I387"")"),0)</f>
        <v>0</v>
      </c>
      <c r="J492" s="192">
        <f ca="1">IFERROR(__xludf.DUMMYFUNCTION("IMPORTRANGE(""https://docs.google.com/spreadsheets/d/11923uPwbBZFjjGgGUA6NLw09EwE0CqkOc4q9oUmW1yo/edit?usp=sharing"",""กำแพงเพชร!J387"")"),0)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IFERROR(__xludf.DUMMYFUNCTION("IMPORTRANGE(""https://docs.google.com/spreadsheets/d/11923uPwbBZFjjGgGUA6NLw09EwE0CqkOc4q9oUmW1yo/edit?usp=sharing"",""กำแพงเพชร!I388"")"),0)</f>
        <v>0</v>
      </c>
      <c r="J493" s="192">
        <f ca="1">IFERROR(__xludf.DUMMYFUNCTION("IMPORTRANGE(""https://docs.google.com/spreadsheets/d/11923uPwbBZFjjGgGUA6NLw09EwE0CqkOc4q9oUmW1yo/edit?usp=sharing"",""กำแพงเพชร!J388"")"),0)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IFERROR(__xludf.DUMMYFUNCTION("IMPORTRANGE(""https://docs.google.com/spreadsheets/d/11923uPwbBZFjjGgGUA6NLw09EwE0CqkOc4q9oUmW1yo/edit?usp=sharing"",""กำแพงเพชร!I389"")"),0)</f>
        <v>0</v>
      </c>
      <c r="J494" s="417">
        <f ca="1">IFERROR(__xludf.DUMMYFUNCTION("IMPORTRANGE(""https://docs.google.com/spreadsheets/d/11923uPwbBZFjjGgGUA6NLw09EwE0CqkOc4q9oUmW1yo/edit?usp=sharing"",""กำแพงเพชร!J389"")"),0)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IFERROR(__xludf.DUMMYFUNCTION("IMPORTRANGE(""https://docs.google.com/spreadsheets/d/11923uPwbBZFjjGgGUA6NLw09EwE0CqkOc4q9oUmW1yo/edit?usp=sharing"",""กำแพงเพชร!I390"")"),0)</f>
        <v>0</v>
      </c>
      <c r="J495" s="417">
        <f ca="1">IFERROR(__xludf.DUMMYFUNCTION("IMPORTRANGE(""https://docs.google.com/spreadsheets/d/11923uPwbBZFjjGgGUA6NLw09EwE0CqkOc4q9oUmW1yo/edit?usp=sharing"",""กำแพงเพชร!J390"")"),0)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IFERROR(__xludf.DUMMYFUNCTION("IMPORTRANGE(""https://docs.google.com/spreadsheets/d/11923uPwbBZFjjGgGUA6NLw09EwE0CqkOc4q9oUmW1yo/edit?usp=sharing"",""กำแพงเพชร!I391"")"),0)</f>
        <v>0</v>
      </c>
      <c r="J496" s="417">
        <f ca="1">IFERROR(__xludf.DUMMYFUNCTION("IMPORTRANGE(""https://docs.google.com/spreadsheets/d/11923uPwbBZFjjGgGUA6NLw09EwE0CqkOc4q9oUmW1yo/edit?usp=sharing"",""กำแพงเพชร!J391"")"),0)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IFERROR(__xludf.DUMMYFUNCTION("IMPORTRANGE(""https://docs.google.com/spreadsheets/d/11923uPwbBZFjjGgGUA6NLw09EwE0CqkOc4q9oUmW1yo/edit?usp=sharing"",""กำแพงเพชร!I392"")"),5005)</f>
        <v>5005</v>
      </c>
      <c r="J497" s="424">
        <f ca="1">IFERROR(__xludf.DUMMYFUNCTION("IMPORTRANGE(""https://docs.google.com/spreadsheets/d/11923uPwbBZFjjGgGUA6NLw09EwE0CqkOc4q9oUmW1yo/edit?usp=sharing"",""กำแพงเพชร!J392"")"),0)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IFERROR(__xludf.DUMMYFUNCTION("IMPORTRANGE(""https://docs.google.com/spreadsheets/d/11923uPwbBZFjjGgGUA6NLw09EwE0CqkOc4q9oUmW1yo/edit?usp=sharing"",""กำแพงเพชร!I393"")"),5005)</f>
        <v>5005</v>
      </c>
      <c r="J498" s="401">
        <f ca="1">IFERROR(__xludf.DUMMYFUNCTION("IMPORTRANGE(""https://docs.google.com/spreadsheets/d/11923uPwbBZFjjGgGUA6NLw09EwE0CqkOc4q9oUmW1yo/edit?usp=sharing"",""กำแพงเพชร!J393"")"),0)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IFERROR(__xludf.DUMMYFUNCTION("IMPORTRANGE(""https://docs.google.com/spreadsheets/d/11923uPwbBZFjjGgGUA6NLw09EwE0CqkOc4q9oUmW1yo/edit?usp=sharing"",""กำแพงเพชร!I394"")"),493)</f>
        <v>493</v>
      </c>
      <c r="J499" s="401">
        <f ca="1">IFERROR(__xludf.DUMMYFUNCTION("IMPORTRANGE(""https://docs.google.com/spreadsheets/d/11923uPwbBZFjjGgGUA6NLw09EwE0CqkOc4q9oUmW1yo/edit?usp=sharing"",""กำแพงเพชร!J394"")"),0)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IFERROR(__xludf.DUMMYFUNCTION("IMPORTRANGE(""https://docs.google.com/spreadsheets/d/11923uPwbBZFjjGgGUA6NLw09EwE0CqkOc4q9oUmW1yo/edit?usp=sharing"",""กำแพงเพชร!I395"")"),0)</f>
        <v>0</v>
      </c>
      <c r="J500" s="167">
        <f ca="1">IFERROR(__xludf.DUMMYFUNCTION("IMPORTRANGE(""https://docs.google.com/spreadsheets/d/11923uPwbBZFjjGgGUA6NLw09EwE0CqkOc4q9oUmW1yo/edit?usp=sharing"",""กำแพงเพชร!J395"")"),0)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IFERROR(__xludf.DUMMYFUNCTION("IMPORTRANGE(""https://docs.google.com/spreadsheets/d/11923uPwbBZFjjGgGUA6NLw09EwE0CqkOc4q9oUmW1yo/edit?usp=sharing"",""กำแพงเพชร!I396"")"),0)</f>
        <v>0</v>
      </c>
      <c r="J501" s="167">
        <f ca="1">IFERROR(__xludf.DUMMYFUNCTION("IMPORTRANGE(""https://docs.google.com/spreadsheets/d/11923uPwbBZFjjGgGUA6NLw09EwE0CqkOc4q9oUmW1yo/edit?usp=sharing"",""กำแพงเพชร!J396"")"),0)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IFERROR(__xludf.DUMMYFUNCTION("IMPORTRANGE(""https://docs.google.com/spreadsheets/d/11923uPwbBZFjjGgGUA6NLw09EwE0CqkOc4q9oUmW1yo/edit?usp=sharing"",""กำแพงเพชร!I397"")"),0)</f>
        <v>0</v>
      </c>
      <c r="J502" s="192">
        <f ca="1">IFERROR(__xludf.DUMMYFUNCTION("IMPORTRANGE(""https://docs.google.com/spreadsheets/d/11923uPwbBZFjjGgGUA6NLw09EwE0CqkOc4q9oUmW1yo/edit?usp=sharing"",""กำแพงเพชร!J397"")"),0)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IFERROR(__xludf.DUMMYFUNCTION("IMPORTRANGE(""https://docs.google.com/spreadsheets/d/11923uPwbBZFjjGgGUA6NLw09EwE0CqkOc4q9oUmW1yo/edit?usp=sharing"",""กำแพงเพชร!I398"")"),0)</f>
        <v>0</v>
      </c>
      <c r="J503" s="192">
        <f ca="1">IFERROR(__xludf.DUMMYFUNCTION("IMPORTRANGE(""https://docs.google.com/spreadsheets/d/11923uPwbBZFjjGgGUA6NLw09EwE0CqkOc4q9oUmW1yo/edit?usp=sharing"",""กำแพงเพชร!J398"")"),0)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IFERROR(__xludf.DUMMYFUNCTION("IMPORTRANGE(""https://docs.google.com/spreadsheets/d/11923uPwbBZFjjGgGUA6NLw09EwE0CqkOc4q9oUmW1yo/edit?usp=sharing"",""กำแพงเพชร!I399"")"),0)</f>
        <v>0</v>
      </c>
      <c r="J504" s="192">
        <f ca="1">IFERROR(__xludf.DUMMYFUNCTION("IMPORTRANGE(""https://docs.google.com/spreadsheets/d/11923uPwbBZFjjGgGUA6NLw09EwE0CqkOc4q9oUmW1yo/edit?usp=sharing"",""กำแพงเพชร!J399"")"),0)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IFERROR(__xludf.DUMMYFUNCTION("IMPORTRANGE(""https://docs.google.com/spreadsheets/d/11923uPwbBZFjjGgGUA6NLw09EwE0CqkOc4q9oUmW1yo/edit?usp=sharing"",""กำแพงเพชร!I400"")"),0)</f>
        <v>0</v>
      </c>
      <c r="J505" s="192">
        <f ca="1">IFERROR(__xludf.DUMMYFUNCTION("IMPORTRANGE(""https://docs.google.com/spreadsheets/d/11923uPwbBZFjjGgGUA6NLw09EwE0CqkOc4q9oUmW1yo/edit?usp=sharing"",""กำแพงเพชร!J400"")"),0)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IFERROR(__xludf.DUMMYFUNCTION("IMPORTRANGE(""https://docs.google.com/spreadsheets/d/11923uPwbBZFjjGgGUA6NLw09EwE0CqkOc4q9oUmW1yo/edit?usp=sharing"",""กำแพงเพชร!I401"")"),0)</f>
        <v>0</v>
      </c>
      <c r="J506" s="192">
        <f ca="1">IFERROR(__xludf.DUMMYFUNCTION("IMPORTRANGE(""https://docs.google.com/spreadsheets/d/11923uPwbBZFjjGgGUA6NLw09EwE0CqkOc4q9oUmW1yo/edit?usp=sharing"",""กำแพงเพชร!J401"")"),0)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IFERROR(__xludf.DUMMYFUNCTION("IMPORTRANGE(""https://docs.google.com/spreadsheets/d/11923uPwbBZFjjGgGUA6NLw09EwE0CqkOc4q9oUmW1yo/edit?usp=sharing"",""กำแพงเพชร!I402"")"),0)</f>
        <v>0</v>
      </c>
      <c r="J507" s="192">
        <f ca="1">IFERROR(__xludf.DUMMYFUNCTION("IMPORTRANGE(""https://docs.google.com/spreadsheets/d/11923uPwbBZFjjGgGUA6NLw09EwE0CqkOc4q9oUmW1yo/edit?usp=sharing"",""กำแพงเพชร!J402"")"),0)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IFERROR(__xludf.DUMMYFUNCTION("IMPORTRANGE(""https://docs.google.com/spreadsheets/d/11923uPwbBZFjjGgGUA6NLw09EwE0CqkOc4q9oUmW1yo/edit?usp=sharing"",""กำแพงเพชร!I403"")"),0)</f>
        <v>0</v>
      </c>
      <c r="J508" s="167">
        <f ca="1">IFERROR(__xludf.DUMMYFUNCTION("IMPORTRANGE(""https://docs.google.com/spreadsheets/d/11923uPwbBZFjjGgGUA6NLw09EwE0CqkOc4q9oUmW1yo/edit?usp=sharing"",""กำแพงเพชร!J403"")"),0)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IFERROR(__xludf.DUMMYFUNCTION("IMPORTRANGE(""https://docs.google.com/spreadsheets/d/11923uPwbBZFjjGgGUA6NLw09EwE0CqkOc4q9oUmW1yo/edit?usp=sharing"",""กำแพงเพชร!I404"")"),0)</f>
        <v>0</v>
      </c>
      <c r="J509" s="167">
        <f ca="1">IFERROR(__xludf.DUMMYFUNCTION("IMPORTRANGE(""https://docs.google.com/spreadsheets/d/11923uPwbBZFjjGgGUA6NLw09EwE0CqkOc4q9oUmW1yo/edit?usp=sharing"",""กำแพงเพชร!J404"")"),0)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IFERROR(__xludf.DUMMYFUNCTION("IMPORTRANGE(""https://docs.google.com/spreadsheets/d/11923uPwbBZFjjGgGUA6NLw09EwE0CqkOc4q9oUmW1yo/edit?usp=sharing"",""กำแพงเพชร!I405"")"),0)</f>
        <v>0</v>
      </c>
      <c r="J510" s="192">
        <f ca="1">IFERROR(__xludf.DUMMYFUNCTION("IMPORTRANGE(""https://docs.google.com/spreadsheets/d/11923uPwbBZFjjGgGUA6NLw09EwE0CqkOc4q9oUmW1yo/edit?usp=sharing"",""กำแพงเพชร!J405"")"),0)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IFERROR(__xludf.DUMMYFUNCTION("IMPORTRANGE(""https://docs.google.com/spreadsheets/d/11923uPwbBZFjjGgGUA6NLw09EwE0CqkOc4q9oUmW1yo/edit?usp=sharing"",""กำแพงเพชร!I406"")"),0)</f>
        <v>0</v>
      </c>
      <c r="J511" s="192">
        <f ca="1">IFERROR(__xludf.DUMMYFUNCTION("IMPORTRANGE(""https://docs.google.com/spreadsheets/d/11923uPwbBZFjjGgGUA6NLw09EwE0CqkOc4q9oUmW1yo/edit?usp=sharing"",""กำแพงเพชร!J406"")"),0)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IFERROR(__xludf.DUMMYFUNCTION("IMPORTRANGE(""https://docs.google.com/spreadsheets/d/11923uPwbBZFjjGgGUA6NLw09EwE0CqkOc4q9oUmW1yo/edit?usp=sharing"",""กำแพงเพชร!I407"")"),0)</f>
        <v>0</v>
      </c>
      <c r="J512" s="192">
        <f ca="1">IFERROR(__xludf.DUMMYFUNCTION("IMPORTRANGE(""https://docs.google.com/spreadsheets/d/11923uPwbBZFjjGgGUA6NLw09EwE0CqkOc4q9oUmW1yo/edit?usp=sharing"",""กำแพงเพชร!J407"")"),0)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IFERROR(__xludf.DUMMYFUNCTION("IMPORTRANGE(""https://docs.google.com/spreadsheets/d/11923uPwbBZFjjGgGUA6NLw09EwE0CqkOc4q9oUmW1yo/edit?usp=sharing"",""กำแพงเพชร!I408"")"),0)</f>
        <v>0</v>
      </c>
      <c r="J513" s="192">
        <f ca="1">IFERROR(__xludf.DUMMYFUNCTION("IMPORTRANGE(""https://docs.google.com/spreadsheets/d/11923uPwbBZFjjGgGUA6NLw09EwE0CqkOc4q9oUmW1yo/edit?usp=sharing"",""กำแพงเพชร!J408"")"),0)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IFERROR(__xludf.DUMMYFUNCTION("IMPORTRANGE(""https://docs.google.com/spreadsheets/d/11923uPwbBZFjjGgGUA6NLw09EwE0CqkOc4q9oUmW1yo/edit?usp=sharing"",""กำแพงเพชร!I409"")"),0)</f>
        <v>0</v>
      </c>
      <c r="J514" s="192">
        <f ca="1">IFERROR(__xludf.DUMMYFUNCTION("IMPORTRANGE(""https://docs.google.com/spreadsheets/d/11923uPwbBZFjjGgGUA6NLw09EwE0CqkOc4q9oUmW1yo/edit?usp=sharing"",""กำแพงเพชร!J409"")"),0)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IFERROR(__xludf.DUMMYFUNCTION("IMPORTRANGE(""https://docs.google.com/spreadsheets/d/11923uPwbBZFjjGgGUA6NLw09EwE0CqkOc4q9oUmW1yo/edit?usp=sharing"",""กำแพงเพชร!I410"")"),0)</f>
        <v>0</v>
      </c>
      <c r="J515" s="192">
        <f ca="1">IFERROR(__xludf.DUMMYFUNCTION("IMPORTRANGE(""https://docs.google.com/spreadsheets/d/11923uPwbBZFjjGgGUA6NLw09EwE0CqkOc4q9oUmW1yo/edit?usp=sharing"",""กำแพงเพชร!J410"")"),0)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IFERROR(__xludf.DUMMYFUNCTION("IMPORTRANGE(""https://docs.google.com/spreadsheets/d/11923uPwbBZFjjGgGUA6NLw09EwE0CqkOc4q9oUmW1yo/edit?usp=sharing"",""กำแพงเพชร!I411"")"),0)</f>
        <v>0</v>
      </c>
      <c r="J516" s="264">
        <f ca="1">IFERROR(__xludf.DUMMYFUNCTION("IMPORTRANGE(""https://docs.google.com/spreadsheets/d/11923uPwbBZFjjGgGUA6NLw09EwE0CqkOc4q9oUmW1yo/edit?usp=sharing"",""กำแพงเพชร!J411"")"),0)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IFERROR(__xludf.DUMMYFUNCTION("IMPORTRANGE(""https://docs.google.com/spreadsheets/d/11923uPwbBZFjjGgGUA6NLw09EwE0CqkOc4q9oUmW1yo/edit?usp=sharing"",""กำแพงเพชร!I412"")"),0)</f>
        <v>0</v>
      </c>
      <c r="J517" s="277">
        <f ca="1">IFERROR(__xludf.DUMMYFUNCTION("IMPORTRANGE(""https://docs.google.com/spreadsheets/d/11923uPwbBZFjjGgGUA6NLw09EwE0CqkOc4q9oUmW1yo/edit?usp=sharing"",""กำแพงเพชร!J412"")"),0)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IFERROR(__xludf.DUMMYFUNCTION("IMPORTRANGE(""https://docs.google.com/spreadsheets/d/11923uPwbBZFjjGgGUA6NLw09EwE0CqkOc4q9oUmW1yo/edit?usp=sharing"",""กำแพงเพชร!I413"")"),0)</f>
        <v>0</v>
      </c>
      <c r="J518" s="277">
        <f ca="1">IFERROR(__xludf.DUMMYFUNCTION("IMPORTRANGE(""https://docs.google.com/spreadsheets/d/11923uPwbBZFjjGgGUA6NLw09EwE0CqkOc4q9oUmW1yo/edit?usp=sharing"",""กำแพงเพชร!J413"")"),0)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IFERROR(__xludf.DUMMYFUNCTION("IMPORTRANGE(""https://docs.google.com/spreadsheets/d/11923uPwbBZFjjGgGUA6NLw09EwE0CqkOc4q9oUmW1yo/edit?usp=sharing"",""กำแพงเพชร!I414"")"),0)</f>
        <v>0</v>
      </c>
      <c r="J519" s="191">
        <f ca="1">IFERROR(__xludf.DUMMYFUNCTION("IMPORTRANGE(""https://docs.google.com/spreadsheets/d/11923uPwbBZFjjGgGUA6NLw09EwE0CqkOc4q9oUmW1yo/edit?usp=sharing"",""กำแพงเพชร!J414"")"),0)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IFERROR(__xludf.DUMMYFUNCTION("IMPORTRANGE(""https://docs.google.com/spreadsheets/d/11923uPwbBZFjjGgGUA6NLw09EwE0CqkOc4q9oUmW1yo/edit?usp=sharing"",""กำแพงเพชร!I415"")"),0)</f>
        <v>0</v>
      </c>
      <c r="J520" s="191">
        <f ca="1">IFERROR(__xludf.DUMMYFUNCTION("IMPORTRANGE(""https://docs.google.com/spreadsheets/d/11923uPwbBZFjjGgGUA6NLw09EwE0CqkOc4q9oUmW1yo/edit?usp=sharing"",""กำแพงเพชร!J415"")"),0)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IFERROR(__xludf.DUMMYFUNCTION("IMPORTRANGE(""https://docs.google.com/spreadsheets/d/11923uPwbBZFjjGgGUA6NLw09EwE0CqkOc4q9oUmW1yo/edit?usp=sharing"",""กำแพงเพชร!I416"")"),0)</f>
        <v>0</v>
      </c>
      <c r="J521" s="191">
        <f ca="1">IFERROR(__xludf.DUMMYFUNCTION("IMPORTRANGE(""https://docs.google.com/spreadsheets/d/11923uPwbBZFjjGgGUA6NLw09EwE0CqkOc4q9oUmW1yo/edit?usp=sharing"",""กำแพงเพชร!J416"")"),0)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IFERROR(__xludf.DUMMYFUNCTION("IMPORTRANGE(""https://docs.google.com/spreadsheets/d/11923uPwbBZFjjGgGUA6NLw09EwE0CqkOc4q9oUmW1yo/edit?usp=sharing"",""กำแพงเพชร!I417"")"),0)</f>
        <v>0</v>
      </c>
      <c r="J522" s="191">
        <f ca="1">IFERROR(__xludf.DUMMYFUNCTION("IMPORTRANGE(""https://docs.google.com/spreadsheets/d/11923uPwbBZFjjGgGUA6NLw09EwE0CqkOc4q9oUmW1yo/edit?usp=sharing"",""กำแพงเพชร!J417"")"),0)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IFERROR(__xludf.DUMMYFUNCTION("IMPORTRANGE(""https://docs.google.com/spreadsheets/d/11923uPwbBZFjjGgGUA6NLw09EwE0CqkOc4q9oUmW1yo/edit?usp=sharing"",""กำแพงเพชร!I418"")"),0)</f>
        <v>0</v>
      </c>
      <c r="J523" s="191">
        <f ca="1">IFERROR(__xludf.DUMMYFUNCTION("IMPORTRANGE(""https://docs.google.com/spreadsheets/d/11923uPwbBZFjjGgGUA6NLw09EwE0CqkOc4q9oUmW1yo/edit?usp=sharing"",""กำแพงเพชร!J418"")"),0)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IFERROR(__xludf.DUMMYFUNCTION("IMPORTRANGE(""https://docs.google.com/spreadsheets/d/11923uPwbBZFjjGgGUA6NLw09EwE0CqkOc4q9oUmW1yo/edit?usp=sharing"",""กำแพงเพชร!I419"")"),0)</f>
        <v>0</v>
      </c>
      <c r="J524" s="191">
        <f ca="1">IFERROR(__xludf.DUMMYFUNCTION("IMPORTRANGE(""https://docs.google.com/spreadsheets/d/11923uPwbBZFjjGgGUA6NLw09EwE0CqkOc4q9oUmW1yo/edit?usp=sharing"",""กำแพงเพชร!J419"")"),0)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IFERROR(__xludf.DUMMYFUNCTION("IMPORTRANGE(""https://docs.google.com/spreadsheets/d/11923uPwbBZFjjGgGUA6NLw09EwE0CqkOc4q9oUmW1yo/edit?usp=sharing"",""กำแพงเพชร!I420"")"),0)</f>
        <v>0</v>
      </c>
      <c r="J525" s="277">
        <f ca="1">IFERROR(__xludf.DUMMYFUNCTION("IMPORTRANGE(""https://docs.google.com/spreadsheets/d/11923uPwbBZFjjGgGUA6NLw09EwE0CqkOc4q9oUmW1yo/edit?usp=sharing"",""กำแพงเพชร!J420"")"),0)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IFERROR(__xludf.DUMMYFUNCTION("IMPORTRANGE(""https://docs.google.com/spreadsheets/d/11923uPwbBZFjjGgGUA6NLw09EwE0CqkOc4q9oUmW1yo/edit?usp=sharing"",""กำแพงเพชร!I421"")"),0)</f>
        <v>0</v>
      </c>
      <c r="J526" s="277">
        <f ca="1">IFERROR(__xludf.DUMMYFUNCTION("IMPORTRANGE(""https://docs.google.com/spreadsheets/d/11923uPwbBZFjjGgGUA6NLw09EwE0CqkOc4q9oUmW1yo/edit?usp=sharing"",""กำแพงเพชร!J421"")"),0)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IFERROR(__xludf.DUMMYFUNCTION("IMPORTRANGE(""https://docs.google.com/spreadsheets/d/11923uPwbBZFjjGgGUA6NLw09EwE0CqkOc4q9oUmW1yo/edit?usp=sharing"",""กำแพงเพชร!I422"")"),0)</f>
        <v>0</v>
      </c>
      <c r="J527" s="192">
        <f ca="1">IFERROR(__xludf.DUMMYFUNCTION("IMPORTRANGE(""https://docs.google.com/spreadsheets/d/11923uPwbBZFjjGgGUA6NLw09EwE0CqkOc4q9oUmW1yo/edit?usp=sharing"",""กำแพงเพชร!J422"")"),0)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IFERROR(__xludf.DUMMYFUNCTION("IMPORTRANGE(""https://docs.google.com/spreadsheets/d/11923uPwbBZFjjGgGUA6NLw09EwE0CqkOc4q9oUmW1yo/edit?usp=sharing"",""กำแพงเพชร!I423"")"),0)</f>
        <v>0</v>
      </c>
      <c r="J528" s="192">
        <f ca="1">IFERROR(__xludf.DUMMYFUNCTION("IMPORTRANGE(""https://docs.google.com/spreadsheets/d/11923uPwbBZFjjGgGUA6NLw09EwE0CqkOc4q9oUmW1yo/edit?usp=sharing"",""กำแพงเพชร!J423"")"),0)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IFERROR(__xludf.DUMMYFUNCTION("IMPORTRANGE(""https://docs.google.com/spreadsheets/d/11923uPwbBZFjjGgGUA6NLw09EwE0CqkOc4q9oUmW1yo/edit?usp=sharing"",""กำแพงเพชร!I424"")"),0)</f>
        <v>0</v>
      </c>
      <c r="J529" s="192">
        <f ca="1">IFERROR(__xludf.DUMMYFUNCTION("IMPORTRANGE(""https://docs.google.com/spreadsheets/d/11923uPwbBZFjjGgGUA6NLw09EwE0CqkOc4q9oUmW1yo/edit?usp=sharing"",""กำแพงเพชร!J424"")"),0)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IFERROR(__xludf.DUMMYFUNCTION("IMPORTRANGE(""https://docs.google.com/spreadsheets/d/11923uPwbBZFjjGgGUA6NLw09EwE0CqkOc4q9oUmW1yo/edit?usp=sharing"",""กำแพงเพชร!I425"")"),0)</f>
        <v>0</v>
      </c>
      <c r="J530" s="192">
        <f ca="1">IFERROR(__xludf.DUMMYFUNCTION("IMPORTRANGE(""https://docs.google.com/spreadsheets/d/11923uPwbBZFjjGgGUA6NLw09EwE0CqkOc4q9oUmW1yo/edit?usp=sharing"",""กำแพงเพชร!J425"")"),0)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IFERROR(__xludf.DUMMYFUNCTION("IMPORTRANGE(""https://docs.google.com/spreadsheets/d/11923uPwbBZFjjGgGUA6NLw09EwE0CqkOc4q9oUmW1yo/edit?usp=sharing"",""กำแพงเพชร!I426"")"),0)</f>
        <v>0</v>
      </c>
      <c r="J531" s="192">
        <f ca="1">IFERROR(__xludf.DUMMYFUNCTION("IMPORTRANGE(""https://docs.google.com/spreadsheets/d/11923uPwbBZFjjGgGUA6NLw09EwE0CqkOc4q9oUmW1yo/edit?usp=sharing"",""กำแพงเพชร!J426"")"),0)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IFERROR(__xludf.DUMMYFUNCTION("IMPORTRANGE(""https://docs.google.com/spreadsheets/d/11923uPwbBZFjjGgGUA6NLw09EwE0CqkOc4q9oUmW1yo/edit?usp=sharing"",""กำแพงเพชร!I427"")"),0)</f>
        <v>0</v>
      </c>
      <c r="J532" s="445">
        <f ca="1">IFERROR(__xludf.DUMMYFUNCTION("IMPORTRANGE(""https://docs.google.com/spreadsheets/d/11923uPwbBZFjjGgGUA6NLw09EwE0CqkOc4q9oUmW1yo/edit?usp=sharing"",""กำแพงเพชร!J427"")"),0)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IFERROR(__xludf.DUMMYFUNCTION("IMPORTRANGE(""https://docs.google.com/spreadsheets/d/11923uPwbBZFjjGgGUA6NLw09EwE0CqkOc4q9oUmW1yo/edit?usp=sharing"",""กำแพงเพชร!I428"")"),22)</f>
        <v>22</v>
      </c>
      <c r="J533" s="393">
        <f ca="1">IFERROR(__xludf.DUMMYFUNCTION("IMPORTRANGE(""https://docs.google.com/spreadsheets/d/11923uPwbBZFjjGgGUA6NLw09EwE0CqkOc4q9oUmW1yo/edit?usp=sharing"",""กำแพงเพชร!J428"")"),0)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IFERROR(__xludf.DUMMYFUNCTION("IMPORTRANGE(""https://docs.google.com/spreadsheets/d/11923uPwbBZFjjGgGUA6NLw09EwE0CqkOc4q9oUmW1yo/edit?usp=sharing"",""กำแพงเพชร!L428"")"),34350)</f>
        <v>34350</v>
      </c>
      <c r="M533" s="395"/>
      <c r="N533" s="395">
        <f ca="1">IFERROR(__xludf.DUMMYFUNCTION("IMPORTRANGE(""https://docs.google.com/spreadsheets/d/11923uPwbBZFjjGgGUA6NLw09EwE0CqkOc4q9oUmW1yo/edit?usp=sharing"",""กำแพงเพชร!M428"")"),0)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IFERROR(__xludf.DUMMYFUNCTION("IMPORTRANGE(""https://docs.google.com/spreadsheets/d/11923uPwbBZFjjGgGUA6NLw09EwE0CqkOc4q9oUmW1yo/edit?usp=sharing"",""กำแพงเพชร!L429"")"),0)</f>
        <v>0</v>
      </c>
      <c r="M534" s="169"/>
      <c r="N534" s="171">
        <f ca="1">IFERROR(__xludf.DUMMYFUNCTION("IMPORTRANGE(""https://docs.google.com/spreadsheets/d/11923uPwbBZFjjGgGUA6NLw09EwE0CqkOc4q9oUmW1yo/edit?usp=sharing"",""กำแพงเพชร!M429"")"),0)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IFERROR(__xludf.DUMMYFUNCTION("IMPORTRANGE(""https://docs.google.com/spreadsheets/d/11923uPwbBZFjjGgGUA6NLw09EwE0CqkOc4q9oUmW1yo/edit?usp=sharing"",""กำแพงเพชร!L430"")"),34350)</f>
        <v>34350</v>
      </c>
      <c r="M535" s="169"/>
      <c r="N535" s="171">
        <f ca="1">IFERROR(__xludf.DUMMYFUNCTION("IMPORTRANGE(""https://docs.google.com/spreadsheets/d/11923uPwbBZFjjGgGUA6NLw09EwE0CqkOc4q9oUmW1yo/edit?usp=sharing"",""กำแพงเพชร!M430"")"),0)</f>
        <v>0</v>
      </c>
      <c r="O535" s="171">
        <f t="shared" ca="1" si="118"/>
        <v>0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IFERROR(__xludf.DUMMYFUNCTION("IMPORTRANGE(""https://docs.google.com/spreadsheets/d/11923uPwbBZFjjGgGUA6NLw09EwE0CqkOc4q9oUmW1yo/edit?usp=sharing"",""กำแพงเพชร!L431"")"),0)</f>
        <v>0</v>
      </c>
      <c r="M536" s="171"/>
      <c r="N536" s="171">
        <f ca="1">IFERROR(__xludf.DUMMYFUNCTION("IMPORTRANGE(""https://docs.google.com/spreadsheets/d/11923uPwbBZFjjGgGUA6NLw09EwE0CqkOc4q9oUmW1yo/edit?usp=sharing"",""กำแพงเพชร!M431"")"),0)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IFERROR(__xludf.DUMMYFUNCTION("IMPORTRANGE(""https://docs.google.com/spreadsheets/d/11923uPwbBZFjjGgGUA6NLw09EwE0CqkOc4q9oUmW1yo/edit?usp=sharing"",""กำแพงเพชร!L432"")"),34350)</f>
        <v>34350</v>
      </c>
      <c r="M537" s="171"/>
      <c r="N537" s="171">
        <f ca="1">IFERROR(__xludf.DUMMYFUNCTION("IMPORTRANGE(""https://docs.google.com/spreadsheets/d/11923uPwbBZFjjGgGUA6NLw09EwE0CqkOc4q9oUmW1yo/edit?usp=sharing"",""กำแพงเพชร!M432"")"),0)</f>
        <v>0</v>
      </c>
      <c r="O537" s="171">
        <f t="shared" ca="1" si="118"/>
        <v>0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IFERROR(__xludf.DUMMYFUNCTION("IMPORTRANGE(""https://docs.google.com/spreadsheets/d/11923uPwbBZFjjGgGUA6NLw09EwE0CqkOc4q9oUmW1yo/edit?usp=sharing"",""กำแพงเพชร!M433"")"),0)</f>
        <v>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IFERROR(__xludf.DUMMYFUNCTION("IMPORTRANGE(""https://docs.google.com/spreadsheets/d/11923uPwbBZFjjGgGUA6NLw09EwE0CqkOc4q9oUmW1yo/edit?usp=sharing"",""กำแพงเพชร!M434"")"),0)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IFERROR(__xludf.DUMMYFUNCTION("IMPORTRANGE(""https://docs.google.com/spreadsheets/d/11923uPwbBZFjjGgGUA6NLw09EwE0CqkOc4q9oUmW1yo/edit?usp=sharing"",""กำแพงเพชร!M435"")"),0)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IFERROR(__xludf.DUMMYFUNCTION("IMPORTRANGE(""https://docs.google.com/spreadsheets/d/11923uPwbBZFjjGgGUA6NLw09EwE0CqkOc4q9oUmW1yo/edit?usp=sharing"",""กำแพงเพชร!M436"")"),0)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IFERROR(__xludf.DUMMYFUNCTION("IMPORTRANGE(""https://docs.google.com/spreadsheets/d/11923uPwbBZFjjGgGUA6NLw09EwE0CqkOc4q9oUmW1yo/edit?usp=sharing"",""กำแพงเพชร!J438"")"),0)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IFERROR(__xludf.DUMMYFUNCTION("IMPORTRANGE(""https://docs.google.com/spreadsheets/d/11923uPwbBZFjjGgGUA6NLw09EwE0CqkOc4q9oUmW1yo/edit?usp=sharing"",""กำแพงเพชร!J439"")"),1)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IFERROR(__xludf.DUMMYFUNCTION("IMPORTRANGE(""https://docs.google.com/spreadsheets/d/11923uPwbBZFjjGgGUA6NLw09EwE0CqkOc4q9oUmW1yo/edit?usp=sharing"",""กำแพงเพชร!J440"")"),1)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IFERROR(__xludf.DUMMYFUNCTION("IMPORTRANGE(""https://docs.google.com/spreadsheets/d/11923uPwbBZFjjGgGUA6NLw09EwE0CqkOc4q9oUmW1yo/edit?usp=sharing"",""กำแพงเพชร!J441"")"),1)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IFERROR(__xludf.DUMMYFUNCTION("IMPORTRANGE(""https://docs.google.com/spreadsheets/d/11923uPwbBZFjjGgGUA6NLw09EwE0CqkOc4q9oUmW1yo/edit?usp=sharing"",""กำแพงเพชร!I442"")"),22)</f>
        <v>22</v>
      </c>
      <c r="J547" s="192">
        <f ca="1">IFERROR(__xludf.DUMMYFUNCTION("IMPORTRANGE(""https://docs.google.com/spreadsheets/d/11923uPwbBZFjjGgGUA6NLw09EwE0CqkOc4q9oUmW1yo/edit?usp=sharing"",""กำแพงเพชร!J442"")"),0)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IFERROR(__xludf.DUMMYFUNCTION("IMPORTRANGE(""https://docs.google.com/spreadsheets/d/11923uPwbBZFjjGgGUA6NLw09EwE0CqkOc4q9oUmW1yo/edit?usp=sharing"",""กำแพงเพชร!J166"")"),0)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IFERROR(__xludf.DUMMYFUNCTION("IMPORTRANGE(""https://docs.google.com/spreadsheets/d/11923uPwbBZFjjGgGUA6NLw09EwE0CqkOc4q9oUmW1yo/edit?usp=sharing"",""กำแพงเพชร!J444"")"),0)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IFERROR(__xludf.DUMMYFUNCTION("IMPORTRANGE(""https://docs.google.com/spreadsheets/d/11923uPwbBZFjjGgGUA6NLw09EwE0CqkOc4q9oUmW1yo/edit?usp=sharing"",""กำแพงเพชร!J445"")"),0)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IFERROR(__xludf.DUMMYFUNCTION("IMPORTRANGE(""https://docs.google.com/spreadsheets/d/11923uPwbBZFjjGgGUA6NLw09EwE0CqkOc4q9oUmW1yo/edit?usp=sharing"",""กำแพงเพชร!I446"")"),5000)</f>
        <v>5000</v>
      </c>
      <c r="J551" s="393">
        <f ca="1">IFERROR(__xludf.DUMMYFUNCTION("IMPORTRANGE(""https://docs.google.com/spreadsheets/d/11923uPwbBZFjjGgGUA6NLw09EwE0CqkOc4q9oUmW1yo/edit?usp=sharing"",""กำแพงเพชร!J446"")"),0)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IFERROR(__xludf.DUMMYFUNCTION("IMPORTRANGE(""https://docs.google.com/spreadsheets/d/11923uPwbBZFjjGgGUA6NLw09EwE0CqkOc4q9oUmW1yo/edit?usp=sharing"",""กำแพงเพชร!L446"")"),320000)</f>
        <v>320000</v>
      </c>
      <c r="M551" s="395"/>
      <c r="N551" s="395">
        <f ca="1">IFERROR(__xludf.DUMMYFUNCTION("IMPORTRANGE(""https://docs.google.com/spreadsheets/d/11923uPwbBZFjjGgGUA6NLw09EwE0CqkOc4q9oUmW1yo/edit?usp=sharing"",""กำแพงเพชร!M446"")"),0)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IFERROR(__xludf.DUMMYFUNCTION("IMPORTRANGE(""https://docs.google.com/spreadsheets/d/11923uPwbBZFjjGgGUA6NLw09EwE0CqkOc4q9oUmW1yo/edit?usp=sharing"",""กำแพงเพชร!L447"")"),0)</f>
        <v>0</v>
      </c>
      <c r="M552" s="169"/>
      <c r="N552" s="171">
        <f ca="1">IFERROR(__xludf.DUMMYFUNCTION("IMPORTRANGE(""https://docs.google.com/spreadsheets/d/11923uPwbBZFjjGgGUA6NLw09EwE0CqkOc4q9oUmW1yo/edit?usp=sharing"",""กำแพงเพชร!M447"")"),0)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IFERROR(__xludf.DUMMYFUNCTION("IMPORTRANGE(""https://docs.google.com/spreadsheets/d/11923uPwbBZFjjGgGUA6NLw09EwE0CqkOc4q9oUmW1yo/edit?usp=sharing"",""กำแพงเพชร!L448"")"),320000)</f>
        <v>320000</v>
      </c>
      <c r="M553" s="169"/>
      <c r="N553" s="171">
        <f ca="1">IFERROR(__xludf.DUMMYFUNCTION("IMPORTRANGE(""https://docs.google.com/spreadsheets/d/11923uPwbBZFjjGgGUA6NLw09EwE0CqkOc4q9oUmW1yo/edit?usp=sharing"",""กำแพงเพชร!M448"")"),0)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IFERROR(__xludf.DUMMYFUNCTION("IMPORTRANGE(""https://docs.google.com/spreadsheets/d/11923uPwbBZFjjGgGUA6NLw09EwE0CqkOc4q9oUmW1yo/edit?usp=sharing"",""กำแพงเพชร!L449"")"),0)</f>
        <v>0</v>
      </c>
      <c r="M554" s="171"/>
      <c r="N554" s="171">
        <f ca="1">IFERROR(__xludf.DUMMYFUNCTION("IMPORTRANGE(""https://docs.google.com/spreadsheets/d/11923uPwbBZFjjGgGUA6NLw09EwE0CqkOc4q9oUmW1yo/edit?usp=sharing"",""กำแพงเพชร!M449"")"),0)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IFERROR(__xludf.DUMMYFUNCTION("IMPORTRANGE(""https://docs.google.com/spreadsheets/d/11923uPwbBZFjjGgGUA6NLw09EwE0CqkOc4q9oUmW1yo/edit?usp=sharing"",""กำแพงเพชร!L450"")"),320000)</f>
        <v>320000</v>
      </c>
      <c r="M555" s="171"/>
      <c r="N555" s="171">
        <f ca="1">IFERROR(__xludf.DUMMYFUNCTION("IMPORTRANGE(""https://docs.google.com/spreadsheets/d/11923uPwbBZFjjGgGUA6NLw09EwE0CqkOc4q9oUmW1yo/edit?usp=sharing"",""กำแพงเพชร!M450"")"),0)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IFERROR(__xludf.DUMMYFUNCTION("IMPORTRANGE(""https://docs.google.com/spreadsheets/d/11923uPwbBZFjjGgGUA6NLw09EwE0CqkOc4q9oUmW1yo/edit?usp=sharing"",""กำแพงเพชร!M451"")"),0)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IFERROR(__xludf.DUMMYFUNCTION("IMPORTRANGE(""https://docs.google.com/spreadsheets/d/11923uPwbBZFjjGgGUA6NLw09EwE0CqkOc4q9oUmW1yo/edit?usp=sharing"",""กำแพงเพชร!M452"")"),0)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IFERROR(__xludf.DUMMYFUNCTION("IMPORTRANGE(""https://docs.google.com/spreadsheets/d/11923uPwbBZFjjGgGUA6NLw09EwE0CqkOc4q9oUmW1yo/edit?usp=sharing"",""กำแพงเพชร!M453"")"),0)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IFERROR(__xludf.DUMMYFUNCTION("IMPORTRANGE(""https://docs.google.com/spreadsheets/d/11923uPwbBZFjjGgGUA6NLw09EwE0CqkOc4q9oUmW1yo/edit?usp=sharing"",""กำแพงเพชร!M454"")"),0)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IFERROR(__xludf.DUMMYFUNCTION("IMPORTRANGE(""https://docs.google.com/spreadsheets/d/11923uPwbBZFjjGgGUA6NLw09EwE0CqkOc4q9oUmW1yo/edit?usp=sharing"",""กำแพงเพชร!I455"")"),5000)</f>
        <v>5000</v>
      </c>
      <c r="J560" s="167">
        <f ca="1">IFERROR(__xludf.DUMMYFUNCTION("IMPORTRANGE(""https://docs.google.com/spreadsheets/d/11923uPwbBZFjjGgGUA6NLw09EwE0CqkOc4q9oUmW1yo/edit?usp=sharing"",""กำแพงเพชร!J455"")"),0)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IFERROR(__xludf.DUMMYFUNCTION("IMPORTRANGE(""https://docs.google.com/spreadsheets/d/11923uPwbBZFjjGgGUA6NLw09EwE0CqkOc4q9oUmW1yo/edit?usp=sharing"",""กำแพงเพชร!I456"")"),0)</f>
        <v>0</v>
      </c>
      <c r="J561" s="191">
        <f ca="1">IFERROR(__xludf.DUMMYFUNCTION("IMPORTRANGE(""https://docs.google.com/spreadsheets/d/11923uPwbBZFjjGgGUA6NLw09EwE0CqkOc4q9oUmW1yo/edit?usp=sharing"",""กำแพงเพชร!J456"")"),0)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IFERROR(__xludf.DUMMYFUNCTION("IMPORTRANGE(""https://docs.google.com/spreadsheets/d/11923uPwbBZFjjGgGUA6NLw09EwE0CqkOc4q9oUmW1yo/edit?usp=sharing"",""กำแพงเพชร!I457"")"),"")</f>
        <v/>
      </c>
      <c r="J562" s="191" t="str">
        <f ca="1">IFERROR(__xludf.DUMMYFUNCTION("IMPORTRANGE(""https://docs.google.com/spreadsheets/d/11923uPwbBZFjjGgGUA6NLw09EwE0CqkOc4q9oUmW1yo/edit?usp=sharing"",""กำแพงเพชร!J457"")"),"")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IFERROR(__xludf.DUMMYFUNCTION("IMPORTRANGE(""https://docs.google.com/spreadsheets/d/11923uPwbBZFjjGgGUA6NLw09EwE0CqkOc4q9oUmW1yo/edit?usp=sharing"",""กำแพงเพชร!I458"")"),"")</f>
        <v/>
      </c>
      <c r="J563" s="191" t="str">
        <f ca="1">IFERROR(__xludf.DUMMYFUNCTION("IMPORTRANGE(""https://docs.google.com/spreadsheets/d/11923uPwbBZFjjGgGUA6NLw09EwE0CqkOc4q9oUmW1yo/edit?usp=sharing"",""กำแพงเพชร!J458"")"),"")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IFERROR(__xludf.DUMMYFUNCTION("IMPORTRANGE(""https://docs.google.com/spreadsheets/d/11923uPwbBZFjjGgGUA6NLw09EwE0CqkOc4q9oUmW1yo/edit?usp=sharing"",""กำแพงเพชร!I459"")"),4900)</f>
        <v>4900</v>
      </c>
      <c r="J564" s="360">
        <f ca="1">IFERROR(__xludf.DUMMYFUNCTION("IMPORTRANGE(""https://docs.google.com/spreadsheets/d/11923uPwbBZFjjGgGUA6NLw09EwE0CqkOc4q9oUmW1yo/edit?usp=sharing"",""กำแพงเพชร!J459"")"),0)</f>
        <v>0</v>
      </c>
      <c r="K564" s="361">
        <f t="shared" ca="1" si="121"/>
        <v>0</v>
      </c>
      <c r="L564" s="362">
        <f ca="1">IFERROR(__xludf.DUMMYFUNCTION("IMPORTRANGE(""https://docs.google.com/spreadsheets/d/11923uPwbBZFjjGgGUA6NLw09EwE0CqkOc4q9oUmW1yo/edit?usp=sharing"",""กำแพงเพชร!L459"")"),168000)</f>
        <v>168000</v>
      </c>
      <c r="M564" s="362"/>
      <c r="N564" s="362">
        <f ca="1">IFERROR(__xludf.DUMMYFUNCTION("IMPORTRANGE(""https://docs.google.com/spreadsheets/d/11923uPwbBZFjjGgGUA6NLw09EwE0CqkOc4q9oUmW1yo/edit?usp=sharing"",""กำแพงเพชร!M459"")"),0)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IFERROR(__xludf.DUMMYFUNCTION("IMPORTRANGE(""https://docs.google.com/spreadsheets/d/11923uPwbBZFjjGgGUA6NLw09EwE0CqkOc4q9oUmW1yo/edit?usp=sharing"",""กำแพงเพชร!L460"")"),0)</f>
        <v>0</v>
      </c>
      <c r="M565" s="169"/>
      <c r="N565" s="171">
        <f ca="1">IFERROR(__xludf.DUMMYFUNCTION("IMPORTRANGE(""https://docs.google.com/spreadsheets/d/11923uPwbBZFjjGgGUA6NLw09EwE0CqkOc4q9oUmW1yo/edit?usp=sharing"",""กำแพงเพชร!M460"")"),0)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IFERROR(__xludf.DUMMYFUNCTION("IMPORTRANGE(""https://docs.google.com/spreadsheets/d/11923uPwbBZFjjGgGUA6NLw09EwE0CqkOc4q9oUmW1yo/edit?usp=sharing"",""กำแพงเพชร!L461"")"),168000)</f>
        <v>168000</v>
      </c>
      <c r="M566" s="169"/>
      <c r="N566" s="171">
        <f ca="1">IFERROR(__xludf.DUMMYFUNCTION("IMPORTRANGE(""https://docs.google.com/spreadsheets/d/11923uPwbBZFjjGgGUA6NLw09EwE0CqkOc4q9oUmW1yo/edit?usp=sharing"",""กำแพงเพชร!M461"")"),0)</f>
        <v>0</v>
      </c>
      <c r="O566" s="171">
        <f t="shared" ca="1" si="122"/>
        <v>0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IFERROR(__xludf.DUMMYFUNCTION("IMPORTRANGE(""https://docs.google.com/spreadsheets/d/11923uPwbBZFjjGgGUA6NLw09EwE0CqkOc4q9oUmW1yo/edit?usp=sharing"",""กำแพงเพชร!L462"")"),0)</f>
        <v>0</v>
      </c>
      <c r="M567" s="171"/>
      <c r="N567" s="171">
        <f ca="1">IFERROR(__xludf.DUMMYFUNCTION("IMPORTRANGE(""https://docs.google.com/spreadsheets/d/11923uPwbBZFjjGgGUA6NLw09EwE0CqkOc4q9oUmW1yo/edit?usp=sharing"",""กำแพงเพชร!M462"")"),0)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IFERROR(__xludf.DUMMYFUNCTION("IMPORTRANGE(""https://docs.google.com/spreadsheets/d/11923uPwbBZFjjGgGUA6NLw09EwE0CqkOc4q9oUmW1yo/edit?usp=sharing"",""กำแพงเพชร!L463"")"),168000)</f>
        <v>168000</v>
      </c>
      <c r="M568" s="171"/>
      <c r="N568" s="171">
        <f ca="1">IFERROR(__xludf.DUMMYFUNCTION("IMPORTRANGE(""https://docs.google.com/spreadsheets/d/11923uPwbBZFjjGgGUA6NLw09EwE0CqkOc4q9oUmW1yo/edit?usp=sharing"",""กำแพงเพชร!M463"")"),0)</f>
        <v>0</v>
      </c>
      <c r="O568" s="171">
        <f t="shared" ca="1" si="122"/>
        <v>0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IFERROR(__xludf.DUMMYFUNCTION("IMPORTRANGE(""https://docs.google.com/spreadsheets/d/11923uPwbBZFjjGgGUA6NLw09EwE0CqkOc4q9oUmW1yo/edit?usp=sharing"",""กำแพงเพชร!M464"")"),0)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IFERROR(__xludf.DUMMYFUNCTION("IMPORTRANGE(""https://docs.google.com/spreadsheets/d/11923uPwbBZFjjGgGUA6NLw09EwE0CqkOc4q9oUmW1yo/edit?usp=sharing"",""กำแพงเพชร!M465"")"),0)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IFERROR(__xludf.DUMMYFUNCTION("IMPORTRANGE(""https://docs.google.com/spreadsheets/d/11923uPwbBZFjjGgGUA6NLw09EwE0CqkOc4q9oUmW1yo/edit?usp=sharing"",""กำแพงเพชร!M466"")"),0)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IFERROR(__xludf.DUMMYFUNCTION("IMPORTRANGE(""https://docs.google.com/spreadsheets/d/11923uPwbBZFjjGgGUA6NLw09EwE0CqkOc4q9oUmW1yo/edit?usp=sharing"",""กำแพงเพชร!M467"")"),0)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IFERROR(__xludf.DUMMYFUNCTION("IMPORTRANGE(""https://docs.google.com/spreadsheets/d/11923uPwbBZFjjGgGUA6NLw09EwE0CqkOc4q9oUmW1yo/edit?usp=sharing"",""กำแพงเพชร!I468"")"),4900)</f>
        <v>4900</v>
      </c>
      <c r="J573" s="401">
        <f ca="1">IFERROR(__xludf.DUMMYFUNCTION("IMPORTRANGE(""https://docs.google.com/spreadsheets/d/11923uPwbBZFjjGgGUA6NLw09EwE0CqkOc4q9oUmW1yo/edit?usp=sharing"",""กำแพงเพชร!J468"")"),0)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IFERROR(__xludf.DUMMYFUNCTION("IMPORTRANGE(""https://docs.google.com/spreadsheets/d/11923uPwbBZFjjGgGUA6NLw09EwE0CqkOc4q9oUmW1yo/edit?usp=sharing"",""กำแพงเพชร!I470"")"),0)</f>
        <v>0</v>
      </c>
      <c r="J575" s="192">
        <f ca="1">IFERROR(__xludf.DUMMYFUNCTION("IMPORTRANGE(""https://docs.google.com/spreadsheets/d/11923uPwbBZFjjGgGUA6NLw09EwE0CqkOc4q9oUmW1yo/edit?usp=sharing"",""กำแพงเพชร!J470"")"),0)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IFERROR(__xludf.DUMMYFUNCTION("IMPORTRANGE(""https://docs.google.com/spreadsheets/d/11923uPwbBZFjjGgGUA6NLw09EwE0CqkOc4q9oUmW1yo/edit?usp=sharing"",""กำแพงเพชร!I471"")"),0)</f>
        <v>0</v>
      </c>
      <c r="J576" s="192">
        <f ca="1">IFERROR(__xludf.DUMMYFUNCTION("IMPORTRANGE(""https://docs.google.com/spreadsheets/d/11923uPwbBZFjjGgGUA6NLw09EwE0CqkOc4q9oUmW1yo/edit?usp=sharing"",""กำแพงเพชร!J471"")"),0)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IFERROR(__xludf.DUMMYFUNCTION("IMPORTRANGE(""https://docs.google.com/spreadsheets/d/11923uPwbBZFjjGgGUA6NLw09EwE0CqkOc4q9oUmW1yo/edit?usp=sharing"",""กำแพงเพชร!I472"")"),0)</f>
        <v>0</v>
      </c>
      <c r="J577" s="192">
        <f ca="1">IFERROR(__xludf.DUMMYFUNCTION("IMPORTRANGE(""https://docs.google.com/spreadsheets/d/11923uPwbBZFjjGgGUA6NLw09EwE0CqkOc4q9oUmW1yo/edit?usp=sharing"",""กำแพงเพชร!J472"")"),0)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IFERROR(__xludf.DUMMYFUNCTION("IMPORTRANGE(""https://docs.google.com/spreadsheets/d/11923uPwbBZFjjGgGUA6NLw09EwE0CqkOc4q9oUmW1yo/edit?usp=sharing"",""กำแพงเพชร!I473"")"),0)</f>
        <v>0</v>
      </c>
      <c r="J578" s="192">
        <f ca="1">IFERROR(__xludf.DUMMYFUNCTION("IMPORTRANGE(""https://docs.google.com/spreadsheets/d/11923uPwbBZFjjGgGUA6NLw09EwE0CqkOc4q9oUmW1yo/edit?usp=sharing"",""กำแพงเพชร!J473"")"),0)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IFERROR(__xludf.DUMMYFUNCTION("IMPORTRANGE(""https://docs.google.com/spreadsheets/d/11923uPwbBZFjjGgGUA6NLw09EwE0CqkOc4q9oUmW1yo/edit?usp=sharing"",""กำแพงเพชร!I474"")"),0)</f>
        <v>0</v>
      </c>
      <c r="J579" s="192">
        <f ca="1">IFERROR(__xludf.DUMMYFUNCTION("IMPORTRANGE(""https://docs.google.com/spreadsheets/d/11923uPwbBZFjjGgGUA6NLw09EwE0CqkOc4q9oUmW1yo/edit?usp=sharing"",""กำแพงเพชร!J474"")"),0)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IFERROR(__xludf.DUMMYFUNCTION("IMPORTRANGE(""https://docs.google.com/spreadsheets/d/11923uPwbBZFjjGgGUA6NLw09EwE0CqkOc4q9oUmW1yo/edit?usp=sharing"",""กำแพงเพชร!I475"")"),500)</f>
        <v>500</v>
      </c>
      <c r="J580" s="360">
        <f ca="1">IFERROR(__xludf.DUMMYFUNCTION("IMPORTRANGE(""https://docs.google.com/spreadsheets/d/11923uPwbBZFjjGgGUA6NLw09EwE0CqkOc4q9oUmW1yo/edit?usp=sharing"",""กำแพงเพชร!J475"")"),0)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IFERROR(__xludf.DUMMYFUNCTION("IMPORTRANGE(""https://docs.google.com/spreadsheets/d/11923uPwbBZFjjGgGUA6NLw09EwE0CqkOc4q9oUmW1yo/edit?usp=sharing"",""กำแพงเพชร!L475"")"),395350)</f>
        <v>395350</v>
      </c>
      <c r="M580" s="362"/>
      <c r="N580" s="362">
        <f ca="1">IFERROR(__xludf.DUMMYFUNCTION("IMPORTRANGE(""https://docs.google.com/spreadsheets/d/11923uPwbBZFjjGgGUA6NLw09EwE0CqkOc4q9oUmW1yo/edit?usp=sharing"",""กำแพงเพชร!M475"")"),0)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IFERROR(__xludf.DUMMYFUNCTION("IMPORTRANGE(""https://docs.google.com/spreadsheets/d/11923uPwbBZFjjGgGUA6NLw09EwE0CqkOc4q9oUmW1yo/edit?usp=sharing"",""กำแพงเพชร!L476"")"),0)</f>
        <v>0</v>
      </c>
      <c r="M581" s="169"/>
      <c r="N581" s="171">
        <f ca="1">IFERROR(__xludf.DUMMYFUNCTION("IMPORTRANGE(""https://docs.google.com/spreadsheets/d/11923uPwbBZFjjGgGUA6NLw09EwE0CqkOc4q9oUmW1yo/edit?usp=sharing"",""กำแพงเพชร!M476"")"),0)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IFERROR(__xludf.DUMMYFUNCTION("IMPORTRANGE(""https://docs.google.com/spreadsheets/d/11923uPwbBZFjjGgGUA6NLw09EwE0CqkOc4q9oUmW1yo/edit?usp=sharing"",""กำแพงเพชร!L477"")"),395350)</f>
        <v>395350</v>
      </c>
      <c r="M582" s="169"/>
      <c r="N582" s="171">
        <f ca="1">IFERROR(__xludf.DUMMYFUNCTION("IMPORTRANGE(""https://docs.google.com/spreadsheets/d/11923uPwbBZFjjGgGUA6NLw09EwE0CqkOc4q9oUmW1yo/edit?usp=sharing"",""กำแพงเพชร!M477"")"),0)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IFERROR(__xludf.DUMMYFUNCTION("IMPORTRANGE(""https://docs.google.com/spreadsheets/d/11923uPwbBZFjjGgGUA6NLw09EwE0CqkOc4q9oUmW1yo/edit?usp=sharing"",""กำแพงเพชร!L478"")"),0)</f>
        <v>0</v>
      </c>
      <c r="M583" s="171"/>
      <c r="N583" s="171">
        <f ca="1">IFERROR(__xludf.DUMMYFUNCTION("IMPORTRANGE(""https://docs.google.com/spreadsheets/d/11923uPwbBZFjjGgGUA6NLw09EwE0CqkOc4q9oUmW1yo/edit?usp=sharing"",""กำแพงเพชร!M478"")"),0)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IFERROR(__xludf.DUMMYFUNCTION("IMPORTRANGE(""https://docs.google.com/spreadsheets/d/11923uPwbBZFjjGgGUA6NLw09EwE0CqkOc4q9oUmW1yo/edit?usp=sharing"",""กำแพงเพชร!L479"")"),395350)</f>
        <v>395350</v>
      </c>
      <c r="M584" s="171"/>
      <c r="N584" s="171">
        <f ca="1">IFERROR(__xludf.DUMMYFUNCTION("IMPORTRANGE(""https://docs.google.com/spreadsheets/d/11923uPwbBZFjjGgGUA6NLw09EwE0CqkOc4q9oUmW1yo/edit?usp=sharing"",""กำแพงเพชร!M479"")"),0)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IFERROR(__xludf.DUMMYFUNCTION("IMPORTRANGE(""https://docs.google.com/spreadsheets/d/11923uPwbBZFjjGgGUA6NLw09EwE0CqkOc4q9oUmW1yo/edit?usp=sharing"",""กำแพงเพชร!M480"")"),0)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IFERROR(__xludf.DUMMYFUNCTION("IMPORTRANGE(""https://docs.google.com/spreadsheets/d/11923uPwbBZFjjGgGUA6NLw09EwE0CqkOc4q9oUmW1yo/edit?usp=sharing"",""กำแพงเพชร!M481"")"),0)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IFERROR(__xludf.DUMMYFUNCTION("IMPORTRANGE(""https://docs.google.com/spreadsheets/d/11923uPwbBZFjjGgGUA6NLw09EwE0CqkOc4q9oUmW1yo/edit?usp=sharing"",""กำแพงเพชร!M482"")"),0)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IFERROR(__xludf.DUMMYFUNCTION("IMPORTRANGE(""https://docs.google.com/spreadsheets/d/11923uPwbBZFjjGgGUA6NLw09EwE0CqkOc4q9oUmW1yo/edit?usp=sharing"",""กำแพงเพชร!M483"")"),0)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IFERROR(__xludf.DUMMYFUNCTION("IMPORTRANGE(""https://docs.google.com/spreadsheets/d/11923uPwbBZFjjGgGUA6NLw09EwE0CqkOc4q9oUmW1yo/edit?usp=sharing"",""กำแพงเพชร!I484"")"),500)</f>
        <v>500</v>
      </c>
      <c r="J589" s="191">
        <f ca="1">IFERROR(__xludf.DUMMYFUNCTION("IMPORTRANGE(""https://docs.google.com/spreadsheets/d/11923uPwbBZFjjGgGUA6NLw09EwE0CqkOc4q9oUmW1yo/edit?usp=sharing"",""กำแพงเพชร!J484"")"),26)</f>
        <v>26</v>
      </c>
      <c r="K589" s="168">
        <f t="shared" ref="K589:K596" ca="1" si="125">IF(I589&gt;0,J589*100/I589,0)</f>
        <v>5.2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IFERROR(__xludf.DUMMYFUNCTION("IMPORTRANGE(""https://docs.google.com/spreadsheets/d/11923uPwbBZFjjGgGUA6NLw09EwE0CqkOc4q9oUmW1yo/edit?usp=sharing"",""กำแพงเพชร!I485"")"),0)</f>
        <v>0</v>
      </c>
      <c r="J590" s="191">
        <f ca="1">IFERROR(__xludf.DUMMYFUNCTION("IMPORTRANGE(""https://docs.google.com/spreadsheets/d/11923uPwbBZFjjGgGUA6NLw09EwE0CqkOc4q9oUmW1yo/edit?usp=sharing"",""กำแพงเพชร!J485"")"),34.53)</f>
        <v>34.53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IFERROR(__xludf.DUMMYFUNCTION("IMPORTRANGE(""https://docs.google.com/spreadsheets/d/11923uPwbBZFjjGgGUA6NLw09EwE0CqkOc4q9oUmW1yo/edit?usp=sharing"",""กำแพงเพชร!I486"")"),500)</f>
        <v>500</v>
      </c>
      <c r="J591" s="191">
        <f ca="1">IFERROR(__xludf.DUMMYFUNCTION("IMPORTRANGE(""https://docs.google.com/spreadsheets/d/11923uPwbBZFjjGgGUA6NLw09EwE0CqkOc4q9oUmW1yo/edit?usp=sharing"",""กำแพงเพชร!J486"")"),0)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IFERROR(__xludf.DUMMYFUNCTION("IMPORTRANGE(""https://docs.google.com/spreadsheets/d/11923uPwbBZFjjGgGUA6NLw09EwE0CqkOc4q9oUmW1yo/edit?usp=sharing"",""กำแพงเพชร!I487"")"),0)</f>
        <v>0</v>
      </c>
      <c r="J592" s="191">
        <f ca="1">IFERROR(__xludf.DUMMYFUNCTION("IMPORTRANGE(""https://docs.google.com/spreadsheets/d/11923uPwbBZFjjGgGUA6NLw09EwE0CqkOc4q9oUmW1yo/edit?usp=sharing"",""กำแพงเพชร!J487"")"),0)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IFERROR(__xludf.DUMMYFUNCTION("IMPORTRANGE(""https://docs.google.com/spreadsheets/d/11923uPwbBZFjjGgGUA6NLw09EwE0CqkOc4q9oUmW1yo/edit?usp=sharing"",""กำแพงเพชร!I488"")"),500)</f>
        <v>500</v>
      </c>
      <c r="J593" s="191">
        <f ca="1">IFERROR(__xludf.DUMMYFUNCTION("IMPORTRANGE(""https://docs.google.com/spreadsheets/d/11923uPwbBZFjjGgGUA6NLw09EwE0CqkOc4q9oUmW1yo/edit?usp=sharing"",""กำแพงเพชร!J488"")"),0)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IFERROR(__xludf.DUMMYFUNCTION("IMPORTRANGE(""https://docs.google.com/spreadsheets/d/11923uPwbBZFjjGgGUA6NLw09EwE0CqkOc4q9oUmW1yo/edit?usp=sharing"",""กำแพงเพชร!I489"")"),0)</f>
        <v>0</v>
      </c>
      <c r="J594" s="191">
        <f ca="1">IFERROR(__xludf.DUMMYFUNCTION("IMPORTRANGE(""https://docs.google.com/spreadsheets/d/11923uPwbBZFjjGgGUA6NLw09EwE0CqkOc4q9oUmW1yo/edit?usp=sharing"",""กำแพงเพชร!J489"")"),0)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IFERROR(__xludf.DUMMYFUNCTION("IMPORTRANGE(""https://docs.google.com/spreadsheets/d/11923uPwbBZFjjGgGUA6NLw09EwE0CqkOc4q9oUmW1yo/edit?usp=sharing"",""กำแพงเพชร!I490"")"),500)</f>
        <v>500</v>
      </c>
      <c r="J595" s="191">
        <f ca="1">IFERROR(__xludf.DUMMYFUNCTION("IMPORTRANGE(""https://docs.google.com/spreadsheets/d/11923uPwbBZFjjGgGUA6NLw09EwE0CqkOc4q9oUmW1yo/edit?usp=sharing"",""กำแพงเพชร!J490"")"),0)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IFERROR(__xludf.DUMMYFUNCTION("IMPORTRANGE(""https://docs.google.com/spreadsheets/d/11923uPwbBZFjjGgGUA6NLw09EwE0CqkOc4q9oUmW1yo/edit?usp=sharing"",""กำแพงเพชร!I491"")"),0)</f>
        <v>0</v>
      </c>
      <c r="J596" s="238">
        <f ca="1">IFERROR(__xludf.DUMMYFUNCTION("IMPORTRANGE(""https://docs.google.com/spreadsheets/d/11923uPwbBZFjjGgGUA6NLw09EwE0CqkOc4q9oUmW1yo/edit?usp=sharing"",""กำแพงเพชร!J491"")"),0)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IFERROR(__xludf.DUMMYFUNCTION("IMPORTRANGE(""https://docs.google.com/spreadsheets/d/11923uPwbBZFjjGgGUA6NLw09EwE0CqkOc4q9oUmW1yo/edit?usp=sharing"",""กำแพงเพชร!I492"")"),100)</f>
        <v>100</v>
      </c>
      <c r="J597" s="464">
        <f ca="1">IFERROR(__xludf.DUMMYFUNCTION("IMPORTRANGE(""https://docs.google.com/spreadsheets/d/11923uPwbBZFjjGgGUA6NLw09EwE0CqkOc4q9oUmW1yo/edit?usp=sharing"",""กำแพงเพชร!J492"")"),0)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IFERROR(__xludf.DUMMYFUNCTION("IMPORTRANGE(""https://docs.google.com/spreadsheets/d/11923uPwbBZFjjGgGUA6NLw09EwE0CqkOc4q9oUmW1yo/edit?usp=sharing"",""กำแพงเพชร!L492"")"),8900)</f>
        <v>8900</v>
      </c>
      <c r="M597" s="395"/>
      <c r="N597" s="395">
        <f ca="1">IFERROR(__xludf.DUMMYFUNCTION("IMPORTRANGE(""https://docs.google.com/spreadsheets/d/11923uPwbBZFjjGgGUA6NLw09EwE0CqkOc4q9oUmW1yo/edit?usp=sharing"",""กำแพงเพชร!M492"")"),1200)</f>
        <v>1200</v>
      </c>
      <c r="O597" s="395">
        <f t="shared" ref="O597:O601" ca="1" si="126">+IF(L597&gt;0,N597*100/L597,0)</f>
        <v>13.48314606741573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IFERROR(__xludf.DUMMYFUNCTION("IMPORTRANGE(""https://docs.google.com/spreadsheets/d/11923uPwbBZFjjGgGUA6NLw09EwE0CqkOc4q9oUmW1yo/edit?usp=sharing"",""กำแพงเพชร!L493"")"),0)</f>
        <v>0</v>
      </c>
      <c r="M598" s="169"/>
      <c r="N598" s="171">
        <f ca="1">IFERROR(__xludf.DUMMYFUNCTION("IMPORTRANGE(""https://docs.google.com/spreadsheets/d/11923uPwbBZFjjGgGUA6NLw09EwE0CqkOc4q9oUmW1yo/edit?usp=sharing"",""กำแพงเพชร!M493"")"),0)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IFERROR(__xludf.DUMMYFUNCTION("IMPORTRANGE(""https://docs.google.com/spreadsheets/d/11923uPwbBZFjjGgGUA6NLw09EwE0CqkOc4q9oUmW1yo/edit?usp=sharing"",""กำแพงเพชร!L494"")"),8900)</f>
        <v>8900</v>
      </c>
      <c r="M599" s="169"/>
      <c r="N599" s="171">
        <f ca="1">IFERROR(__xludf.DUMMYFUNCTION("IMPORTRANGE(""https://docs.google.com/spreadsheets/d/11923uPwbBZFjjGgGUA6NLw09EwE0CqkOc4q9oUmW1yo/edit?usp=sharing"",""กำแพงเพชร!M494"")"),1200)</f>
        <v>1200</v>
      </c>
      <c r="O599" s="171">
        <f t="shared" ca="1" si="126"/>
        <v>13.48314606741573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IFERROR(__xludf.DUMMYFUNCTION("IMPORTRANGE(""https://docs.google.com/spreadsheets/d/11923uPwbBZFjjGgGUA6NLw09EwE0CqkOc4q9oUmW1yo/edit?usp=sharing"",""กำแพงเพชร!L495"")"),0)</f>
        <v>0</v>
      </c>
      <c r="M600" s="171"/>
      <c r="N600" s="171">
        <f ca="1">IFERROR(__xludf.DUMMYFUNCTION("IMPORTRANGE(""https://docs.google.com/spreadsheets/d/11923uPwbBZFjjGgGUA6NLw09EwE0CqkOc4q9oUmW1yo/edit?usp=sharing"",""กำแพงเพชร!M495"")"),0)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IFERROR(__xludf.DUMMYFUNCTION("IMPORTRANGE(""https://docs.google.com/spreadsheets/d/11923uPwbBZFjjGgGUA6NLw09EwE0CqkOc4q9oUmW1yo/edit?usp=sharing"",""กำแพงเพชร!L496"")"),8900)</f>
        <v>8900</v>
      </c>
      <c r="M601" s="171"/>
      <c r="N601" s="171">
        <f ca="1">IFERROR(__xludf.DUMMYFUNCTION("IMPORTRANGE(""https://docs.google.com/spreadsheets/d/11923uPwbBZFjjGgGUA6NLw09EwE0CqkOc4q9oUmW1yo/edit?usp=sharing"",""กำแพงเพชร!M496"")"),1200)</f>
        <v>1200</v>
      </c>
      <c r="O601" s="171">
        <f t="shared" ca="1" si="126"/>
        <v>13.48314606741573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IFERROR(__xludf.DUMMYFUNCTION("IMPORTRANGE(""https://docs.google.com/spreadsheets/d/11923uPwbBZFjjGgGUA6NLw09EwE0CqkOc4q9oUmW1yo/edit?usp=sharing"",""กำแพงเพชร!M497"")"),0)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IFERROR(__xludf.DUMMYFUNCTION("IMPORTRANGE(""https://docs.google.com/spreadsheets/d/11923uPwbBZFjjGgGUA6NLw09EwE0CqkOc4q9oUmW1yo/edit?usp=sharing"",""กำแพงเพชร!M498"")"),0)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IFERROR(__xludf.DUMMYFUNCTION("IMPORTRANGE(""https://docs.google.com/spreadsheets/d/11923uPwbBZFjjGgGUA6NLw09EwE0CqkOc4q9oUmW1yo/edit?usp=sharing"",""กำแพงเพชร!M499"")"),1200)</f>
        <v>1200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IFERROR(__xludf.DUMMYFUNCTION("IMPORTRANGE(""https://docs.google.com/spreadsheets/d/11923uPwbBZFjjGgGUA6NLw09EwE0CqkOc4q9oUmW1yo/edit?usp=sharing"",""กำแพงเพชร!M500"")"),0)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IFERROR(__xludf.DUMMYFUNCTION("IMPORTRANGE(""https://docs.google.com/spreadsheets/d/11923uPwbBZFjjGgGUA6NLw09EwE0CqkOc4q9oUmW1yo/edit?usp=sharing"",""กำแพงเพชร!J502"")"),0)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IFERROR(__xludf.DUMMYFUNCTION("IMPORTRANGE(""https://docs.google.com/spreadsheets/d/11923uPwbBZFjjGgGUA6NLw09EwE0CqkOc4q9oUmW1yo/edit?usp=sharing"",""กำแพงเพชร!J503"")"),0)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IFERROR(__xludf.DUMMYFUNCTION("IMPORTRANGE(""https://docs.google.com/spreadsheets/d/11923uPwbBZFjjGgGUA6NLw09EwE0CqkOc4q9oUmW1yo/edit?usp=sharing"",""กำแพงเพชร!J166"")"),0)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IFERROR(__xludf.DUMMYFUNCTION("IMPORTRANGE(""https://docs.google.com/spreadsheets/d/11923uPwbBZFjjGgGUA6NLw09EwE0CqkOc4q9oUmW1yo/edit?usp=sharing"",""กำแพงเพชร!J166"")"),0)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IFERROR(__xludf.DUMMYFUNCTION("IMPORTRANGE(""https://docs.google.com/spreadsheets/d/11923uPwbBZFjjGgGUA6NLw09EwE0CqkOc4q9oUmW1yo/edit?usp=sharing"",""กำแพงเพชร!I506"")"),100)</f>
        <v>100</v>
      </c>
      <c r="J611" s="167">
        <f ca="1">IFERROR(__xludf.DUMMYFUNCTION("IMPORTRANGE(""https://docs.google.com/spreadsheets/d/11923uPwbBZFjjGgGUA6NLw09EwE0CqkOc4q9oUmW1yo/edit?usp=sharing"",""กำแพงเพชร!J506"")"),0)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IFERROR(__xludf.DUMMYFUNCTION("IMPORTRANGE(""https://docs.google.com/spreadsheets/d/11923uPwbBZFjjGgGUA6NLw09EwE0CqkOc4q9oUmW1yo/edit?usp=sharing"",""กำแพงเพชร!I507"")"),0)</f>
        <v>0</v>
      </c>
      <c r="J612" s="192">
        <f ca="1">IFERROR(__xludf.DUMMYFUNCTION("IMPORTRANGE(""https://docs.google.com/spreadsheets/d/11923uPwbBZFjjGgGUA6NLw09EwE0CqkOc4q9oUmW1yo/edit?usp=sharing"",""กำแพงเพชร!J507"")"),0)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IFERROR(__xludf.DUMMYFUNCTION("IMPORTRANGE(""https://docs.google.com/spreadsheets/d/11923uPwbBZFjjGgGUA6NLw09EwE0CqkOc4q9oUmW1yo/edit?usp=sharing"",""กำแพงเพชร!I508"")"),0)</f>
        <v>0</v>
      </c>
      <c r="J613" s="192">
        <f ca="1">IFERROR(__xludf.DUMMYFUNCTION("IMPORTRANGE(""https://docs.google.com/spreadsheets/d/11923uPwbBZFjjGgGUA6NLw09EwE0CqkOc4q9oUmW1yo/edit?usp=sharing"",""กำแพงเพชร!J508"")"),0)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IFERROR(__xludf.DUMMYFUNCTION("IMPORTRANGE(""https://docs.google.com/spreadsheets/d/11923uPwbBZFjjGgGUA6NLw09EwE0CqkOc4q9oUmW1yo/edit?usp=sharing"",""กำแพงเพชร!I509"")"),0)</f>
        <v>0</v>
      </c>
      <c r="J614" s="192">
        <f ca="1">IFERROR(__xludf.DUMMYFUNCTION("IMPORTRANGE(""https://docs.google.com/spreadsheets/d/11923uPwbBZFjjGgGUA6NLw09EwE0CqkOc4q9oUmW1yo/edit?usp=sharing"",""กำแพงเพชร!J509"")"),0)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IFERROR(__xludf.DUMMYFUNCTION("IMPORTRANGE(""https://docs.google.com/spreadsheets/d/11923uPwbBZFjjGgGUA6NLw09EwE0CqkOc4q9oUmW1yo/edit?usp=sharing"",""กำแพงเพชร!I510"")"),0)</f>
        <v>0</v>
      </c>
      <c r="J615" s="192">
        <f ca="1">IFERROR(__xludf.DUMMYFUNCTION("IMPORTRANGE(""https://docs.google.com/spreadsheets/d/11923uPwbBZFjjGgGUA6NLw09EwE0CqkOc4q9oUmW1yo/edit?usp=sharing"",""กำแพงเพชร!J510"")"),0)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IFERROR(__xludf.DUMMYFUNCTION("IMPORTRANGE(""https://docs.google.com/spreadsheets/d/11923uPwbBZFjjGgGUA6NLw09EwE0CqkOc4q9oUmW1yo/edit?usp=sharing"",""กำแพงเพชร!I511"")"),0)</f>
        <v>0</v>
      </c>
      <c r="J616" s="192">
        <f ca="1">IFERROR(__xludf.DUMMYFUNCTION("IMPORTRANGE(""https://docs.google.com/spreadsheets/d/11923uPwbBZFjjGgGUA6NLw09EwE0CqkOc4q9oUmW1yo/edit?usp=sharing"",""กำแพงเพชร!J511"")"),0)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IFERROR(__xludf.DUMMYFUNCTION("IMPORTRANGE(""https://docs.google.com/spreadsheets/d/11923uPwbBZFjjGgGUA6NLw09EwE0CqkOc4q9oUmW1yo/edit?usp=sharing"",""กำแพงเพชร!I512"")"),0)</f>
        <v>0</v>
      </c>
      <c r="J617" s="191">
        <f ca="1">IFERROR(__xludf.DUMMYFUNCTION("IMPORTRANGE(""https://docs.google.com/spreadsheets/d/11923uPwbBZFjjGgGUA6NLw09EwE0CqkOc4q9oUmW1yo/edit?usp=sharing"",""กำแพงเพชร!J512"")"),0)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IFERROR(__xludf.DUMMYFUNCTION("IMPORTRANGE(""https://docs.google.com/spreadsheets/d/11923uPwbBZFjjGgGUA6NLw09EwE0CqkOc4q9oUmW1yo/edit?usp=sharing"",""กำแพงเพชร!I513"")"),0)</f>
        <v>0</v>
      </c>
      <c r="J618" s="192">
        <f ca="1">IFERROR(__xludf.DUMMYFUNCTION("IMPORTRANGE(""https://docs.google.com/spreadsheets/d/11923uPwbBZFjjGgGUA6NLw09EwE0CqkOc4q9oUmW1yo/edit?usp=sharing"",""กำแพงเพชร!J513"")"),0)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IFERROR(__xludf.DUMMYFUNCTION("IMPORTRANGE(""https://docs.google.com/spreadsheets/d/11923uPwbBZFjjGgGUA6NLw09EwE0CqkOc4q9oUmW1yo/edit?usp=sharing"",""กำแพงเพชร!I514"")"),0)</f>
        <v>0</v>
      </c>
      <c r="J619" s="192">
        <f ca="1">IFERROR(__xludf.DUMMYFUNCTION("IMPORTRANGE(""https://docs.google.com/spreadsheets/d/11923uPwbBZFjjGgGUA6NLw09EwE0CqkOc4q9oUmW1yo/edit?usp=sharing"",""กำแพงเพชร!J514"")"),0)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IFERROR(__xludf.DUMMYFUNCTION("IMPORTRANGE(""https://docs.google.com/spreadsheets/d/11923uPwbBZFjjGgGUA6NLw09EwE0CqkOc4q9oUmW1yo/edit?usp=sharing"",""กำแพงเพชร!I515"")"),0)</f>
        <v>0</v>
      </c>
      <c r="J620" s="167">
        <f ca="1">IFERROR(__xludf.DUMMYFUNCTION("IMPORTRANGE(""https://docs.google.com/spreadsheets/d/11923uPwbBZFjjGgGUA6NLw09EwE0CqkOc4q9oUmW1yo/edit?usp=sharing"",""กำแพงเพชร!J515"")"),0)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IFERROR(__xludf.DUMMYFUNCTION("IMPORTRANGE(""https://docs.google.com/spreadsheets/d/11923uPwbBZFjjGgGUA6NLw09EwE0CqkOc4q9oUmW1yo/edit?usp=sharing"",""กำแพงเพชร!I516"")"),0)</f>
        <v>0</v>
      </c>
      <c r="J621" s="167">
        <f ca="1">IFERROR(__xludf.DUMMYFUNCTION("IMPORTRANGE(""https://docs.google.com/spreadsheets/d/11923uPwbBZFjjGgGUA6NLw09EwE0CqkOc4q9oUmW1yo/edit?usp=sharing"",""กำแพงเพชร!J516"")"),0)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IFERROR(__xludf.DUMMYFUNCTION("IMPORTRANGE(""https://docs.google.com/spreadsheets/d/11923uPwbBZFjjGgGUA6NLw09EwE0CqkOc4q9oUmW1yo/edit?usp=sharing"",""กำแพงเพชร!I517"")"),0)</f>
        <v>0</v>
      </c>
      <c r="J622" s="192">
        <f ca="1">IFERROR(__xludf.DUMMYFUNCTION("IMPORTRANGE(""https://docs.google.com/spreadsheets/d/11923uPwbBZFjjGgGUA6NLw09EwE0CqkOc4q9oUmW1yo/edit?usp=sharing"",""กำแพงเพชร!J517"")"),0)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IFERROR(__xludf.DUMMYFUNCTION("IMPORTRANGE(""https://docs.google.com/spreadsheets/d/11923uPwbBZFjjGgGUA6NLw09EwE0CqkOc4q9oUmW1yo/edit?usp=sharing"",""กำแพงเพชร!I518"")"),0)</f>
        <v>0</v>
      </c>
      <c r="J623" s="192">
        <f ca="1">IFERROR(__xludf.DUMMYFUNCTION("IMPORTRANGE(""https://docs.google.com/spreadsheets/d/11923uPwbBZFjjGgGUA6NLw09EwE0CqkOc4q9oUmW1yo/edit?usp=sharing"",""กำแพงเพชร!J518"")"),0)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IFERROR(__xludf.DUMMYFUNCTION("IMPORTRANGE(""https://docs.google.com/spreadsheets/d/11923uPwbBZFjjGgGUA6NLw09EwE0CqkOc4q9oUmW1yo/edit?usp=sharing"",""กำแพงเพชร!I519"")"),0)</f>
        <v>0</v>
      </c>
      <c r="J624" s="191">
        <f ca="1">IFERROR(__xludf.DUMMYFUNCTION("IMPORTRANGE(""https://docs.google.com/spreadsheets/d/11923uPwbBZFjjGgGUA6NLw09EwE0CqkOc4q9oUmW1yo/edit?usp=sharing"",""กำแพงเพชร!J519"")"),0)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IFERROR(__xludf.DUMMYFUNCTION("IMPORTRANGE(""https://docs.google.com/spreadsheets/d/11923uPwbBZFjjGgGUA6NLw09EwE0CqkOc4q9oUmW1yo/edit?usp=sharing"",""กำแพงเพชร!I520"")"),0)</f>
        <v>0</v>
      </c>
      <c r="J625" s="192">
        <f ca="1">IFERROR(__xludf.DUMMYFUNCTION("IMPORTRANGE(""https://docs.google.com/spreadsheets/d/11923uPwbBZFjjGgGUA6NLw09EwE0CqkOc4q9oUmW1yo/edit?usp=sharing"",""กำแพงเพชร!J520"")"),0)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IFERROR(__xludf.DUMMYFUNCTION("IMPORTRANGE(""https://docs.google.com/spreadsheets/d/11923uPwbBZFjjGgGUA6NLw09EwE0CqkOc4q9oUmW1yo/edit?usp=sharing"",""กำแพงเพชร!I521"")"),0)</f>
        <v>0</v>
      </c>
      <c r="J626" s="192">
        <f ca="1">IFERROR(__xludf.DUMMYFUNCTION("IMPORTRANGE(""https://docs.google.com/spreadsheets/d/11923uPwbBZFjjGgGUA6NLw09EwE0CqkOc4q9oUmW1yo/edit?usp=sharing"",""กำแพงเพชร!J521"")"),0)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IFERROR(__xludf.DUMMYFUNCTION("IMPORTRANGE(""https://docs.google.com/spreadsheets/d/11923uPwbBZFjjGgGUA6NLw09EwE0CqkOc4q9oUmW1yo/edit?usp=sharing"",""กำแพงเพชร!I523"")"),5000000)</f>
        <v>5000000</v>
      </c>
      <c r="J628" s="332">
        <f ca="1">IFERROR(__xludf.DUMMYFUNCTION("IMPORTRANGE(""https://docs.google.com/spreadsheets/d/11923uPwbBZFjjGgGUA6NLw09EwE0CqkOc4q9oUmW1yo/edit?usp=sharing"",""กำแพงเพชร!J523"")"),0)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IFERROR(__xludf.DUMMYFUNCTION("IMPORTRANGE(""https://docs.google.com/spreadsheets/d/11923uPwbBZFjjGgGUA6NLw09EwE0CqkOc4q9oUmW1yo/edit?usp=sharing"",""กำแพงเพชร!I524"")"),161)</f>
        <v>161</v>
      </c>
      <c r="J629" s="332">
        <f ca="1">IFERROR(__xludf.DUMMYFUNCTION("IMPORTRANGE(""https://docs.google.com/spreadsheets/d/11923uPwbBZFjjGgGUA6NLw09EwE0CqkOc4q9oUmW1yo/edit?usp=sharing"",""กำแพงเพชร!J524"")"),0)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32">
        <f ca="1">IFERROR(__xludf.DUMMYFUNCTION("IMPORTRANGE(""https://docs.google.com/spreadsheets/d/11923uPwbBZFjjGgGUA6NLw09EwE0CqkOc4q9oUmW1yo/edit?usp=sharing"",""กำแพงเพชร!J525"")"),431573.02)</f>
        <v>431573.02</v>
      </c>
      <c r="K630" s="333">
        <f t="shared" ca="1" si="129"/>
        <v>8.6836732256569551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IFERROR(__xludf.DUMMYFUNCTION("IMPORTRANGE(""https://docs.google.com/spreadsheets/d/11923uPwbBZFjjGgGUA6NLw09EwE0CqkOc4q9oUmW1yo/edit?usp=sharing"",""กำแพงเพชร!I526"")"),126)</f>
        <v>126</v>
      </c>
      <c r="J631" s="332">
        <f ca="1">IFERROR(__xludf.DUMMYFUNCTION("IMPORTRANGE(""https://docs.google.com/spreadsheets/d/11923uPwbBZFjjGgGUA6NLw09EwE0CqkOc4q9oUmW1yo/edit?usp=sharing"",""กำแพงเพชร!J526"")"),21)</f>
        <v>21</v>
      </c>
      <c r="K631" s="333">
        <f t="shared" ca="1" si="129"/>
        <v>16.666666666666668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IFERROR(__xludf.DUMMYFUNCTION("IMPORTRANGE(""https://docs.google.com/spreadsheets/d/11923uPwbBZFjjGgGUA6NLw09EwE0CqkOc4q9oUmW1yo/edit?usp=sharing"",""กำแพงเพชร!I527"")"),2516220.78)</f>
        <v>2516220.7799999998</v>
      </c>
      <c r="J632" s="332">
        <f ca="1">IFERROR(__xludf.DUMMYFUNCTION("IMPORTRANGE(""https://docs.google.com/spreadsheets/d/11923uPwbBZFjjGgGUA6NLw09EwE0CqkOc4q9oUmW1yo/edit?usp=sharing"",""กำแพงเพชร!J527"")"),211031.63)</f>
        <v>211031.63</v>
      </c>
      <c r="K632" s="333">
        <f t="shared" ca="1" si="129"/>
        <v>8.3868487088799899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IFERROR(__xludf.DUMMYFUNCTION("IMPORTRANGE(""https://docs.google.com/spreadsheets/d/11923uPwbBZFjjGgGUA6NLw09EwE0CqkOc4q9oUmW1yo/edit?usp=sharing"",""กำแพงเพชร!I528"")"),286)</f>
        <v>286</v>
      </c>
      <c r="J633" s="332">
        <f ca="1">IFERROR(__xludf.DUMMYFUNCTION("IMPORTRANGE(""https://docs.google.com/spreadsheets/d/11923uPwbBZFjjGgGUA6NLw09EwE0CqkOc4q9oUmW1yo/edit?usp=sharing"",""กำแพงเพชร!J528"")"),24)</f>
        <v>24</v>
      </c>
      <c r="K633" s="333">
        <f t="shared" ca="1" si="129"/>
        <v>8.3916083916083917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IFERROR(__xludf.DUMMYFUNCTION("IMPORTRANGE(""https://docs.google.com/spreadsheets/d/11923uPwbBZFjjGgGUA6NLw09EwE0CqkOc4q9oUmW1yo/edit?usp=sharing"",""กำแพงเพชร!I529"")"),5000000)</f>
        <v>5000000</v>
      </c>
      <c r="J634" s="332">
        <f ca="1">IFERROR(__xludf.DUMMYFUNCTION("IMPORTRANGE(""https://docs.google.com/spreadsheets/d/11923uPwbBZFjjGgGUA6NLw09EwE0CqkOc4q9oUmW1yo/edit?usp=sharing"",""กำแพงเพชร!J529"")"),0)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IFERROR(__xludf.DUMMYFUNCTION("IMPORTRANGE(""https://docs.google.com/spreadsheets/d/11923uPwbBZFjjGgGUA6NLw09EwE0CqkOc4q9oUmW1yo/edit?usp=sharing"",""กำแพงเพชร!I530"")"),164)</f>
        <v>164</v>
      </c>
      <c r="J635" s="462">
        <f ca="1">IFERROR(__xludf.DUMMYFUNCTION("IMPORTRANGE(""https://docs.google.com/spreadsheets/d/11923uPwbBZFjjGgGUA6NLw09EwE0CqkOc4q9oUmW1yo/edit?usp=sharing"",""กำแพงเพชร!J530"")"),0)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238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7068659</v>
      </c>
      <c r="M8" s="25">
        <f t="shared" ca="1" si="0"/>
        <v>2422750</v>
      </c>
      <c r="N8" s="25">
        <f t="shared" ca="1" si="0"/>
        <v>1527519</v>
      </c>
      <c r="O8" s="24">
        <f t="shared" ref="O8:O16" ca="1" si="1">IF(L8&gt;0,N8*100/L8,0)</f>
        <v>21.609742385366165</v>
      </c>
      <c r="P8" s="24">
        <f t="shared" ref="P8:P16" ca="1" si="2">IF(M8&gt;0,N8*100/M8,0)</f>
        <v>63.048973274171914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7068659</v>
      </c>
      <c r="M10" s="32">
        <f t="shared" ca="1" si="4"/>
        <v>2422750</v>
      </c>
      <c r="N10" s="32">
        <f t="shared" ca="1" si="4"/>
        <v>1527519</v>
      </c>
      <c r="O10" s="31">
        <f t="shared" ca="1" si="1"/>
        <v>21.609742385366165</v>
      </c>
      <c r="P10" s="31">
        <f t="shared" ca="1" si="2"/>
        <v>63.048973274171914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6883859</v>
      </c>
      <c r="M12" s="40">
        <f t="shared" ca="1" si="6"/>
        <v>2422750</v>
      </c>
      <c r="N12" s="40">
        <f t="shared" ca="1" si="6"/>
        <v>1342719</v>
      </c>
      <c r="O12" s="40">
        <f t="shared" ca="1" si="1"/>
        <v>19.505323975984982</v>
      </c>
      <c r="P12" s="40">
        <f t="shared" ca="1" si="2"/>
        <v>55.421277473944897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2745700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4138159</v>
      </c>
      <c r="M14" s="40">
        <f t="shared" si="8"/>
        <v>0</v>
      </c>
      <c r="N14" s="40">
        <f t="shared" ca="1" si="8"/>
        <v>165178</v>
      </c>
      <c r="O14" s="43">
        <f t="shared" ca="1" si="1"/>
        <v>3.991581763774664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184800</v>
      </c>
      <c r="M16" s="40">
        <f t="shared" si="10"/>
        <v>0</v>
      </c>
      <c r="N16" s="40">
        <f t="shared" ca="1" si="10"/>
        <v>184800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4633740</v>
      </c>
      <c r="M18" s="25">
        <f t="shared" ca="1" si="11"/>
        <v>2422750</v>
      </c>
      <c r="N18" s="25">
        <f t="shared" ca="1" si="11"/>
        <v>1362341</v>
      </c>
      <c r="O18" s="24">
        <f t="shared" ref="O18:O20" ca="1" si="12">IF(L18&gt;0,N18*100/L18,0)</f>
        <v>29.400462693202467</v>
      </c>
      <c r="P18" s="24">
        <f t="shared" ref="P18:P26" ca="1" si="13">IF(M18&gt;0,N18*100/M18,0)</f>
        <v>56.231183572386747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4633740</v>
      </c>
      <c r="M20" s="32">
        <f t="shared" ca="1" si="15"/>
        <v>2422750</v>
      </c>
      <c r="N20" s="32">
        <f t="shared" ca="1" si="15"/>
        <v>1362341</v>
      </c>
      <c r="O20" s="31">
        <f t="shared" ca="1" si="12"/>
        <v>29.400462693202467</v>
      </c>
      <c r="P20" s="31">
        <f t="shared" ca="1" si="13"/>
        <v>56.231183572386747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4448940</v>
      </c>
      <c r="M22" s="44">
        <f t="shared" ca="1" si="18"/>
        <v>2422750</v>
      </c>
      <c r="N22" s="43">
        <f t="shared" ca="1" si="18"/>
        <v>1177541</v>
      </c>
      <c r="O22" s="43">
        <f t="shared" ca="1" si="17"/>
        <v>26.467900218928555</v>
      </c>
      <c r="P22" s="43">
        <f t="shared" ca="1" si="13"/>
        <v>48.603487772159738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2745700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1703240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184800</v>
      </c>
      <c r="M26" s="52">
        <f t="shared" si="22"/>
        <v>0</v>
      </c>
      <c r="N26" s="52">
        <f t="shared" ca="1" si="22"/>
        <v>184800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2434919</v>
      </c>
      <c r="M28" s="25">
        <f t="shared" si="23"/>
        <v>0</v>
      </c>
      <c r="N28" s="25">
        <f t="shared" ca="1" si="23"/>
        <v>165178</v>
      </c>
      <c r="O28" s="24">
        <f t="shared" ref="O28:O30" ca="1" si="24">IF(L28&gt;0,N28*100/L28,0)</f>
        <v>6.7837164193141541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2434919</v>
      </c>
      <c r="M30" s="32">
        <f t="shared" si="27"/>
        <v>0</v>
      </c>
      <c r="N30" s="32">
        <f t="shared" ca="1" si="27"/>
        <v>165178</v>
      </c>
      <c r="O30" s="31">
        <f t="shared" ca="1" si="24"/>
        <v>6.7837164193141541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2434919</v>
      </c>
      <c r="M32" s="43">
        <f t="shared" si="30"/>
        <v>0</v>
      </c>
      <c r="N32" s="43">
        <f t="shared" ca="1" si="30"/>
        <v>165178</v>
      </c>
      <c r="O32" s="43">
        <f t="shared" ca="1" si="29"/>
        <v>6.7837164193141541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2434919</v>
      </c>
      <c r="M34" s="43">
        <f t="shared" si="32"/>
        <v>0</v>
      </c>
      <c r="N34" s="43">
        <f t="shared" ca="1" si="32"/>
        <v>165178</v>
      </c>
      <c r="O34" s="43">
        <f t="shared" ca="1" si="29"/>
        <v>6.7837164193141541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4633740</v>
      </c>
      <c r="M37" s="55">
        <f t="shared" ca="1" si="33"/>
        <v>2422750</v>
      </c>
      <c r="N37" s="55">
        <f t="shared" ca="1" si="33"/>
        <v>1362341</v>
      </c>
      <c r="O37" s="56">
        <f t="shared" ca="1" si="29"/>
        <v>29.400462693202467</v>
      </c>
      <c r="P37" s="56">
        <f t="shared" ca="1" si="25"/>
        <v>56.231183572386747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750700</v>
      </c>
      <c r="M41" s="79">
        <f t="shared" ca="1" si="34"/>
        <v>375400</v>
      </c>
      <c r="N41" s="79">
        <f t="shared" ca="1" si="34"/>
        <v>290159</v>
      </c>
      <c r="O41" s="78">
        <f t="shared" ref="O41:O43" ca="1" si="35">IF(L41&gt;0,N41*100/L41,0)</f>
        <v>38.651791661116292</v>
      </c>
      <c r="P41" s="78">
        <f t="shared" ref="P41:P43" ca="1" si="36">IF(M41&gt;0,N41*100/M41,0)</f>
        <v>77.293287160362283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750700</v>
      </c>
      <c r="M43" s="79">
        <f t="shared" ca="1" si="38"/>
        <v>375400</v>
      </c>
      <c r="N43" s="79">
        <f t="shared" ca="1" si="38"/>
        <v>290159</v>
      </c>
      <c r="O43" s="78">
        <f t="shared" ca="1" si="35"/>
        <v>38.651791661116292</v>
      </c>
      <c r="P43" s="78">
        <f t="shared" ca="1" si="36"/>
        <v>77.293287160362283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750700</v>
      </c>
      <c r="M45" s="91">
        <f ca="1">IFERROR(__xludf.DUMMYFUNCTION("IMPORTRANGE(""https://docs.google.com/spreadsheets/d/1Yj_ptqi66GCucihVvJfMjLAmec39IyEx_6qawtMGysU/edit?usp=sharing"",""สบก!Q21"")"),375400)</f>
        <v>375400</v>
      </c>
      <c r="N45" s="91">
        <f ca="1">IFERROR(__xludf.DUMMYFUNCTION("IMPORTRANGE(""https://docs.google.com/spreadsheets/d/1Yj_ptqi66GCucihVvJfMjLAmec39IyEx_6qawtMGysU/edit?usp=sharing"",""สบก!R21"")"),290159)</f>
        <v>290159</v>
      </c>
      <c r="O45" s="92">
        <f ca="1">IF(L45&gt;0,N45*100/L45,0)</f>
        <v>38.651791661116292</v>
      </c>
      <c r="P45" s="92">
        <f ca="1">IF(M45&gt;0,N45*100/M45,0)</f>
        <v>77.293287160362283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IFERROR(__xludf.DUMMYFUNCTION("IMPORTRANGE(""https://docs.google.com/spreadsheets/d/1Yj_ptqi66GCucihVvJfMjLAmec39IyEx_6qawtMGysU/edit?usp=sharing"",""สบก!M21"")"),750700)</f>
        <v>750700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IFERROR(__xludf.DUMMYFUNCTION("IMPORTRANGE(""https://docs.google.com/spreadsheets/d/1Yj_ptqi66GCucihVvJfMjLAmec39IyEx_6qawtMGysU/edit?usp=sharing"",""สบก!O21"")"),0)</f>
        <v>0</v>
      </c>
      <c r="M49" s="101"/>
      <c r="N49" s="91">
        <f ca="1">IFERROR(__xludf.DUMMYFUNCTION("IMPORTRANGE(""https://docs.google.com/spreadsheets/d/1Yj_ptqi66GCucihVvJfMjLAmec39IyEx_6qawtMGysU/edit?usp=sharing"",""สบก!S21"")"),0)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700000</v>
      </c>
      <c r="M53" s="125">
        <f t="shared" ca="1" si="39"/>
        <v>367640</v>
      </c>
      <c r="N53" s="125">
        <f t="shared" ca="1" si="39"/>
        <v>186780</v>
      </c>
      <c r="O53" s="124">
        <f t="shared" ref="O53:O55" ca="1" si="40">IF(L53&gt;0,N53*100/L53,0)</f>
        <v>26.682857142857141</v>
      </c>
      <c r="P53" s="124">
        <f t="shared" ref="P53:P55" ca="1" si="41">IF(M53&gt;0,N53*100/M53,0)</f>
        <v>50.805135458600802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700000</v>
      </c>
      <c r="M55" s="125">
        <f t="shared" ca="1" si="43"/>
        <v>367640</v>
      </c>
      <c r="N55" s="125">
        <f t="shared" ca="1" si="43"/>
        <v>186780</v>
      </c>
      <c r="O55" s="124">
        <f t="shared" ca="1" si="40"/>
        <v>26.682857142857141</v>
      </c>
      <c r="P55" s="124">
        <f t="shared" ca="1" si="41"/>
        <v>50.805135458600802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700000</v>
      </c>
      <c r="M57" s="91">
        <f ca="1">IFERROR(__xludf.DUMMYFUNCTION("IMPORTRANGE(""https://docs.google.com/spreadsheets/d/1Yj_ptqi66GCucihVvJfMjLAmec39IyEx_6qawtMGysU/edit?usp=sharing"",""สบก!Z21"")"),367640)</f>
        <v>367640</v>
      </c>
      <c r="N57" s="91">
        <f ca="1">IFERROR(__xludf.DUMMYFUNCTION("IMPORTRANGE(""https://docs.google.com/spreadsheets/d/1Yj_ptqi66GCucihVvJfMjLAmec39IyEx_6qawtMGysU/edit?usp=sharing"",""สบก!AA21"")"),186780)</f>
        <v>186780</v>
      </c>
      <c r="O57" s="92">
        <f ca="1">IF(L57&gt;0,N57*100/L57,0)</f>
        <v>26.682857142857141</v>
      </c>
      <c r="P57" s="92">
        <f ca="1">IF(M57&gt;0,N57*100/M57,0)</f>
        <v>50.805135458600802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IFERROR(__xludf.DUMMYFUNCTION("IMPORTRANGE(""https://docs.google.com/spreadsheets/d/1Yj_ptqi66GCucihVvJfMjLAmec39IyEx_6qawtMGysU/edit?usp=sharing"",""สบก!V21"")"),700000)</f>
        <v>700000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IFERROR(__xludf.DUMMYFUNCTION("IMPORTRANGE(""https://docs.google.com/spreadsheets/d/1Yj_ptqi66GCucihVvJfMjLAmec39IyEx_6qawtMGysU/edit?usp=sharing"",""สบก!X21"")"),0)</f>
        <v>0</v>
      </c>
      <c r="M61" s="101"/>
      <c r="N61" s="91">
        <f ca="1">IFERROR(__xludf.DUMMYFUNCTION("IMPORTRANGE(""https://docs.google.com/spreadsheets/d/1Yj_ptqi66GCucihVvJfMjLAmec39IyEx_6qawtMGysU/edit?usp=sharing"",""สบก!AB21"")"),0)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IFERROR(__xludf.DUMMYFUNCTION("IMPORTRANGE(""https://docs.google.com/spreadsheets/d/11923uPwbBZFjjGgGUA6NLw09EwE0CqkOc4q9oUmW1yo/edit?usp=sharing"",""เชียงราย!I9"")"),1)</f>
        <v>1</v>
      </c>
      <c r="J64" s="146">
        <f ca="1">IFERROR(__xludf.DUMMYFUNCTION("IMPORTRANGE(""https://docs.google.com/spreadsheets/d/11923uPwbBZFjjGgGUA6NLw09EwE0CqkOc4q9oUmW1yo/edit?usp=sharing"",""เชียงราย!J9"")"),1)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IFERROR(__xludf.DUMMYFUNCTION("IMPORTRANGE(""https://docs.google.com/spreadsheets/d/11923uPwbBZFjjGgGUA6NLw09EwE0CqkOc4q9oUmW1yo/edit?usp=sharing"",""เชียงราย!I10"")"),60)</f>
        <v>60</v>
      </c>
      <c r="J65" s="146">
        <f ca="1">IFERROR(__xludf.DUMMYFUNCTION("IMPORTRANGE(""https://docs.google.com/spreadsheets/d/11923uPwbBZFjjGgGUA6NLw09EwE0CqkOc4q9oUmW1yo/edit?usp=sharing"",""เชียงราย!J10"")"),9)</f>
        <v>9</v>
      </c>
      <c r="K65" s="147">
        <f t="shared" ca="1" si="44"/>
        <v>15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548000</v>
      </c>
      <c r="M66" s="155">
        <f t="shared" ca="1" si="45"/>
        <v>310620</v>
      </c>
      <c r="N66" s="155">
        <f t="shared" ca="1" si="45"/>
        <v>132230</v>
      </c>
      <c r="O66" s="154">
        <f t="shared" ref="O66:O68" ca="1" si="46">IF(L66&gt;0,N66*100/L66,0)</f>
        <v>24.12956204379562</v>
      </c>
      <c r="P66" s="154">
        <f t="shared" ref="P66:P68" ca="1" si="47">IF(M66&gt;0,N66*100/M66,0)</f>
        <v>42.569699311055309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548000</v>
      </c>
      <c r="M68" s="160">
        <f t="shared" ca="1" si="49"/>
        <v>310620</v>
      </c>
      <c r="N68" s="160">
        <f t="shared" ca="1" si="49"/>
        <v>132230</v>
      </c>
      <c r="O68" s="159">
        <f t="shared" ca="1" si="46"/>
        <v>24.12956204379562</v>
      </c>
      <c r="P68" s="159">
        <f t="shared" ca="1" si="47"/>
        <v>42.569699311055309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548000</v>
      </c>
      <c r="M70" s="172">
        <f ca="1">IFERROR(__xludf.DUMMYFUNCTION("IMPORTRANGE(""https://docs.google.com/spreadsheets/d/1Yj_ptqi66GCucihVvJfMjLAmec39IyEx_6qawtMGysU/edit?usp=sharing"",""สบก!AI21"")"),310620)</f>
        <v>310620</v>
      </c>
      <c r="N70" s="172">
        <f ca="1">IFERROR(__xludf.DUMMYFUNCTION("IMPORTRANGE(""https://docs.google.com/spreadsheets/d/1Yj_ptqi66GCucihVvJfMjLAmec39IyEx_6qawtMGysU/edit?usp=sharing"",""สบก!AJ21"")"),132230)</f>
        <v>132230</v>
      </c>
      <c r="O70" s="171">
        <f ca="1">IF(L70&gt;0,N70*100/L70,0)</f>
        <v>24.12956204379562</v>
      </c>
      <c r="P70" s="171">
        <f ca="1">IF(M70&gt;0,N70*100/M70,0)</f>
        <v>42.569699311055309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IFERROR(__xludf.DUMMYFUNCTION("IMPORTRANGE(""https://docs.google.com/spreadsheets/d/1Yj_ptqi66GCucihVvJfMjLAmec39IyEx_6qawtMGysU/edit?usp=sharing"",""สบก!AE21"")"),0)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IFERROR(__xludf.DUMMYFUNCTION("IMPORTRANGE(""https://docs.google.com/spreadsheets/d/1Yj_ptqi66GCucihVvJfMjLAmec39IyEx_6qawtMGysU/edit?usp=sharing"",""สบก!AF21"")"),548000)</f>
        <v>548000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IFERROR(__xludf.DUMMYFUNCTION("IMPORTRANGE(""https://docs.google.com/spreadsheets/d/1Yj_ptqi66GCucihVvJfMjLAmec39IyEx_6qawtMGysU/edit?usp=sharing"",""สบก!AG21"")"),0)</f>
        <v>0</v>
      </c>
      <c r="M74" s="101"/>
      <c r="N74" s="91">
        <f ca="1">IFERROR(__xludf.DUMMYFUNCTION("IMPORTRANGE(""https://docs.google.com/spreadsheets/d/1Yj_ptqi66GCucihVvJfMjLAmec39IyEx_6qawtMGysU/edit?usp=sharing"",""สบก!AK21"")"),0)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IFERROR(__xludf.DUMMYFUNCTION("IMPORTRANGE(""https://docs.google.com/spreadsheets/d/11923uPwbBZFjjGgGUA6NLw09EwE0CqkOc4q9oUmW1yo/edit?usp=sharing"",""เชียงราย!J16"")"),0)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IFERROR(__xludf.DUMMYFUNCTION("IMPORTRANGE(""https://docs.google.com/spreadsheets/d/11923uPwbBZFjjGgGUA6NLw09EwE0CqkOc4q9oUmW1yo/edit?usp=sharing"",""เชียงราย!J17"")"),1)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IFERROR(__xludf.DUMMYFUNCTION("IMPORTRANGE(""https://docs.google.com/spreadsheets/d/11923uPwbBZFjjGgGUA6NLw09EwE0CqkOc4q9oUmW1yo/edit?usp=sharing"",""เชียงราย!J18"")"),1)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IFERROR(__xludf.DUMMYFUNCTION("IMPORTRANGE(""https://docs.google.com/spreadsheets/d/11923uPwbBZFjjGgGUA6NLw09EwE0CqkOc4q9oUmW1yo/edit?usp=sharing"",""เชียงราย!J19"")"),1)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IFERROR(__xludf.DUMMYFUNCTION("IMPORTRANGE(""https://docs.google.com/spreadsheets/d/11923uPwbBZFjjGgGUA6NLw09EwE0CqkOc4q9oUmW1yo/edit?usp=sharing"",""เชียงราย!I20"")"),1)</f>
        <v>1</v>
      </c>
      <c r="J80" s="203">
        <f ca="1">IFERROR(__xludf.DUMMYFUNCTION("IMPORTRANGE(""https://docs.google.com/spreadsheets/d/11923uPwbBZFjjGgGUA6NLw09EwE0CqkOc4q9oUmW1yo/edit?usp=sharing"",""เชียงราย!J20"")"),1)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IFERROR(__xludf.DUMMYFUNCTION("IMPORTRANGE(""https://docs.google.com/spreadsheets/d/11923uPwbBZFjjGgGUA6NLw09EwE0CqkOc4q9oUmW1yo/edit?usp=sharing"",""เชียงราย!I21"")"),60)</f>
        <v>60</v>
      </c>
      <c r="J81" s="203">
        <f ca="1">IFERROR(__xludf.DUMMYFUNCTION("IMPORTRANGE(""https://docs.google.com/spreadsheets/d/11923uPwbBZFjjGgGUA6NLw09EwE0CqkOc4q9oUmW1yo/edit?usp=sharing"",""เชียงราย!J21"")"),9)</f>
        <v>9</v>
      </c>
      <c r="K81" s="204">
        <f t="shared" ca="1" si="50"/>
        <v>15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IFERROR(__xludf.DUMMYFUNCTION("IMPORTRANGE(""https://docs.google.com/spreadsheets/d/11923uPwbBZFjjGgGUA6NLw09EwE0CqkOc4q9oUmW1yo/edit?usp=sharing"",""เชียงราย!I22"")"),1)</f>
        <v>1</v>
      </c>
      <c r="J82" s="191">
        <f ca="1">IFERROR(__xludf.DUMMYFUNCTION("IMPORTRANGE(""https://docs.google.com/spreadsheets/d/11923uPwbBZFjjGgGUA6NLw09EwE0CqkOc4q9oUmW1yo/edit?usp=sharing"",""เชียงราย!J22"")"),1)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IFERROR(__xludf.DUMMYFUNCTION("IMPORTRANGE(""https://docs.google.com/spreadsheets/d/11923uPwbBZFjjGgGUA6NLw09EwE0CqkOc4q9oUmW1yo/edit?usp=sharing"",""เชียงราย!I23"")"),60)</f>
        <v>60</v>
      </c>
      <c r="J83" s="191">
        <f ca="1">IFERROR(__xludf.DUMMYFUNCTION("IMPORTRANGE(""https://docs.google.com/spreadsheets/d/11923uPwbBZFjjGgGUA6NLw09EwE0CqkOc4q9oUmW1yo/edit?usp=sharing"",""เชียงราย!J23"")"),9)</f>
        <v>9</v>
      </c>
      <c r="K83" s="168">
        <f t="shared" ca="1" si="50"/>
        <v>15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IFERROR(__xludf.DUMMYFUNCTION("IMPORTRANGE(""https://docs.google.com/spreadsheets/d/11923uPwbBZFjjGgGUA6NLw09EwE0CqkOc4q9oUmW1yo/edit?usp=sharing"",""เชียงราย!I24"")"),0)</f>
        <v>0</v>
      </c>
      <c r="J84" s="192">
        <f ca="1">IFERROR(__xludf.DUMMYFUNCTION("IMPORTRANGE(""https://docs.google.com/spreadsheets/d/11923uPwbBZFjjGgGUA6NLw09EwE0CqkOc4q9oUmW1yo/edit?usp=sharing"",""เชียงราย!J24"")"),0)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IFERROR(__xludf.DUMMYFUNCTION("IMPORTRANGE(""https://docs.google.com/spreadsheets/d/11923uPwbBZFjjGgGUA6NLw09EwE0CqkOc4q9oUmW1yo/edit?usp=sharing"",""เชียงราย!I25"")"),0)</f>
        <v>0</v>
      </c>
      <c r="J85" s="192">
        <f ca="1">IFERROR(__xludf.DUMMYFUNCTION("IMPORTRANGE(""https://docs.google.com/spreadsheets/d/11923uPwbBZFjjGgGUA6NLw09EwE0CqkOc4q9oUmW1yo/edit?usp=sharing"",""เชียงราย!J25"")"),0)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IFERROR(__xludf.DUMMYFUNCTION("IMPORTRANGE(""https://docs.google.com/spreadsheets/d/11923uPwbBZFjjGgGUA6NLw09EwE0CqkOc4q9oUmW1yo/edit?usp=sharing"",""เชียงราย!I26"")"),0)</f>
        <v>0</v>
      </c>
      <c r="J86" s="191">
        <f ca="1">IFERROR(__xludf.DUMMYFUNCTION("IMPORTRANGE(""https://docs.google.com/spreadsheets/d/11923uPwbBZFjjGgGUA6NLw09EwE0CqkOc4q9oUmW1yo/edit?usp=sharing"",""เชียงราย!J26"")"),0)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IFERROR(__xludf.DUMMYFUNCTION("IMPORTRANGE(""https://docs.google.com/spreadsheets/d/11923uPwbBZFjjGgGUA6NLw09EwE0CqkOc4q9oUmW1yo/edit?usp=sharing"",""เชียงราย!I27"")"),0)</f>
        <v>0</v>
      </c>
      <c r="J87" s="191">
        <f ca="1">IFERROR(__xludf.DUMMYFUNCTION("IMPORTRANGE(""https://docs.google.com/spreadsheets/d/11923uPwbBZFjjGgGUA6NLw09EwE0CqkOc4q9oUmW1yo/edit?usp=sharing"",""เชียงราย!J27"")"),0)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IFERROR(__xludf.DUMMYFUNCTION("IMPORTRANGE(""https://docs.google.com/spreadsheets/d/11923uPwbBZFjjGgGUA6NLw09EwE0CqkOc4q9oUmW1yo/edit?usp=sharing"",""เชียงราย!I28"")"),60)</f>
        <v>60</v>
      </c>
      <c r="J88" s="191">
        <f ca="1">IFERROR(__xludf.DUMMYFUNCTION("IMPORTRANGE(""https://docs.google.com/spreadsheets/d/11923uPwbBZFjjGgGUA6NLw09EwE0CqkOc4q9oUmW1yo/edit?usp=sharing"",""เชียงราย!J28"")"),0)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IFERROR(__xludf.DUMMYFUNCTION("IMPORTRANGE(""https://docs.google.com/spreadsheets/d/11923uPwbBZFjjGgGUA6NLw09EwE0CqkOc4q9oUmW1yo/edit?usp=sharing"",""เชียงราย!J29"")"),0)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IFERROR(__xludf.DUMMYFUNCTION("IMPORTRANGE(""https://docs.google.com/spreadsheets/d/11923uPwbBZFjjGgGUA6NLw09EwE0CqkOc4q9oUmW1yo/edit?usp=sharing"",""เชียงราย!I32"")"),7)</f>
        <v>7</v>
      </c>
      <c r="J92" s="146">
        <f ca="1">IFERROR(__xludf.DUMMYFUNCTION("IMPORTRANGE(""https://docs.google.com/spreadsheets/d/11923uPwbBZFjjGgGUA6NLw09EwE0CqkOc4q9oUmW1yo/edit?usp=sharing"",""เชียงราย!J32"")"),0)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IFERROR(__xludf.DUMMYFUNCTION("IMPORTRANGE(""https://docs.google.com/spreadsheets/d/11923uPwbBZFjjGgGUA6NLw09EwE0CqkOc4q9oUmW1yo/edit?usp=sharing"",""เชียงราย!I33"")"),2)</f>
        <v>2</v>
      </c>
      <c r="J93" s="146">
        <f ca="1">IFERROR(__xludf.DUMMYFUNCTION("IMPORTRANGE(""https://docs.google.com/spreadsheets/d/11923uPwbBZFjjGgGUA6NLw09EwE0CqkOc4q9oUmW1yo/edit?usp=sharing"",""เชียงราย!J33"")"),0)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318960</v>
      </c>
      <c r="M94" s="155">
        <f t="shared" ca="1" si="52"/>
        <v>80790</v>
      </c>
      <c r="N94" s="155">
        <f t="shared" ca="1" si="52"/>
        <v>186800</v>
      </c>
      <c r="O94" s="154">
        <f t="shared" ref="O94:O96" ca="1" si="53">IF(L94&gt;0,N94*100/L94,0)</f>
        <v>58.565337346375721</v>
      </c>
      <c r="P94" s="154">
        <f t="shared" ref="P94:P96" ca="1" si="54">IF(M94&gt;0,N94*100/M94,0)</f>
        <v>231.21673474439905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318960</v>
      </c>
      <c r="M96" s="160">
        <f t="shared" ca="1" si="56"/>
        <v>80790</v>
      </c>
      <c r="N96" s="160">
        <f t="shared" ca="1" si="56"/>
        <v>186800</v>
      </c>
      <c r="O96" s="159">
        <f t="shared" ca="1" si="53"/>
        <v>58.565337346375721</v>
      </c>
      <c r="P96" s="159">
        <f t="shared" ca="1" si="54"/>
        <v>231.21673474439905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134160</v>
      </c>
      <c r="M98" s="172">
        <f ca="1">IFERROR(__xludf.DUMMYFUNCTION("IMPORTRANGE(""https://docs.google.com/spreadsheets/d/1Yj_ptqi66GCucihVvJfMjLAmec39IyEx_6qawtMGysU/edit?usp=sharing"",""สบก!AR21"")"),80790)</f>
        <v>80790</v>
      </c>
      <c r="N98" s="172">
        <f ca="1">IFERROR(__xludf.DUMMYFUNCTION("IMPORTRANGE(""https://docs.google.com/spreadsheets/d/1Yj_ptqi66GCucihVvJfMjLAmec39IyEx_6qawtMGysU/edit?usp=sharing"",""สบก!AS21"")"),2000)</f>
        <v>2000</v>
      </c>
      <c r="O98" s="171">
        <f ca="1">IF(L98&gt;0,N98*100/L98,0)</f>
        <v>1.4907573047107932</v>
      </c>
      <c r="P98" s="171">
        <f ca="1">IF(M98&gt;0,N98*100/M98,0)</f>
        <v>2.4755539051862856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IFERROR(__xludf.DUMMYFUNCTION("IMPORTRANGE(""https://docs.google.com/spreadsheets/d/1Yj_ptqi66GCucihVvJfMjLAmec39IyEx_6qawtMGysU/edit?usp=sharing"",""สบก!AN21"")"),0)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IFERROR(__xludf.DUMMYFUNCTION("IMPORTRANGE(""https://docs.google.com/spreadsheets/d/1Yj_ptqi66GCucihVvJfMjLAmec39IyEx_6qawtMGysU/edit?usp=sharing"",""สบก!AO21"")"),134160)</f>
        <v>134160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IFERROR(__xludf.DUMMYFUNCTION("IMPORTRANGE(""https://docs.google.com/spreadsheets/d/1Yj_ptqi66GCucihVvJfMjLAmec39IyEx_6qawtMGysU/edit?usp=sharing"",""สบก!AP21"")"),184800)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IFERROR(__xludf.DUMMYFUNCTION("IMPORTRANGE(""https://docs.google.com/spreadsheets/d/1Yj_ptqi66GCucihVvJfMjLAmec39IyEx_6qawtMGysU/edit?usp=sharing"",""สบก!AT21"")"),184800)</f>
        <v>184800</v>
      </c>
      <c r="O102" s="101">
        <f ca="1">IF(L102&gt;0,N102*100/L102,0)</f>
        <v>100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IFERROR(__xludf.DUMMYFUNCTION("IMPORTRANGE(""https://docs.google.com/spreadsheets/d/11923uPwbBZFjjGgGUA6NLw09EwE0CqkOc4q9oUmW1yo/edit?usp=sharing"",""เชียงราย!J39"")"),0)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IFERROR(__xludf.DUMMYFUNCTION("IMPORTRANGE(""https://docs.google.com/spreadsheets/d/11923uPwbBZFjjGgGUA6NLw09EwE0CqkOc4q9oUmW1yo/edit?usp=sharing"",""เชียงราย!J40"")"),1)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IFERROR(__xludf.DUMMYFUNCTION("IMPORTRANGE(""https://docs.google.com/spreadsheets/d/11923uPwbBZFjjGgGUA6NLw09EwE0CqkOc4q9oUmW1yo/edit?usp=sharing"",""เชียงราย!J41"")"),1)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IFERROR(__xludf.DUMMYFUNCTION("IMPORTRANGE(""https://docs.google.com/spreadsheets/d/11923uPwbBZFjjGgGUA6NLw09EwE0CqkOc4q9oUmW1yo/edit?usp=sharing"",""เชียงราย!J42"")"),1)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IFERROR(__xludf.DUMMYFUNCTION("IMPORTRANGE(""https://docs.google.com/spreadsheets/d/11923uPwbBZFjjGgGUA6NLw09EwE0CqkOc4q9oUmW1yo/edit?usp=sharing"",""เชียงราย!I43"")"),1)</f>
        <v>1</v>
      </c>
      <c r="J108" s="191">
        <f ca="1">IFERROR(__xludf.DUMMYFUNCTION("IMPORTRANGE(""https://docs.google.com/spreadsheets/d/11923uPwbBZFjjGgGUA6NLw09EwE0CqkOc4q9oUmW1yo/edit?usp=sharing"",""เชียงราย!J43"")"),0)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IFERROR(__xludf.DUMMYFUNCTION("IMPORTRANGE(""https://docs.google.com/spreadsheets/d/11923uPwbBZFjjGgGUA6NLw09EwE0CqkOc4q9oUmW1yo/edit?usp=sharing"",""เชียงราย!I44"")"),7)</f>
        <v>7</v>
      </c>
      <c r="J109" s="191">
        <f ca="1">IFERROR(__xludf.DUMMYFUNCTION("IMPORTRANGE(""https://docs.google.com/spreadsheets/d/11923uPwbBZFjjGgGUA6NLw09EwE0CqkOc4q9oUmW1yo/edit?usp=sharing"",""เชียงราย!J44"")"),0)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IFERROR(__xludf.DUMMYFUNCTION("IMPORTRANGE(""https://docs.google.com/spreadsheets/d/11923uPwbBZFjjGgGUA6NLw09EwE0CqkOc4q9oUmW1yo/edit?usp=sharing"",""เชียงราย!I45"")"),7)</f>
        <v>7</v>
      </c>
      <c r="J110" s="191">
        <f ca="1">IFERROR(__xludf.DUMMYFUNCTION("IMPORTRANGE(""https://docs.google.com/spreadsheets/d/11923uPwbBZFjjGgGUA6NLw09EwE0CqkOc4q9oUmW1yo/edit?usp=sharing"",""เชียงราย!J45"")"),7)</f>
        <v>7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IFERROR(__xludf.DUMMYFUNCTION("IMPORTRANGE(""https://docs.google.com/spreadsheets/d/11923uPwbBZFjjGgGUA6NLw09EwE0CqkOc4q9oUmW1yo/edit?usp=sharing"",""เชียงราย!I46"")"),7)</f>
        <v>7</v>
      </c>
      <c r="J111" s="191">
        <f ca="1">IFERROR(__xludf.DUMMYFUNCTION("IMPORTRANGE(""https://docs.google.com/spreadsheets/d/11923uPwbBZFjjGgGUA6NLw09EwE0CqkOc4q9oUmW1yo/edit?usp=sharing"",""เชียงราย!J46"")"),0)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IFERROR(__xludf.DUMMYFUNCTION("IMPORTRANGE(""https://docs.google.com/spreadsheets/d/11923uPwbBZFjjGgGUA6NLw09EwE0CqkOc4q9oUmW1yo/edit?usp=sharing"",""เชียงราย!I47"")"),7)</f>
        <v>7</v>
      </c>
      <c r="J112" s="191">
        <f ca="1">IFERROR(__xludf.DUMMYFUNCTION("IMPORTRANGE(""https://docs.google.com/spreadsheets/d/11923uPwbBZFjjGgGUA6NLw09EwE0CqkOc4q9oUmW1yo/edit?usp=sharing"",""เชียงราย!J47"")"),0)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IFERROR(__xludf.DUMMYFUNCTION("IMPORTRANGE(""https://docs.google.com/spreadsheets/d/11923uPwbBZFjjGgGUA6NLw09EwE0CqkOc4q9oUmW1yo/edit?usp=sharing"",""เชียงราย!I48"")"),2)</f>
        <v>2</v>
      </c>
      <c r="J113" s="191">
        <f ca="1">IFERROR(__xludf.DUMMYFUNCTION("IMPORTRANGE(""https://docs.google.com/spreadsheets/d/11923uPwbBZFjjGgGUA6NLw09EwE0CqkOc4q9oUmW1yo/edit?usp=sharing"",""เชียงราย!J48"")"),0)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IFERROR(__xludf.DUMMYFUNCTION("IMPORTRANGE(""https://docs.google.com/spreadsheets/d/11923uPwbBZFjjGgGUA6NLw09EwE0CqkOc4q9oUmW1yo/edit?usp=sharing"",""เชียงราย!J49"")"),0)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IFERROR(__xludf.DUMMYFUNCTION("IMPORTRANGE(""https://docs.google.com/spreadsheets/d/11923uPwbBZFjjGgGUA6NLw09EwE0CqkOc4q9oUmW1yo/edit?usp=sharing"",""เชียงราย!J50"")"),0)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IFERROR(__xludf.DUMMYFUNCTION("IMPORTRANGE(""https://docs.google.com/spreadsheets/d/11923uPwbBZFjjGgGUA6NLw09EwE0CqkOc4q9oUmW1yo/edit?usp=sharing"",""เชียงราย!I52"")"),0)</f>
        <v>0</v>
      </c>
      <c r="J117" s="146">
        <f ca="1">IFERROR(__xludf.DUMMYFUNCTION("IMPORTRANGE(""https://docs.google.com/spreadsheets/d/11923uPwbBZFjjGgGUA6NLw09EwE0CqkOc4q9oUmW1yo/edit?usp=sharing"",""เชียงราย!J52"")"),0)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IFERROR(__xludf.DUMMYFUNCTION("IMPORTRANGE(""https://docs.google.com/spreadsheets/d/1Yj_ptqi66GCucihVvJfMjLAmec39IyEx_6qawtMGysU/edit?usp=sharing"",""สบก!BA21"")"),0)</f>
        <v>0</v>
      </c>
      <c r="N122" s="172">
        <f ca="1">IFERROR(__xludf.DUMMYFUNCTION("IMPORTRANGE(""https://docs.google.com/spreadsheets/d/1Yj_ptqi66GCucihVvJfMjLAmec39IyEx_6qawtMGysU/edit?usp=sharing"",""สบก!BB21"")"),0)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IFERROR(__xludf.DUMMYFUNCTION("IMPORTRANGE(""https://docs.google.com/spreadsheets/d/1Yj_ptqi66GCucihVvJfMjLAmec39IyEx_6qawtMGysU/edit?usp=sharing"",""สบก!AW21"")"),0)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IFERROR(__xludf.DUMMYFUNCTION("IMPORTRANGE(""https://docs.google.com/spreadsheets/d/1Yj_ptqi66GCucihVvJfMjLAmec39IyEx_6qawtMGysU/edit?usp=sharing"",""สบก!AX21"")"),0)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IFERROR(__xludf.DUMMYFUNCTION("IMPORTRANGE(""https://docs.google.com/spreadsheets/d/1Yj_ptqi66GCucihVvJfMjLAmec39IyEx_6qawtMGysU/edit?usp=sharing"",""สบก!AY21"")"),0)</f>
        <v>0</v>
      </c>
      <c r="M126" s="101"/>
      <c r="N126" s="91">
        <f ca="1">IFERROR(__xludf.DUMMYFUNCTION("IMPORTRANGE(""https://docs.google.com/spreadsheets/d/1Yj_ptqi66GCucihVvJfMjLAmec39IyEx_6qawtMGysU/edit?usp=sharing"",""สบก!BC21"")"),0)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IFERROR(__xludf.DUMMYFUNCTION("IMPORTRANGE(""https://docs.google.com/spreadsheets/d/11923uPwbBZFjjGgGUA6NLw09EwE0CqkOc4q9oUmW1yo/edit?usp=sharing"",""เชียงราย!J58"")"),0)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IFERROR(__xludf.DUMMYFUNCTION("IMPORTRANGE(""https://docs.google.com/spreadsheets/d/11923uPwbBZFjjGgGUA6NLw09EwE0CqkOc4q9oUmW1yo/edit?usp=sharing"",""เชียงราย!J59"")"),0)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IFERROR(__xludf.DUMMYFUNCTION("IMPORTRANGE(""https://docs.google.com/spreadsheets/d/11923uPwbBZFjjGgGUA6NLw09EwE0CqkOc4q9oUmW1yo/edit?usp=sharing"",""เชียงราย!J60"")"),0)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IFERROR(__xludf.DUMMYFUNCTION("IMPORTRANGE(""https://docs.google.com/spreadsheets/d/11923uPwbBZFjjGgGUA6NLw09EwE0CqkOc4q9oUmW1yo/edit?usp=sharing"",""เชียงราย!J61"")"),0)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IFERROR(__xludf.DUMMYFUNCTION("IMPORTRANGE(""https://docs.google.com/spreadsheets/d/11923uPwbBZFjjGgGUA6NLw09EwE0CqkOc4q9oUmW1yo/edit?usp=sharing"",""เชียงราย!I62"")"),0)</f>
        <v>0</v>
      </c>
      <c r="J132" s="191">
        <f ca="1">IFERROR(__xludf.DUMMYFUNCTION("IMPORTRANGE(""https://docs.google.com/spreadsheets/d/11923uPwbBZFjjGgGUA6NLw09EwE0CqkOc4q9oUmW1yo/edit?usp=sharing"",""เชียงราย!J62"")"),0)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IFERROR(__xludf.DUMMYFUNCTION("IMPORTRANGE(""https://docs.google.com/spreadsheets/d/11923uPwbBZFjjGgGUA6NLw09EwE0CqkOc4q9oUmW1yo/edit?usp=sharing"",""เชียงราย!I63"")"),0)</f>
        <v>0</v>
      </c>
      <c r="J133" s="191">
        <f ca="1">IFERROR(__xludf.DUMMYFUNCTION("IMPORTRANGE(""https://docs.google.com/spreadsheets/d/11923uPwbBZFjjGgGUA6NLw09EwE0CqkOc4q9oUmW1yo/edit?usp=sharing"",""เชียงราย!J63"")"),0)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IFERROR(__xludf.DUMMYFUNCTION("IMPORTRANGE(""https://docs.google.com/spreadsheets/d/11923uPwbBZFjjGgGUA6NLw09EwE0CqkOc4q9oUmW1yo/edit?usp=sharing"",""เชียงราย!J64"")"),0)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IFERROR(__xludf.DUMMYFUNCTION("IMPORTRANGE(""https://docs.google.com/spreadsheets/d/11923uPwbBZFjjGgGUA6NLw09EwE0CqkOc4q9oUmW1yo/edit?usp=sharing"",""เชียงราย!J65"")"),0)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IFERROR(__xludf.DUMMYFUNCTION("IMPORTRANGE(""https://docs.google.com/spreadsheets/d/11923uPwbBZFjjGgGUA6NLw09EwE0CqkOc4q9oUmW1yo/edit?usp=sharing"",""เชียงราย!I68"")"),15)</f>
        <v>15</v>
      </c>
      <c r="J138" s="264">
        <f ca="1">IFERROR(__xludf.DUMMYFUNCTION("IMPORTRANGE(""https://docs.google.com/spreadsheets/d/11923uPwbBZFjjGgGUA6NLw09EwE0CqkOc4q9oUmW1yo/edit?usp=sharing"",""เชียงราย!J68"")"),0)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579900</v>
      </c>
      <c r="M140" s="155">
        <f t="shared" ca="1" si="64"/>
        <v>320450</v>
      </c>
      <c r="N140" s="155">
        <f t="shared" ca="1" si="64"/>
        <v>125690</v>
      </c>
      <c r="O140" s="154">
        <f t="shared" ref="O140:O142" ca="1" si="65">IF(L140&gt;0,N140*100/L140,0)</f>
        <v>21.674426625280219</v>
      </c>
      <c r="P140" s="154">
        <f t="shared" ref="P140:P142" ca="1" si="66">IF(M140&gt;0,N140*100/M140,0)</f>
        <v>39.222967701669525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579900</v>
      </c>
      <c r="M142" s="160">
        <f t="shared" ca="1" si="68"/>
        <v>320450</v>
      </c>
      <c r="N142" s="160">
        <f t="shared" ca="1" si="68"/>
        <v>125690</v>
      </c>
      <c r="O142" s="159">
        <f t="shared" ca="1" si="65"/>
        <v>21.674426625280219</v>
      </c>
      <c r="P142" s="159">
        <f t="shared" ca="1" si="66"/>
        <v>39.222967701669525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579900</v>
      </c>
      <c r="M144" s="172">
        <f ca="1">IFERROR(__xludf.DUMMYFUNCTION("IMPORTRANGE(""https://docs.google.com/spreadsheets/d/1Yj_ptqi66GCucihVvJfMjLAmec39IyEx_6qawtMGysU/edit?usp=sharing"",""สบก!BJ21"")"),320450)</f>
        <v>320450</v>
      </c>
      <c r="N144" s="172">
        <f ca="1">IFERROR(__xludf.DUMMYFUNCTION("IMPORTRANGE(""https://docs.google.com/spreadsheets/d/1Yj_ptqi66GCucihVvJfMjLAmec39IyEx_6qawtMGysU/edit?usp=sharing"",""สบก!BK21"")"),125690)</f>
        <v>125690</v>
      </c>
      <c r="O144" s="171">
        <f ca="1">IF(L144&gt;0,N144*100/L144,0)</f>
        <v>21.674426625280219</v>
      </c>
      <c r="P144" s="171">
        <f ca="1">IF(M144&gt;0,N144*100/M144,0)</f>
        <v>39.222967701669525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IFERROR(__xludf.DUMMYFUNCTION("IMPORTRANGE(""https://docs.google.com/spreadsheets/d/1Yj_ptqi66GCucihVvJfMjLAmec39IyEx_6qawtMGysU/edit?usp=sharing"",""สบก!BF21"")"),463400)</f>
        <v>463400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IFERROR(__xludf.DUMMYFUNCTION("IMPORTRANGE(""https://docs.google.com/spreadsheets/d/1Yj_ptqi66GCucihVvJfMjLAmec39IyEx_6qawtMGysU/edit?usp=sharing"",""สบก!BG21"")"),116500)</f>
        <v>116500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IFERROR(__xludf.DUMMYFUNCTION("IMPORTRANGE(""https://docs.google.com/spreadsheets/d/1Yj_ptqi66GCucihVvJfMjLAmec39IyEx_6qawtMGysU/edit?usp=sharing"",""สบก!BH21"")"),0)</f>
        <v>0</v>
      </c>
      <c r="M148" s="101"/>
      <c r="N148" s="91">
        <f ca="1">IFERROR(__xludf.DUMMYFUNCTION("IMPORTRANGE(""https://docs.google.com/spreadsheets/d/1Yj_ptqi66GCucihVvJfMjLAmec39IyEx_6qawtMGysU/edit?usp=sharing"",""สบก!BL21"")"),0)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IFERROR(__xludf.DUMMYFUNCTION("IMPORTRANGE(""https://docs.google.com/spreadsheets/d/11923uPwbBZFjjGgGUA6NLw09EwE0CqkOc4q9oUmW1yo/edit?usp=sharing"",""เชียงราย!I74"")"),4)</f>
        <v>4</v>
      </c>
      <c r="J149" s="272">
        <f ca="1">IFERROR(__xludf.DUMMYFUNCTION("IMPORTRANGE(""https://docs.google.com/spreadsheets/d/11923uPwbBZFjjGgGUA6NLw09EwE0CqkOc4q9oUmW1yo/edit?usp=sharing"",""เชียงราย!J74"")"),1)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IFERROR(__xludf.DUMMYFUNCTION("IMPORTRANGE(""https://docs.google.com/spreadsheets/d/11923uPwbBZFjjGgGUA6NLw09EwE0CqkOc4q9oUmW1yo/edit?usp=sharing"",""เชียงราย!J79"")"),0)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IFERROR(__xludf.DUMMYFUNCTION("IMPORTRANGE(""https://docs.google.com/spreadsheets/d/11923uPwbBZFjjGgGUA6NLw09EwE0CqkOc4q9oUmW1yo/edit?usp=sharing"",""เชียงราย!J80"")"),1)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IFERROR(__xludf.DUMMYFUNCTION("IMPORTRANGE(""https://docs.google.com/spreadsheets/d/11923uPwbBZFjjGgGUA6NLw09EwE0CqkOc4q9oUmW1yo/edit?usp=sharing"",""เชียงราย!J81"")"),1)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IFERROR(__xludf.DUMMYFUNCTION("IMPORTRANGE(""https://docs.google.com/spreadsheets/d/11923uPwbBZFjjGgGUA6NLw09EwE0CqkOc4q9oUmW1yo/edit?usp=sharing"",""เชียงราย!J82"")"),1)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IFERROR(__xludf.DUMMYFUNCTION("IMPORTRANGE(""https://docs.google.com/spreadsheets/d/11923uPwbBZFjjGgGUA6NLw09EwE0CqkOc4q9oUmW1yo/edit?usp=sharing"",""เชียงราย!I83"")"),4)</f>
        <v>4</v>
      </c>
      <c r="J158" s="192">
        <f ca="1">IFERROR(__xludf.DUMMYFUNCTION("IMPORTRANGE(""https://docs.google.com/spreadsheets/d/11923uPwbBZFjjGgGUA6NLw09EwE0CqkOc4q9oUmW1yo/edit?usp=sharing"",""เชียงราย!J83"")"),1)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IFERROR(__xludf.DUMMYFUNCTION("IMPORTRANGE(""https://docs.google.com/spreadsheets/d/11923uPwbBZFjjGgGUA6NLw09EwE0CqkOc4q9oUmW1yo/edit?usp=sharing"",""เชียงราย!J84"")"),0)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IFERROR(__xludf.DUMMYFUNCTION("IMPORTRANGE(""https://docs.google.com/spreadsheets/d/11923uPwbBZFjjGgGUA6NLw09EwE0CqkOc4q9oUmW1yo/edit?usp=sharing"",""เชียงราย!J85"")"),0)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IFERROR(__xludf.DUMMYFUNCTION("IMPORTRANGE(""https://docs.google.com/spreadsheets/d/11923uPwbBZFjjGgGUA6NLw09EwE0CqkOc4q9oUmW1yo/edit?usp=sharing"",""เชียงราย!J86"")"),0)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IFERROR(__xludf.DUMMYFUNCTION("IMPORTRANGE(""https://docs.google.com/spreadsheets/d/11923uPwbBZFjjGgGUA6NLw09EwE0CqkOc4q9oUmW1yo/edit?usp=sharing"",""เชียงราย!J87"")"),0)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IFERROR(__xludf.DUMMYFUNCTION("IMPORTRANGE(""https://docs.google.com/spreadsheets/d/11923uPwbBZFjjGgGUA6NLw09EwE0CqkOc4q9oUmW1yo/edit?usp=sharing"",""เชียงราย!I89"")"),5)</f>
        <v>5</v>
      </c>
      <c r="J164" s="277">
        <f ca="1">IFERROR(__xludf.DUMMYFUNCTION("IMPORTRANGE(""https://docs.google.com/spreadsheets/d/11923uPwbBZFjjGgGUA6NLw09EwE0CqkOc4q9oUmW1yo/edit?usp=sharing"",""เชียงราย!J89"")"),0)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IFERROR(__xludf.DUMMYFUNCTION("IMPORTRANGE(""https://docs.google.com/spreadsheets/d/11923uPwbBZFjjGgGUA6NLw09EwE0CqkOc4q9oUmW1yo/edit?usp=sharing"",""เชียงราย!J94"")"),1)</f>
        <v>1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IFERROR(__xludf.DUMMYFUNCTION("IMPORTRANGE(""https://docs.google.com/spreadsheets/d/11923uPwbBZFjjGgGUA6NLw09EwE0CqkOc4q9oUmW1yo/edit?usp=sharing"",""เชียงราย!J95"")"),0)</f>
        <v>0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IFERROR(__xludf.DUMMYFUNCTION("IMPORTRANGE(""https://docs.google.com/spreadsheets/d/11923uPwbBZFjjGgGUA6NLw09EwE0CqkOc4q9oUmW1yo/edit?usp=sharing"",""เชียงราย!J96"")"),0)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IFERROR(__xludf.DUMMYFUNCTION("IMPORTRANGE(""https://docs.google.com/spreadsheets/d/11923uPwbBZFjjGgGUA6NLw09EwE0CqkOc4q9oUmW1yo/edit?usp=sharing"",""เชียงราย!J97"")"),0)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IFERROR(__xludf.DUMMYFUNCTION("IMPORTRANGE(""https://docs.google.com/spreadsheets/d/11923uPwbBZFjjGgGUA6NLw09EwE0CqkOc4q9oUmW1yo/edit?usp=sharing"",""เชียงราย!I98"")"),5)</f>
        <v>5</v>
      </c>
      <c r="J173" s="192">
        <f ca="1">IFERROR(__xludf.DUMMYFUNCTION("IMPORTRANGE(""https://docs.google.com/spreadsheets/d/11923uPwbBZFjjGgGUA6NLw09EwE0CqkOc4q9oUmW1yo/edit?usp=sharing"",""เชียงราย!J98"")"),0)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IFERROR(__xludf.DUMMYFUNCTION("IMPORTRANGE(""https://docs.google.com/spreadsheets/d/11923uPwbBZFjjGgGUA6NLw09EwE0CqkOc4q9oUmW1yo/edit?usp=sharing"",""เชียงราย!J99"")"),0)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IFERROR(__xludf.DUMMYFUNCTION("IMPORTRANGE(""https://docs.google.com/spreadsheets/d/11923uPwbBZFjjGgGUA6NLw09EwE0CqkOc4q9oUmW1yo/edit?usp=sharing"",""เชียงราย!I101"")"),0)</f>
        <v>0</v>
      </c>
      <c r="J176" s="277">
        <f ca="1">IFERROR(__xludf.DUMMYFUNCTION("IMPORTRANGE(""https://docs.google.com/spreadsheets/d/11923uPwbBZFjjGgGUA6NLw09EwE0CqkOc4q9oUmW1yo/edit?usp=sharing"",""เชียงราย!J101"")"),0)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IFERROR(__xludf.DUMMYFUNCTION("IMPORTRANGE(""https://docs.google.com/spreadsheets/d/11923uPwbBZFjjGgGUA6NLw09EwE0CqkOc4q9oUmW1yo/edit?usp=sharing"",""เชียงราย!J106"")"),0)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IFERROR(__xludf.DUMMYFUNCTION("IMPORTRANGE(""https://docs.google.com/spreadsheets/d/11923uPwbBZFjjGgGUA6NLw09EwE0CqkOc4q9oUmW1yo/edit?usp=sharing"",""เชียงราย!J107"")"),0)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IFERROR(__xludf.DUMMYFUNCTION("IMPORTRANGE(""https://docs.google.com/spreadsheets/d/11923uPwbBZFjjGgGUA6NLw09EwE0CqkOc4q9oUmW1yo/edit?usp=sharing"",""เชียงราย!J108"")"),0)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IFERROR(__xludf.DUMMYFUNCTION("IMPORTRANGE(""https://docs.google.com/spreadsheets/d/11923uPwbBZFjjGgGUA6NLw09EwE0CqkOc4q9oUmW1yo/edit?usp=sharing"",""เชียงราย!J109"")"),0)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IFERROR(__xludf.DUMMYFUNCTION("IMPORTRANGE(""https://docs.google.com/spreadsheets/d/11923uPwbBZFjjGgGUA6NLw09EwE0CqkOc4q9oUmW1yo/edit?usp=sharing"",""เชียงราย!I110"")"),0)</f>
        <v>0</v>
      </c>
      <c r="J185" s="191">
        <f ca="1">IFERROR(__xludf.DUMMYFUNCTION("IMPORTRANGE(""https://docs.google.com/spreadsheets/d/11923uPwbBZFjjGgGUA6NLw09EwE0CqkOc4q9oUmW1yo/edit?usp=sharing"",""เชียงราย!J110"")"),0)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IFERROR(__xludf.DUMMYFUNCTION("IMPORTRANGE(""https://docs.google.com/spreadsheets/d/11923uPwbBZFjjGgGUA6NLw09EwE0CqkOc4q9oUmW1yo/edit?usp=sharing"",""เชียงราย!I111"")"),0)</f>
        <v>0</v>
      </c>
      <c r="J186" s="191">
        <f ca="1">IFERROR(__xludf.DUMMYFUNCTION("IMPORTRANGE(""https://docs.google.com/spreadsheets/d/11923uPwbBZFjjGgGUA6NLw09EwE0CqkOc4q9oUmW1yo/edit?usp=sharing"",""เชียงราย!J111"")"),0)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IFERROR(__xludf.DUMMYFUNCTION("IMPORTRANGE(""https://docs.google.com/spreadsheets/d/11923uPwbBZFjjGgGUA6NLw09EwE0CqkOc4q9oUmW1yo/edit?usp=sharing"",""เชียงราย!J112"")"),0)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IFERROR(__xludf.DUMMYFUNCTION("IMPORTRANGE(""https://docs.google.com/spreadsheets/d/11923uPwbBZFjjGgGUA6NLw09EwE0CqkOc4q9oUmW1yo/edit?usp=sharing"",""เชียงราย!J113"")"),0)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IFERROR(__xludf.DUMMYFUNCTION("IMPORTRANGE(""https://docs.google.com/spreadsheets/d/11923uPwbBZFjjGgGUA6NLw09EwE0CqkOc4q9oUmW1yo/edit?usp=sharing"",""เชียงราย!I114"")"),60000)</f>
        <v>60000</v>
      </c>
      <c r="J189" s="277">
        <f ca="1">IFERROR(__xludf.DUMMYFUNCTION("IMPORTRANGE(""https://docs.google.com/spreadsheets/d/11923uPwbBZFjjGgGUA6NLw09EwE0CqkOc4q9oUmW1yo/edit?usp=sharing"",""เชียงราย!J114"")"),0)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IFERROR(__xludf.DUMMYFUNCTION("IMPORTRANGE(""https://docs.google.com/spreadsheets/d/11923uPwbBZFjjGgGUA6NLw09EwE0CqkOc4q9oUmW1yo/edit?usp=sharing"",""เชียงราย!J119"")"),1)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IFERROR(__xludf.DUMMYFUNCTION("IMPORTRANGE(""https://docs.google.com/spreadsheets/d/11923uPwbBZFjjGgGUA6NLw09EwE0CqkOc4q9oUmW1yo/edit?usp=sharing"",""เชียงราย!J120"")"),0)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IFERROR(__xludf.DUMMYFUNCTION("IMPORTRANGE(""https://docs.google.com/spreadsheets/d/11923uPwbBZFjjGgGUA6NLw09EwE0CqkOc4q9oUmW1yo/edit?usp=sharing"",""เชียงราย!J121"")"),0)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IFERROR(__xludf.DUMMYFUNCTION("IMPORTRANGE(""https://docs.google.com/spreadsheets/d/11923uPwbBZFjjGgGUA6NLw09EwE0CqkOc4q9oUmW1yo/edit?usp=sharing"",""เชียงราย!J122"")"),0)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IFERROR(__xludf.DUMMYFUNCTION("IMPORTRANGE(""https://docs.google.com/spreadsheets/d/11923uPwbBZFjjGgGUA6NLw09EwE0CqkOc4q9oUmW1yo/edit?usp=sharing"",""เชียงราย!I124"")"),60000)</f>
        <v>60000</v>
      </c>
      <c r="J199" s="192">
        <f ca="1">IFERROR(__xludf.DUMMYFUNCTION("IMPORTRANGE(""https://docs.google.com/spreadsheets/d/11923uPwbBZFjjGgGUA6NLw09EwE0CqkOc4q9oUmW1yo/edit?usp=sharing"",""เชียงราย!J124"")"),0)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IFERROR(__xludf.DUMMYFUNCTION("IMPORTRANGE(""https://docs.google.com/spreadsheets/d/11923uPwbBZFjjGgGUA6NLw09EwE0CqkOc4q9oUmW1yo/edit?usp=sharing"",""เชียงราย!I125"")"),60000)</f>
        <v>60000</v>
      </c>
      <c r="J200" s="192">
        <f ca="1">IFERROR(__xludf.DUMMYFUNCTION("IMPORTRANGE(""https://docs.google.com/spreadsheets/d/11923uPwbBZFjjGgGUA6NLw09EwE0CqkOc4q9oUmW1yo/edit?usp=sharing"",""เชียงราย!J125"")"),0)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IFERROR(__xludf.DUMMYFUNCTION("IMPORTRANGE(""https://docs.google.com/spreadsheets/d/11923uPwbBZFjjGgGUA6NLw09EwE0CqkOc4q9oUmW1yo/edit?usp=sharing"",""เชียงราย!I126"")"),15)</f>
        <v>15</v>
      </c>
      <c r="J201" s="192">
        <f ca="1">IFERROR(__xludf.DUMMYFUNCTION("IMPORTRANGE(""https://docs.google.com/spreadsheets/d/11923uPwbBZFjjGgGUA6NLw09EwE0CqkOc4q9oUmW1yo/edit?usp=sharing"",""เชียงราย!J126"")"),0)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IFERROR(__xludf.DUMMYFUNCTION("IMPORTRANGE(""https://docs.google.com/spreadsheets/d/11923uPwbBZFjjGgGUA6NLw09EwE0CqkOc4q9oUmW1yo/edit?usp=sharing"",""เชียงราย!J127"")"),0)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IFERROR(__xludf.DUMMYFUNCTION("IMPORTRANGE(""https://docs.google.com/spreadsheets/d/11923uPwbBZFjjGgGUA6NLw09EwE0CqkOc4q9oUmW1yo/edit?usp=sharing"",""เชียงราย!J128"")"),0)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IFERROR(__xludf.DUMMYFUNCTION("IMPORTRANGE(""https://docs.google.com/spreadsheets/d/11923uPwbBZFjjGgGUA6NLw09EwE0CqkOc4q9oUmW1yo/edit?usp=sharing"",""เชียงราย!I129"")"),0)</f>
        <v>0</v>
      </c>
      <c r="J204" s="277">
        <f ca="1">IFERROR(__xludf.DUMMYFUNCTION("IMPORTRANGE(""https://docs.google.com/spreadsheets/d/11923uPwbBZFjjGgGUA6NLw09EwE0CqkOc4q9oUmW1yo/edit?usp=sharing"",""เชียงราย!J129"")"),0)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IFERROR(__xludf.DUMMYFUNCTION("IMPORTRANGE(""https://docs.google.com/spreadsheets/d/11923uPwbBZFjjGgGUA6NLw09EwE0CqkOc4q9oUmW1yo/edit?usp=sharing"",""เชียงราย!J134"")"),0)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IFERROR(__xludf.DUMMYFUNCTION("IMPORTRANGE(""https://docs.google.com/spreadsheets/d/11923uPwbBZFjjGgGUA6NLw09EwE0CqkOc4q9oUmW1yo/edit?usp=sharing"",""เชียงราย!J135"")"),0)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IFERROR(__xludf.DUMMYFUNCTION("IMPORTRANGE(""https://docs.google.com/spreadsheets/d/11923uPwbBZFjjGgGUA6NLw09EwE0CqkOc4q9oUmW1yo/edit?usp=sharing"",""เชียงราย!J136"")"),0)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IFERROR(__xludf.DUMMYFUNCTION("IMPORTRANGE(""https://docs.google.com/spreadsheets/d/11923uPwbBZFjjGgGUA6NLw09EwE0CqkOc4q9oUmW1yo/edit?usp=sharing"",""เชียงราย!J137"")"),0)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IFERROR(__xludf.DUMMYFUNCTION("IMPORTRANGE(""https://docs.google.com/spreadsheets/d/11923uPwbBZFjjGgGUA6NLw09EwE0CqkOc4q9oUmW1yo/edit?usp=sharing"",""เชียงราย!I138"")"),0)</f>
        <v>0</v>
      </c>
      <c r="J213" s="191">
        <f ca="1">IFERROR(__xludf.DUMMYFUNCTION("IMPORTRANGE(""https://docs.google.com/spreadsheets/d/11923uPwbBZFjjGgGUA6NLw09EwE0CqkOc4q9oUmW1yo/edit?usp=sharing"",""เชียงราย!J138"")"),0)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IFERROR(__xludf.DUMMYFUNCTION("IMPORTRANGE(""https://docs.google.com/spreadsheets/d/11923uPwbBZFjjGgGUA6NLw09EwE0CqkOc4q9oUmW1yo/edit?usp=sharing"",""เชียงราย!I140"")"),0)</f>
        <v>0</v>
      </c>
      <c r="J215" s="191">
        <f ca="1">IFERROR(__xludf.DUMMYFUNCTION("IMPORTRANGE(""https://docs.google.com/spreadsheets/d/11923uPwbBZFjjGgGUA6NLw09EwE0CqkOc4q9oUmW1yo/edit?usp=sharing"",""เชียงราย!J140"")"),0)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IFERROR(__xludf.DUMMYFUNCTION("IMPORTRANGE(""https://docs.google.com/spreadsheets/d/11923uPwbBZFjjGgGUA6NLw09EwE0CqkOc4q9oUmW1yo/edit?usp=sharing"",""เชียงราย!I141"")"),0)</f>
        <v>0</v>
      </c>
      <c r="J216" s="191">
        <f ca="1">IFERROR(__xludf.DUMMYFUNCTION("IMPORTRANGE(""https://docs.google.com/spreadsheets/d/11923uPwbBZFjjGgGUA6NLw09EwE0CqkOc4q9oUmW1yo/edit?usp=sharing"",""เชียงราย!J141"")"),0)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IFERROR(__xludf.DUMMYFUNCTION("IMPORTRANGE(""https://docs.google.com/spreadsheets/d/11923uPwbBZFjjGgGUA6NLw09EwE0CqkOc4q9oUmW1yo/edit?usp=sharing"",""เชียงราย!J142"")"),0)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IFERROR(__xludf.DUMMYFUNCTION("IMPORTRANGE(""https://docs.google.com/spreadsheets/d/11923uPwbBZFjjGgGUA6NLw09EwE0CqkOc4q9oUmW1yo/edit?usp=sharing"",""เชียงราย!J143"")"),0)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IFERROR(__xludf.DUMMYFUNCTION("IMPORTRANGE(""https://docs.google.com/spreadsheets/d/11923uPwbBZFjjGgGUA6NLw09EwE0CqkOc4q9oUmW1yo/edit?usp=sharing"",""เชียงราย!I144"")"),14)</f>
        <v>14</v>
      </c>
      <c r="J219" s="264">
        <f ca="1">IFERROR(__xludf.DUMMYFUNCTION("IMPORTRANGE(""https://docs.google.com/spreadsheets/d/11923uPwbBZFjjGgGUA6NLw09EwE0CqkOc4q9oUmW1yo/edit?usp=sharing"",""เชียงราย!J144"")"),14)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19940</v>
      </c>
      <c r="O220" s="154">
        <f t="shared" ref="O220:O222" ca="1" si="73">IF(L220&gt;0,N220*100/L220,0)</f>
        <v>98.66402770905492</v>
      </c>
      <c r="P220" s="154">
        <f t="shared" ref="P220:P222" ca="1" si="74">IF(M220&gt;0,N220*100/M220,0)</f>
        <v>98.66402770905492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19940</v>
      </c>
      <c r="O222" s="159">
        <f t="shared" ca="1" si="73"/>
        <v>98.66402770905492</v>
      </c>
      <c r="P222" s="159">
        <f t="shared" ca="1" si="74"/>
        <v>98.66402770905492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IFERROR(__xludf.DUMMYFUNCTION("IMPORTRANGE(""https://docs.google.com/spreadsheets/d/1Yj_ptqi66GCucihVvJfMjLAmec39IyEx_6qawtMGysU/edit?usp=sharing"",""สบก!BS21"")"),20210)</f>
        <v>20210</v>
      </c>
      <c r="N224" s="172">
        <f ca="1">IFERROR(__xludf.DUMMYFUNCTION("IMPORTRANGE(""https://docs.google.com/spreadsheets/d/1Yj_ptqi66GCucihVvJfMjLAmec39IyEx_6qawtMGysU/edit?usp=sharing"",""สบก!BT21"")"),19940)</f>
        <v>19940</v>
      </c>
      <c r="O224" s="171">
        <f ca="1">IF(L224&gt;0,N224*100/L224,0)</f>
        <v>98.66402770905492</v>
      </c>
      <c r="P224" s="171">
        <f ca="1">IF(M224&gt;0,N224*100/M224,0)</f>
        <v>98.66402770905492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IFERROR(__xludf.DUMMYFUNCTION("IMPORTRANGE(""https://docs.google.com/spreadsheets/d/1Yj_ptqi66GCucihVvJfMjLAmec39IyEx_6qawtMGysU/edit?usp=sharing"",""สบก!BO21"")"),0)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IFERROR(__xludf.DUMMYFUNCTION("IMPORTRANGE(""https://docs.google.com/spreadsheets/d/1Yj_ptqi66GCucihVvJfMjLAmec39IyEx_6qawtMGysU/edit?usp=sharing"",""สบก!BP21"")"),20210)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IFERROR(__xludf.DUMMYFUNCTION("IMPORTRANGE(""https://docs.google.com/spreadsheets/d/1Yj_ptqi66GCucihVvJfMjLAmec39IyEx_6qawtMGysU/edit?usp=sharing"",""สบก!BQ21"")"),0)</f>
        <v>0</v>
      </c>
      <c r="M228" s="101"/>
      <c r="N228" s="91">
        <f ca="1">IFERROR(__xludf.DUMMYFUNCTION("IMPORTRANGE(""https://docs.google.com/spreadsheets/d/1Yj_ptqi66GCucihVvJfMjLAmec39IyEx_6qawtMGysU/edit?usp=sharing"",""สบก!BU21"")"),0)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IFERROR(__xludf.DUMMYFUNCTION("IMPORTRANGE(""https://docs.google.com/spreadsheets/d/11923uPwbBZFjjGgGUA6NLw09EwE0CqkOc4q9oUmW1yo/edit?usp=sharing"",""เชียงราย!I149"")"),14)</f>
        <v>14</v>
      </c>
      <c r="J229" s="264">
        <f ca="1">IFERROR(__xludf.DUMMYFUNCTION("IMPORTRANGE(""https://docs.google.com/spreadsheets/d/11923uPwbBZFjjGgGUA6NLw09EwE0CqkOc4q9oUmW1yo/edit?usp=sharing"",""เชียงราย!J149"")"),14)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IFERROR(__xludf.DUMMYFUNCTION("IMPORTRANGE(""https://docs.google.com/spreadsheets/d/11923uPwbBZFjjGgGUA6NLw09EwE0CqkOc4q9oUmW1yo/edit?usp=sharing"",""เชียงราย!J151"")"),0)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IFERROR(__xludf.DUMMYFUNCTION("IMPORTRANGE(""https://docs.google.com/spreadsheets/d/11923uPwbBZFjjGgGUA6NLw09EwE0CqkOc4q9oUmW1yo/edit?usp=sharing"",""เชียงราย!J152"")"),1)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IFERROR(__xludf.DUMMYFUNCTION("IMPORTRANGE(""https://docs.google.com/spreadsheets/d/11923uPwbBZFjjGgGUA6NLw09EwE0CqkOc4q9oUmW1yo/edit?usp=sharing"",""เชียงราย!J153"")"),1)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IFERROR(__xludf.DUMMYFUNCTION("IMPORTRANGE(""https://docs.google.com/spreadsheets/d/11923uPwbBZFjjGgGUA6NLw09EwE0CqkOc4q9oUmW1yo/edit?usp=sharing"",""เชียงราย!J154"")"),1)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IFERROR(__xludf.DUMMYFUNCTION("IMPORTRANGE(""https://docs.google.com/spreadsheets/d/11923uPwbBZFjjGgGUA6NLw09EwE0CqkOc4q9oUmW1yo/edit?usp=sharing"",""เชียงราย!I155"")"),14)</f>
        <v>14</v>
      </c>
      <c r="J235" s="192">
        <f ca="1">IFERROR(__xludf.DUMMYFUNCTION("IMPORTRANGE(""https://docs.google.com/spreadsheets/d/11923uPwbBZFjjGgGUA6NLw09EwE0CqkOc4q9oUmW1yo/edit?usp=sharing"",""เชียงราย!J155"")"),14)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IFERROR(__xludf.DUMMYFUNCTION("IMPORTRANGE(""https://docs.google.com/spreadsheets/d/11923uPwbBZFjjGgGUA6NLw09EwE0CqkOc4q9oUmW1yo/edit?usp=sharing"",""เชียงราย!J156"")"),0)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IFERROR(__xludf.DUMMYFUNCTION("IMPORTRANGE(""https://docs.google.com/spreadsheets/d/11923uPwbBZFjjGgGUA6NLw09EwE0CqkOc4q9oUmW1yo/edit?usp=sharing"",""เชียงราย!I158"")"),0)</f>
        <v>0</v>
      </c>
      <c r="J238" s="264">
        <f ca="1">IFERROR(__xludf.DUMMYFUNCTION("IMPORTRANGE(""https://docs.google.com/spreadsheets/d/11923uPwbBZFjjGgGUA6NLw09EwE0CqkOc4q9oUmW1yo/edit?usp=sharing"",""เชียงราย!J158"")"),0)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IFERROR(__xludf.DUMMYFUNCTION("IMPORTRANGE(""https://docs.google.com/spreadsheets/d/11923uPwbBZFjjGgGUA6NLw09EwE0CqkOc4q9oUmW1yo/edit?usp=sharing"",""เชียงราย!J159"")"),"")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IFERROR(__xludf.DUMMYFUNCTION("IMPORTRANGE(""https://docs.google.com/spreadsheets/d/11923uPwbBZFjjGgGUA6NLw09EwE0CqkOc4q9oUmW1yo/edit?usp=sharing"",""เชียงราย!J161"")"),0)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IFERROR(__xludf.DUMMYFUNCTION("IMPORTRANGE(""https://docs.google.com/spreadsheets/d/11923uPwbBZFjjGgGUA6NLw09EwE0CqkOc4q9oUmW1yo/edit?usp=sharing"",""เชียงราย!J162"")"),0)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IFERROR(__xludf.DUMMYFUNCTION("IMPORTRANGE(""https://docs.google.com/spreadsheets/d/11923uPwbBZFjjGgGUA6NLw09EwE0CqkOc4q9oUmW1yo/edit?usp=sharing"",""เชียงราย!J163"")"),0)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IFERROR(__xludf.DUMMYFUNCTION("IMPORTRANGE(""https://docs.google.com/spreadsheets/d/11923uPwbBZFjjGgGUA6NLw09EwE0CqkOc4q9oUmW1yo/edit?usp=sharing"",""เชียงราย!I164"")"),0)</f>
        <v>0</v>
      </c>
      <c r="J244" s="191">
        <f ca="1">IFERROR(__xludf.DUMMYFUNCTION("IMPORTRANGE(""https://docs.google.com/spreadsheets/d/11923uPwbBZFjjGgGUA6NLw09EwE0CqkOc4q9oUmW1yo/edit?usp=sharing"",""เชียงราย!J164"")"),0)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IFERROR(__xludf.DUMMYFUNCTION("IMPORTRANGE(""https://docs.google.com/spreadsheets/d/11923uPwbBZFjjGgGUA6NLw09EwE0CqkOc4q9oUmW1yo/edit?usp=sharing"",""เชียงราย!J165"")"),0)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IFERROR(__xludf.DUMMYFUNCTION("IMPORTRANGE(""https://docs.google.com/spreadsheets/d/11923uPwbBZFjjGgGUA6NLw09EwE0CqkOc4q9oUmW1yo/edit?usp=sharing"",""เชียงราย!J166"")"),0)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IFERROR(__xludf.DUMMYFUNCTION("IMPORTRANGE(""https://docs.google.com/spreadsheets/d/11923uPwbBZFjjGgGUA6NLw09EwE0CqkOc4q9oUmW1yo/edit?usp=sharing"",""เชียงราย!I169"")"),20)</f>
        <v>20</v>
      </c>
      <c r="J249" s="308">
        <f ca="1">IFERROR(__xludf.DUMMYFUNCTION("IMPORTRANGE(""https://docs.google.com/spreadsheets/d/11923uPwbBZFjjGgGUA6NLw09EwE0CqkOc4q9oUmW1yo/edit?usp=sharing"",""เชียงราย!J169"")"),0)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6220</v>
      </c>
      <c r="O250" s="154">
        <f t="shared" ref="O250:O252" ca="1" si="78">IF(L250&gt;0,N250*100/L250,0)</f>
        <v>8.7114845938375343</v>
      </c>
      <c r="P250" s="154">
        <f t="shared" ref="P250:P252" ca="1" si="79">IF(M250&gt;0,N250*100/M250,0)</f>
        <v>16.810810810810811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6220</v>
      </c>
      <c r="O252" s="159">
        <f t="shared" ca="1" si="78"/>
        <v>8.7114845938375343</v>
      </c>
      <c r="P252" s="159">
        <f t="shared" ca="1" si="79"/>
        <v>16.810810810810811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IFERROR(__xludf.DUMMYFUNCTION("IMPORTRANGE(""https://docs.google.com/spreadsheets/d/1Yj_ptqi66GCucihVvJfMjLAmec39IyEx_6qawtMGysU/edit?usp=sharing"",""สบก!CB21"")"),37000)</f>
        <v>37000</v>
      </c>
      <c r="N254" s="172">
        <f ca="1">IFERROR(__xludf.DUMMYFUNCTION("IMPORTRANGE(""https://docs.google.com/spreadsheets/d/1Yj_ptqi66GCucihVvJfMjLAmec39IyEx_6qawtMGysU/edit?usp=sharing"",""สบก!CC21"")"),6220)</f>
        <v>6220</v>
      </c>
      <c r="O254" s="171">
        <f ca="1">IF(L254&gt;0,N254*100/L254,0)</f>
        <v>8.7114845938375343</v>
      </c>
      <c r="P254" s="171">
        <f ca="1">IF(M254&gt;0,N254*100/M254,0)</f>
        <v>16.810810810810811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IFERROR(__xludf.DUMMYFUNCTION("IMPORTRANGE(""https://docs.google.com/spreadsheets/d/1Yj_ptqi66GCucihVvJfMjLAmec39IyEx_6qawtMGysU/edit?usp=sharing"",""สบก!BX21"")"),0)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IFERROR(__xludf.DUMMYFUNCTION("IMPORTRANGE(""https://docs.google.com/spreadsheets/d/1Yj_ptqi66GCucihVvJfMjLAmec39IyEx_6qawtMGysU/edit?usp=sharing"",""สบก!BY21"")"),71400)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IFERROR(__xludf.DUMMYFUNCTION("IMPORTRANGE(""https://docs.google.com/spreadsheets/d/1Yj_ptqi66GCucihVvJfMjLAmec39IyEx_6qawtMGysU/edit?usp=sharing"",""สบก!BZ21"")"),0)</f>
        <v>0</v>
      </c>
      <c r="M258" s="101"/>
      <c r="N258" s="91">
        <f ca="1">IFERROR(__xludf.DUMMYFUNCTION("IMPORTRANGE(""https://docs.google.com/spreadsheets/d/1Yj_ptqi66GCucihVvJfMjLAmec39IyEx_6qawtMGysU/edit?usp=sharing"",""สบก!CD21"")"),0)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IFERROR(__xludf.DUMMYFUNCTION("IMPORTRANGE(""https://docs.google.com/spreadsheets/d/11923uPwbBZFjjGgGUA6NLw09EwE0CqkOc4q9oUmW1yo/edit?usp=sharing"",""เชียงราย!J175"")"),1)</f>
        <v>1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IFERROR(__xludf.DUMMYFUNCTION("IMPORTRANGE(""https://docs.google.com/spreadsheets/d/11923uPwbBZFjjGgGUA6NLw09EwE0CqkOc4q9oUmW1yo/edit?usp=sharing"",""เชียงราย!J176"")"),0)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IFERROR(__xludf.DUMMYFUNCTION("IMPORTRANGE(""https://docs.google.com/spreadsheets/d/11923uPwbBZFjjGgGUA6NLw09EwE0CqkOc4q9oUmW1yo/edit?usp=sharing"",""เชียงราย!J177"")"),0)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IFERROR(__xludf.DUMMYFUNCTION("IMPORTRANGE(""https://docs.google.com/spreadsheets/d/11923uPwbBZFjjGgGUA6NLw09EwE0CqkOc4q9oUmW1yo/edit?usp=sharing"",""เชียงราย!J178"")"),0)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IFERROR(__xludf.DUMMYFUNCTION("IMPORTRANGE(""https://docs.google.com/spreadsheets/d/11923uPwbBZFjjGgGUA6NLw09EwE0CqkOc4q9oUmW1yo/edit?usp=sharing"",""เชียงราย!I179"")"),1)</f>
        <v>1</v>
      </c>
      <c r="J264" s="192">
        <f ca="1">IFERROR(__xludf.DUMMYFUNCTION("IMPORTRANGE(""https://docs.google.com/spreadsheets/d/11923uPwbBZFjjGgGUA6NLw09EwE0CqkOc4q9oUmW1yo/edit?usp=sharing"",""เชียงราย!J179"")"),0)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IFERROR(__xludf.DUMMYFUNCTION("IMPORTRANGE(""https://docs.google.com/spreadsheets/d/11923uPwbBZFjjGgGUA6NLw09EwE0CqkOc4q9oUmW1yo/edit?usp=sharing"",""เชียงราย!I180"")"),20)</f>
        <v>20</v>
      </c>
      <c r="J265" s="192">
        <f ca="1">IFERROR(__xludf.DUMMYFUNCTION("IMPORTRANGE(""https://docs.google.com/spreadsheets/d/11923uPwbBZFjjGgGUA6NLw09EwE0CqkOc4q9oUmW1yo/edit?usp=sharing"",""เชียงราย!J180"")"),0)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IFERROR(__xludf.DUMMYFUNCTION("IMPORTRANGE(""https://docs.google.com/spreadsheets/d/11923uPwbBZFjjGgGUA6NLw09EwE0CqkOc4q9oUmW1yo/edit?usp=sharing"",""เชียงราย!I181"")"),20)</f>
        <v>20</v>
      </c>
      <c r="J266" s="192">
        <f ca="1">IFERROR(__xludf.DUMMYFUNCTION("IMPORTRANGE(""https://docs.google.com/spreadsheets/d/11923uPwbBZFjjGgGUA6NLw09EwE0CqkOc4q9oUmW1yo/edit?usp=sharing"",""เชียงราย!J181"")"),0)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IFERROR(__xludf.DUMMYFUNCTION("IMPORTRANGE(""https://docs.google.com/spreadsheets/d/11923uPwbBZFjjGgGUA6NLw09EwE0CqkOc4q9oUmW1yo/edit?usp=sharing"",""เชียงราย!I182"")"),1)</f>
        <v>1</v>
      </c>
      <c r="J267" s="192">
        <f ca="1">IFERROR(__xludf.DUMMYFUNCTION("IMPORTRANGE(""https://docs.google.com/spreadsheets/d/11923uPwbBZFjjGgGUA6NLw09EwE0CqkOc4q9oUmW1yo/edit?usp=sharing"",""เชียงราย!J182"")"),0)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IFERROR(__xludf.DUMMYFUNCTION("IMPORTRANGE(""https://docs.google.com/spreadsheets/d/11923uPwbBZFjjGgGUA6NLw09EwE0CqkOc4q9oUmW1yo/edit?usp=sharing"",""เชียงราย!J183"")"),0)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IFERROR(__xludf.DUMMYFUNCTION("IMPORTRANGE(""https://docs.google.com/spreadsheets/d/11923uPwbBZFjjGgGUA6NLw09EwE0CqkOc4q9oUmW1yo/edit?usp=sharing"",""เชียงราย!J184"")"),0)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IFERROR(__xludf.DUMMYFUNCTION("IMPORTRANGE(""https://docs.google.com/spreadsheets/d/11923uPwbBZFjjGgGUA6NLw09EwE0CqkOc4q9oUmW1yo/edit?usp=sharing"",""เชียงราย!I185"")"),15)</f>
        <v>15</v>
      </c>
      <c r="J270" s="308">
        <f ca="1">IFERROR(__xludf.DUMMYFUNCTION("IMPORTRANGE(""https://docs.google.com/spreadsheets/d/11923uPwbBZFjjGgGUA6NLw09EwE0CqkOc4q9oUmW1yo/edit?usp=sharing"",""เชียงราย!J185"")"),0)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105700</v>
      </c>
      <c r="M271" s="155">
        <f t="shared" ca="1" si="83"/>
        <v>80000</v>
      </c>
      <c r="N271" s="155">
        <f t="shared" ca="1" si="83"/>
        <v>34465</v>
      </c>
      <c r="O271" s="154">
        <f t="shared" ref="O271:O273" ca="1" si="84">IF(L271&gt;0,N271*100/L271,0)</f>
        <v>32.606433301797537</v>
      </c>
      <c r="P271" s="154">
        <f t="shared" ref="P271:P273" ca="1" si="85">IF(M271&gt;0,N271*100/M271,0)</f>
        <v>43.081249999999997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105700</v>
      </c>
      <c r="M273" s="160">
        <f t="shared" ca="1" si="87"/>
        <v>80000</v>
      </c>
      <c r="N273" s="160">
        <f t="shared" ca="1" si="87"/>
        <v>34465</v>
      </c>
      <c r="O273" s="159">
        <f t="shared" ca="1" si="84"/>
        <v>32.606433301797537</v>
      </c>
      <c r="P273" s="159">
        <f t="shared" ca="1" si="85"/>
        <v>43.081249999999997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105700</v>
      </c>
      <c r="M275" s="172">
        <f ca="1">IFERROR(__xludf.DUMMYFUNCTION("IMPORTRANGE(""https://docs.google.com/spreadsheets/d/1Yj_ptqi66GCucihVvJfMjLAmec39IyEx_6qawtMGysU/edit?usp=sharing"",""สบก!CK21"")"),80000)</f>
        <v>80000</v>
      </c>
      <c r="N275" s="172">
        <f ca="1">IFERROR(__xludf.DUMMYFUNCTION("IMPORTRANGE(""https://docs.google.com/spreadsheets/d/1Yj_ptqi66GCucihVvJfMjLAmec39IyEx_6qawtMGysU/edit?usp=sharing"",""สบก!CL21"")"),34465)</f>
        <v>34465</v>
      </c>
      <c r="O275" s="171">
        <f ca="1">IF(L275&gt;0,N275*100/L275,0)</f>
        <v>32.606433301797537</v>
      </c>
      <c r="P275" s="171">
        <f ca="1">IF(M275&gt;0,N275*100/M275,0)</f>
        <v>43.081249999999997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IFERROR(__xludf.DUMMYFUNCTION("IMPORTRANGE(""https://docs.google.com/spreadsheets/d/1Yj_ptqi66GCucihVvJfMjLAmec39IyEx_6qawtMGysU/edit?usp=sharing"",""สบก!CG21"")"),0)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IFERROR(__xludf.DUMMYFUNCTION("IMPORTRANGE(""https://docs.google.com/spreadsheets/d/1Yj_ptqi66GCucihVvJfMjLAmec39IyEx_6qawtMGysU/edit?usp=sharing"",""สบก!CH21"")"),105700)</f>
        <v>105700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IFERROR(__xludf.DUMMYFUNCTION("IMPORTRANGE(""https://docs.google.com/spreadsheets/d/1Yj_ptqi66GCucihVvJfMjLAmec39IyEx_6qawtMGysU/edit?usp=sharing"",""สบก!CI21"")"),0)</f>
        <v>0</v>
      </c>
      <c r="M279" s="101"/>
      <c r="N279" s="91">
        <f ca="1">IFERROR(__xludf.DUMMYFUNCTION("IMPORTRANGE(""https://docs.google.com/spreadsheets/d/1Yj_ptqi66GCucihVvJfMjLAmec39IyEx_6qawtMGysU/edit?usp=sharing"",""สบก!CM21"")"),0)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IFERROR(__xludf.DUMMYFUNCTION("IMPORTRANGE(""https://docs.google.com/spreadsheets/d/11923uPwbBZFjjGgGUA6NLw09EwE0CqkOc4q9oUmW1yo/edit?usp=sharing"",""เชียงราย!J191"")"),0)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IFERROR(__xludf.DUMMYFUNCTION("IMPORTRANGE(""https://docs.google.com/spreadsheets/d/11923uPwbBZFjjGgGUA6NLw09EwE0CqkOc4q9oUmW1yo/edit?usp=sharing"",""เชียงราย!J192"")"),1)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IFERROR(__xludf.DUMMYFUNCTION("IMPORTRANGE(""https://docs.google.com/spreadsheets/d/11923uPwbBZFjjGgGUA6NLw09EwE0CqkOc4q9oUmW1yo/edit?usp=sharing"",""เชียงราย!J193"")"),1)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IFERROR(__xludf.DUMMYFUNCTION("IMPORTRANGE(""https://docs.google.com/spreadsheets/d/11923uPwbBZFjjGgGUA6NLw09EwE0CqkOc4q9oUmW1yo/edit?usp=sharing"",""เชียงราย!J194"")"),1)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IFERROR(__xludf.DUMMYFUNCTION("IMPORTRANGE(""https://docs.google.com/spreadsheets/d/11923uPwbBZFjjGgGUA6NLw09EwE0CqkOc4q9oUmW1yo/edit?usp=sharing"",""เชียงราย!I195"")"),15)</f>
        <v>15</v>
      </c>
      <c r="J285" s="192">
        <f ca="1">IFERROR(__xludf.DUMMYFUNCTION("IMPORTRANGE(""https://docs.google.com/spreadsheets/d/11923uPwbBZFjjGgGUA6NLw09EwE0CqkOc4q9oUmW1yo/edit?usp=sharing"",""เชียงราย!J195"")"),0)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IFERROR(__xludf.DUMMYFUNCTION("IMPORTRANGE(""https://docs.google.com/spreadsheets/d/11923uPwbBZFjjGgGUA6NLw09EwE0CqkOc4q9oUmW1yo/edit?usp=sharing"",""เชียงราย!J196"")"),0)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IFERROR(__xludf.DUMMYFUNCTION("IMPORTRANGE(""https://docs.google.com/spreadsheets/d/11923uPwbBZFjjGgGUA6NLw09EwE0CqkOc4q9oUmW1yo/edit?usp=sharing"",""เชียงราย!I199"")"),0)</f>
        <v>0</v>
      </c>
      <c r="J289" s="308">
        <f ca="1">IFERROR(__xludf.DUMMYFUNCTION("IMPORTRANGE(""https://docs.google.com/spreadsheets/d/11923uPwbBZFjjGgGUA6NLw09EwE0CqkOc4q9oUmW1yo/edit?usp=sharing"",""เชียงราย!J199"")"),0)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IFERROR(__xludf.DUMMYFUNCTION("IMPORTRANGE(""https://docs.google.com/spreadsheets/d/1Yj_ptqi66GCucihVvJfMjLAmec39IyEx_6qawtMGysU/edit?usp=sharing"",""สบก!CT21"")"),0)</f>
        <v>0</v>
      </c>
      <c r="N294" s="172">
        <f ca="1">IFERROR(__xludf.DUMMYFUNCTION("IMPORTRANGE(""https://docs.google.com/spreadsheets/d/1Yj_ptqi66GCucihVvJfMjLAmec39IyEx_6qawtMGysU/edit?usp=sharing"",""สบก!CU21"")"),0)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IFERROR(__xludf.DUMMYFUNCTION("IMPORTRANGE(""https://docs.google.com/spreadsheets/d/1Yj_ptqi66GCucihVvJfMjLAmec39IyEx_6qawtMGysU/edit?usp=sharing"",""สบก!CP21"")"),0)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IFERROR(__xludf.DUMMYFUNCTION("IMPORTRANGE(""https://docs.google.com/spreadsheets/d/1Yj_ptqi66GCucihVvJfMjLAmec39IyEx_6qawtMGysU/edit?usp=sharing"",""สบก!CQ21"")"),0)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IFERROR(__xludf.DUMMYFUNCTION("IMPORTRANGE(""https://docs.google.com/spreadsheets/d/1Yj_ptqi66GCucihVvJfMjLAmec39IyEx_6qawtMGysU/edit?usp=sharing"",""สบก!CR21"")"),0)</f>
        <v>0</v>
      </c>
      <c r="M298" s="101"/>
      <c r="N298" s="91">
        <f ca="1">IFERROR(__xludf.DUMMYFUNCTION("IMPORTRANGE(""https://docs.google.com/spreadsheets/d/1Yj_ptqi66GCucihVvJfMjLAmec39IyEx_6qawtMGysU/edit?usp=sharing"",""สบก!CV21"")"),0)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IFERROR(__xludf.DUMMYFUNCTION("IMPORTRANGE(""https://docs.google.com/spreadsheets/d/11923uPwbBZFjjGgGUA6NLw09EwE0CqkOc4q9oUmW1yo/edit?usp=sharing"",""เชียงราย!J205"")"),0)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IFERROR(__xludf.DUMMYFUNCTION("IMPORTRANGE(""https://docs.google.com/spreadsheets/d/11923uPwbBZFjjGgGUA6NLw09EwE0CqkOc4q9oUmW1yo/edit?usp=sharing"",""เชียงราย!J206"")"),0)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IFERROR(__xludf.DUMMYFUNCTION("IMPORTRANGE(""https://docs.google.com/spreadsheets/d/11923uPwbBZFjjGgGUA6NLw09EwE0CqkOc4q9oUmW1yo/edit?usp=sharing"",""เชียงราย!J207"")"),0)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IFERROR(__xludf.DUMMYFUNCTION("IMPORTRANGE(""https://docs.google.com/spreadsheets/d/11923uPwbBZFjjGgGUA6NLw09EwE0CqkOc4q9oUmW1yo/edit?usp=sharing"",""เชียงราย!J208"")"),0)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IFERROR(__xludf.DUMMYFUNCTION("IMPORTRANGE(""https://docs.google.com/spreadsheets/d/11923uPwbBZFjjGgGUA6NLw09EwE0CqkOc4q9oUmW1yo/edit?usp=sharing"",""เชียงราย!I209"")"),0)</f>
        <v>0</v>
      </c>
      <c r="J304" s="191">
        <f ca="1">IFERROR(__xludf.DUMMYFUNCTION("IMPORTRANGE(""https://docs.google.com/spreadsheets/d/11923uPwbBZFjjGgGUA6NLw09EwE0CqkOc4q9oUmW1yo/edit?usp=sharing"",""เชียงราย!J209"")"),0)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IFERROR(__xludf.DUMMYFUNCTION("IMPORTRANGE(""https://docs.google.com/spreadsheets/d/11923uPwbBZFjjGgGUA6NLw09EwE0CqkOc4q9oUmW1yo/edit?usp=sharing"",""เชียงราย!I211"")"),0)</f>
        <v>0</v>
      </c>
      <c r="J306" s="191">
        <f ca="1">IFERROR(__xludf.DUMMYFUNCTION("IMPORTRANGE(""https://docs.google.com/spreadsheets/d/11923uPwbBZFjjGgGUA6NLw09EwE0CqkOc4q9oUmW1yo/edit?usp=sharing"",""เชียงราย!J211"")"),0)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IFERROR(__xludf.DUMMYFUNCTION("IMPORTRANGE(""https://docs.google.com/spreadsheets/d/11923uPwbBZFjjGgGUA6NLw09EwE0CqkOc4q9oUmW1yo/edit?usp=sharing"",""เชียงราย!J212"")"),0)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IFERROR(__xludf.DUMMYFUNCTION("IMPORTRANGE(""https://docs.google.com/spreadsheets/d/11923uPwbBZFjjGgGUA6NLw09EwE0CqkOc4q9oUmW1yo/edit?usp=sharing"",""เชียงราย!J213"")"),0)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IFERROR(__xludf.DUMMYFUNCTION("IMPORTRANGE(""https://docs.google.com/spreadsheets/d/11923uPwbBZFjjGgGUA6NLw09EwE0CqkOc4q9oUmW1yo/edit?usp=sharing"",""เชียงราย!I214"")"),0)</f>
        <v>0</v>
      </c>
      <c r="J309" s="325">
        <f ca="1">IFERROR(__xludf.DUMMYFUNCTION("IMPORTRANGE(""https://docs.google.com/spreadsheets/d/11923uPwbBZFjjGgGUA6NLw09EwE0CqkOc4q9oUmW1yo/edit?usp=sharing"",""เชียงราย!J214"")"),0)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IFERROR(__xludf.DUMMYFUNCTION("IMPORTRANGE(""https://docs.google.com/spreadsheets/d/1Yj_ptqi66GCucihVvJfMjLAmec39IyEx_6qawtMGysU/edit?usp=sharing"",""สบก!DC21"")"),0)</f>
        <v>0</v>
      </c>
      <c r="N314" s="172">
        <f ca="1">IFERROR(__xludf.DUMMYFUNCTION("IMPORTRANGE(""https://docs.google.com/spreadsheets/d/1Yj_ptqi66GCucihVvJfMjLAmec39IyEx_6qawtMGysU/edit?usp=sharing"",""สบก!DD21"")"),0)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IFERROR(__xludf.DUMMYFUNCTION("IMPORTRANGE(""https://docs.google.com/spreadsheets/d/1Yj_ptqi66GCucihVvJfMjLAmec39IyEx_6qawtMGysU/edit?usp=sharing"",""สบก!CY21"")"),0)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IFERROR(__xludf.DUMMYFUNCTION("IMPORTRANGE(""https://docs.google.com/spreadsheets/d/1Yj_ptqi66GCucihVvJfMjLAmec39IyEx_6qawtMGysU/edit?usp=sharing"",""สบก!CZ21"")"),0)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IFERROR(__xludf.DUMMYFUNCTION("IMPORTRANGE(""https://docs.google.com/spreadsheets/d/1Yj_ptqi66GCucihVvJfMjLAmec39IyEx_6qawtMGysU/edit?usp=sharing"",""สบก!DA21"")"),0)</f>
        <v>0</v>
      </c>
      <c r="M318" s="101"/>
      <c r="N318" s="91">
        <f ca="1">IFERROR(__xludf.DUMMYFUNCTION("IMPORTRANGE(""https://docs.google.com/spreadsheets/d/1Yj_ptqi66GCucihVvJfMjLAmec39IyEx_6qawtMGysU/edit?usp=sharing"",""สบก!DE21"")"),0)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IFERROR(__xludf.DUMMYFUNCTION("IMPORTRANGE(""https://docs.google.com/spreadsheets/d/11923uPwbBZFjjGgGUA6NLw09EwE0CqkOc4q9oUmW1yo/edit?usp=sharing"",""เชียงราย!J220"")"),0)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IFERROR(__xludf.DUMMYFUNCTION("IMPORTRANGE(""https://docs.google.com/spreadsheets/d/11923uPwbBZFjjGgGUA6NLw09EwE0CqkOc4q9oUmW1yo/edit?usp=sharing"",""เชียงราย!J221"")"),0)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IFERROR(__xludf.DUMMYFUNCTION("IMPORTRANGE(""https://docs.google.com/spreadsheets/d/11923uPwbBZFjjGgGUA6NLw09EwE0CqkOc4q9oUmW1yo/edit?usp=sharing"",""เชียงราย!J222"")"),0)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IFERROR(__xludf.DUMMYFUNCTION("IMPORTRANGE(""https://docs.google.com/spreadsheets/d/11923uPwbBZFjjGgGUA6NLw09EwE0CqkOc4q9oUmW1yo/edit?usp=sharing"",""เชียงราย!J223"")"),0)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IFERROR(__xludf.DUMMYFUNCTION("IMPORTRANGE(""https://docs.google.com/spreadsheets/d/11923uPwbBZFjjGgGUA6NLw09EwE0CqkOc4q9oUmW1yo/edit?usp=sharing"",""เชียงราย!I224"")"),0)</f>
        <v>0</v>
      </c>
      <c r="J324" s="191">
        <f ca="1">IFERROR(__xludf.DUMMYFUNCTION("IMPORTRANGE(""https://docs.google.com/spreadsheets/d/11923uPwbBZFjjGgGUA6NLw09EwE0CqkOc4q9oUmW1yo/edit?usp=sharing"",""เชียงราย!J224"")"),0)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IFERROR(__xludf.DUMMYFUNCTION("IMPORTRANGE(""https://docs.google.com/spreadsheets/d/11923uPwbBZFjjGgGUA6NLw09EwE0CqkOc4q9oUmW1yo/edit?usp=sharing"",""เชียงราย!J225"")"),0)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IFERROR(__xludf.DUMMYFUNCTION("IMPORTRANGE(""https://docs.google.com/spreadsheets/d/11923uPwbBZFjjGgGUA6NLw09EwE0CqkOc4q9oUmW1yo/edit?usp=sharing"",""เชียงราย!J226"")"),0)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IFERROR(__xludf.DUMMYFUNCTION("IMPORTRANGE(""https://docs.google.com/spreadsheets/d/11923uPwbBZFjjGgGUA6NLw09EwE0CqkOc4q9oUmW1yo/edit?usp=sharing"",""เชียงราย!I228"")"),680)</f>
        <v>680</v>
      </c>
      <c r="J328" s="330">
        <f ca="1">IFERROR(__xludf.DUMMYFUNCTION("IMPORTRANGE(""https://docs.google.com/spreadsheets/d/11923uPwbBZFjjGgGUA6NLw09EwE0CqkOc4q9oUmW1yo/edit?usp=sharing"",""เชียงราย!J228"")"),0)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1538870</v>
      </c>
      <c r="M329" s="155">
        <f t="shared" ca="1" si="98"/>
        <v>830640</v>
      </c>
      <c r="N329" s="155">
        <f t="shared" ca="1" si="98"/>
        <v>380057</v>
      </c>
      <c r="O329" s="154">
        <f t="shared" ref="O329:O331" ca="1" si="99">IF(L329&gt;0,N329*100/L329,0)</f>
        <v>24.697147907230629</v>
      </c>
      <c r="P329" s="154">
        <f t="shared" ref="P329:P331" ca="1" si="100">IF(M329&gt;0,N329*100/M329,0)</f>
        <v>45.754719252624483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1538870</v>
      </c>
      <c r="M331" s="160">
        <f t="shared" ca="1" si="102"/>
        <v>830640</v>
      </c>
      <c r="N331" s="160">
        <f t="shared" ca="1" si="102"/>
        <v>380057</v>
      </c>
      <c r="O331" s="159">
        <f t="shared" ca="1" si="99"/>
        <v>24.697147907230629</v>
      </c>
      <c r="P331" s="159">
        <f t="shared" ca="1" si="100"/>
        <v>45.754719252624483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1538870</v>
      </c>
      <c r="M333" s="172">
        <f ca="1">IFERROR(__xludf.DUMMYFUNCTION("IMPORTRANGE(""https://docs.google.com/spreadsheets/d/1Yj_ptqi66GCucihVvJfMjLAmec39IyEx_6qawtMGysU/edit?usp=sharing"",""สบก!DL21"")"),830640)</f>
        <v>830640</v>
      </c>
      <c r="N333" s="172">
        <f ca="1">IFERROR(__xludf.DUMMYFUNCTION("IMPORTRANGE(""https://docs.google.com/spreadsheets/d/1Yj_ptqi66GCucihVvJfMjLAmec39IyEx_6qawtMGysU/edit?usp=sharing"",""สบก!DM21"")"),380057)</f>
        <v>380057</v>
      </c>
      <c r="O333" s="171">
        <f ca="1">IF(L333&gt;0,N333*100/L333,0)</f>
        <v>24.697147907230629</v>
      </c>
      <c r="P333" s="171">
        <f ca="1">IF(M333&gt;0,N333*100/M333,0)</f>
        <v>45.754719252624483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IFERROR(__xludf.DUMMYFUNCTION("IMPORTRANGE(""https://docs.google.com/spreadsheets/d/1Yj_ptqi66GCucihVvJfMjLAmec39IyEx_6qawtMGysU/edit?usp=sharing"",""สบก!DH21"")"),831600)</f>
        <v>831600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IFERROR(__xludf.DUMMYFUNCTION("IMPORTRANGE(""https://docs.google.com/spreadsheets/d/1Yj_ptqi66GCucihVvJfMjLAmec39IyEx_6qawtMGysU/edit?usp=sharing"",""สบก!DI21"")"),707270)</f>
        <v>707270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IFERROR(__xludf.DUMMYFUNCTION("IMPORTRANGE(""https://docs.google.com/spreadsheets/d/1Yj_ptqi66GCucihVvJfMjLAmec39IyEx_6qawtMGysU/edit?usp=sharing"",""สบก!DJ21"")"),0)</f>
        <v>0</v>
      </c>
      <c r="M337" s="101"/>
      <c r="N337" s="91">
        <f ca="1">IFERROR(__xludf.DUMMYFUNCTION("IMPORTRANGE(""https://docs.google.com/spreadsheets/d/1Yj_ptqi66GCucihVvJfMjLAmec39IyEx_6qawtMGysU/edit?usp=sharing"",""สบก!DN21"")"),0)</f>
        <v>0</v>
      </c>
      <c r="O337" s="101">
        <f ca="1">IF(L337&gt;0,N337*100/L337,0)</f>
        <v>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IFERROR(__xludf.DUMMYFUNCTION("IMPORTRANGE(""https://docs.google.com/spreadsheets/d/11923uPwbBZFjjGgGUA6NLw09EwE0CqkOc4q9oUmW1yo/edit?usp=sharing"",""เชียงราย!I234"")"),0)</f>
        <v>0</v>
      </c>
      <c r="J339" s="191">
        <f ca="1">IFERROR(__xludf.DUMMYFUNCTION("IMPORTRANGE(""https://docs.google.com/spreadsheets/d/11923uPwbBZFjjGgGUA6NLw09EwE0CqkOc4q9oUmW1yo/edit?usp=sharing"",""เชียงราย!J234"")"),55)</f>
        <v>55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IFERROR(__xludf.DUMMYFUNCTION("IMPORTRANGE(""https://docs.google.com/spreadsheets/d/11923uPwbBZFjjGgGUA6NLw09EwE0CqkOc4q9oUmW1yo/edit?usp=sharing"",""เชียงราย!I235"")"),3400)</f>
        <v>3400</v>
      </c>
      <c r="J340" s="191">
        <f ca="1">IFERROR(__xludf.DUMMYFUNCTION("IMPORTRANGE(""https://docs.google.com/spreadsheets/d/11923uPwbBZFjjGgGUA6NLw09EwE0CqkOc4q9oUmW1yo/edit?usp=sharing"",""เชียงราย!J235"")"),359.349999999999)</f>
        <v>359.349999999999</v>
      </c>
      <c r="K340" s="333">
        <f t="shared" ca="1" si="103"/>
        <v>10.569117647058794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IFERROR(__xludf.DUMMYFUNCTION("IMPORTRANGE(""https://docs.google.com/spreadsheets/d/11923uPwbBZFjjGgGUA6NLw09EwE0CqkOc4q9oUmW1yo/edit?usp=sharing"",""เชียงราย!I236"")"),680)</f>
        <v>680</v>
      </c>
      <c r="J341" s="191">
        <f ca="1">IFERROR(__xludf.DUMMYFUNCTION("IMPORTRANGE(""https://docs.google.com/spreadsheets/d/11923uPwbBZFjjGgGUA6NLw09EwE0CqkOc4q9oUmW1yo/edit?usp=sharing"",""เชียงราย!J236"")"),83)</f>
        <v>83</v>
      </c>
      <c r="K341" s="333">
        <f t="shared" ca="1" si="103"/>
        <v>12.205882352941176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IFERROR(__xludf.DUMMYFUNCTION("IMPORTRANGE(""https://docs.google.com/spreadsheets/d/11923uPwbBZFjjGgGUA6NLw09EwE0CqkOc4q9oUmW1yo/edit?usp=sharing"",""เชียงราย!I237"")"),0)</f>
        <v>0</v>
      </c>
      <c r="J342" s="191">
        <f ca="1">IFERROR(__xludf.DUMMYFUNCTION("IMPORTRANGE(""https://docs.google.com/spreadsheets/d/11923uPwbBZFjjGgGUA6NLw09EwE0CqkOc4q9oUmW1yo/edit?usp=sharing"",""เชียงราย!J237"")"),691.97)</f>
        <v>691.97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IFERROR(__xludf.DUMMYFUNCTION("IMPORTRANGE(""https://docs.google.com/spreadsheets/d/11923uPwbBZFjjGgGUA6NLw09EwE0CqkOc4q9oUmW1yo/edit?usp=sharing"",""เชียงราย!I238"")"),680)</f>
        <v>680</v>
      </c>
      <c r="J343" s="191">
        <f ca="1">IFERROR(__xludf.DUMMYFUNCTION("IMPORTRANGE(""https://docs.google.com/spreadsheets/d/11923uPwbBZFjjGgGUA6NLw09EwE0CqkOc4q9oUmW1yo/edit?usp=sharing"",""เชียงราย!J238"")"),0)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IFERROR(__xludf.DUMMYFUNCTION("IMPORTRANGE(""https://docs.google.com/spreadsheets/d/11923uPwbBZFjjGgGUA6NLw09EwE0CqkOc4q9oUmW1yo/edit?usp=sharing"",""เชียงราย!I239"")"),0)</f>
        <v>0</v>
      </c>
      <c r="J344" s="191">
        <f ca="1">IFERROR(__xludf.DUMMYFUNCTION("IMPORTRANGE(""https://docs.google.com/spreadsheets/d/11923uPwbBZFjjGgGUA6NLw09EwE0CqkOc4q9oUmW1yo/edit?usp=sharing"",""เชียงราย!J239"")"),0)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IFERROR(__xludf.DUMMYFUNCTION("IMPORTRANGE(""https://docs.google.com/spreadsheets/d/11923uPwbBZFjjGgGUA6NLw09EwE0CqkOc4q9oUmW1yo/edit?usp=sharing"",""เชียงราย!I240"")"),680)</f>
        <v>680</v>
      </c>
      <c r="J345" s="191">
        <f ca="1">IFERROR(__xludf.DUMMYFUNCTION("IMPORTRANGE(""https://docs.google.com/spreadsheets/d/11923uPwbBZFjjGgGUA6NLw09EwE0CqkOc4q9oUmW1yo/edit?usp=sharing"",""เชียงราย!J240"")"),0)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IFERROR(__xludf.DUMMYFUNCTION("IMPORTRANGE(""https://docs.google.com/spreadsheets/d/11923uPwbBZFjjGgGUA6NLw09EwE0CqkOc4q9oUmW1yo/edit?usp=sharing"",""เชียงราย!I241"")"),0)</f>
        <v>0</v>
      </c>
      <c r="J346" s="191">
        <f ca="1">IFERROR(__xludf.DUMMYFUNCTION("IMPORTRANGE(""https://docs.google.com/spreadsheets/d/11923uPwbBZFjjGgGUA6NLw09EwE0CqkOc4q9oUmW1yo/edit?usp=sharing"",""เชียงราย!J241"")"),0)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IFERROR(__xludf.DUMMYFUNCTION("IMPORTRANGE(""https://docs.google.com/spreadsheets/d/11923uPwbBZFjjGgGUA6NLw09EwE0CqkOc4q9oUmW1yo/edit?usp=sharing"",""เชียงราย!L242"")"),2434919)</f>
        <v>2434919</v>
      </c>
      <c r="M347" s="347"/>
      <c r="N347" s="347">
        <f ca="1">IFERROR(__xludf.DUMMYFUNCTION("IMPORTRANGE(""https://docs.google.com/spreadsheets/d/11923uPwbBZFjjGgGUA6NLw09EwE0CqkOc4q9oUmW1yo/edit?usp=sharing"",""เชียงราย!M242"")"),165178)</f>
        <v>165178</v>
      </c>
      <c r="O347" s="347">
        <f ca="1">+IF(L347&gt;0,N347*100/L347,0)</f>
        <v>6.7837164193141541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IFERROR(__xludf.DUMMYFUNCTION("IMPORTRANGE(""https://docs.google.com/spreadsheets/d/11923uPwbBZFjjGgGUA6NLw09EwE0CqkOc4q9oUmW1yo/edit?usp=sharing"",""เชียงราย!I244"")"),200)</f>
        <v>200</v>
      </c>
      <c r="J349" s="360">
        <f ca="1">IFERROR(__xludf.DUMMYFUNCTION("IMPORTRANGE(""https://docs.google.com/spreadsheets/d/11923uPwbBZFjjGgGUA6NLw09EwE0CqkOc4q9oUmW1yo/edit?usp=sharing"",""เชียงราย!J244"")"),0)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IFERROR(__xludf.DUMMYFUNCTION("IMPORTRANGE(""https://docs.google.com/spreadsheets/d/11923uPwbBZFjjGgGUA6NLw09EwE0CqkOc4q9oUmW1yo/edit?usp=sharing"",""เชียงราย!L244"")"),532200)</f>
        <v>532200</v>
      </c>
      <c r="M349" s="362"/>
      <c r="N349" s="362">
        <f ca="1">IFERROR(__xludf.DUMMYFUNCTION("IMPORTRANGE(""https://docs.google.com/spreadsheets/d/11923uPwbBZFjjGgGUA6NLw09EwE0CqkOc4q9oUmW1yo/edit?usp=sharing"",""เชียงราย!M244"")"),22000)</f>
        <v>22000</v>
      </c>
      <c r="O349" s="362">
        <f ca="1">+IF(L349&gt;0,N349*100/L349,0)</f>
        <v>4.1337842916196914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IFERROR(__xludf.DUMMYFUNCTION("IMPORTRANGE(""https://docs.google.com/spreadsheets/d/11923uPwbBZFjjGgGUA6NLw09EwE0CqkOc4q9oUmW1yo/edit?usp=sharing"",""เชียงราย!I245"")"),100)</f>
        <v>100</v>
      </c>
      <c r="J350" s="360">
        <f ca="1">IFERROR(__xludf.DUMMYFUNCTION("IMPORTRANGE(""https://docs.google.com/spreadsheets/d/11923uPwbBZFjjGgGUA6NLw09EwE0CqkOc4q9oUmW1yo/edit?usp=sharing"",""เชียงราย!J245"")"),0)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IFERROR(__xludf.DUMMYFUNCTION("IMPORTRANGE(""https://docs.google.com/spreadsheets/d/11923uPwbBZFjjGgGUA6NLw09EwE0CqkOc4q9oUmW1yo/edit?usp=sharing"",""เชียงราย!L246"")"),0)</f>
        <v>0</v>
      </c>
      <c r="M351" s="169"/>
      <c r="N351" s="169">
        <f ca="1">IFERROR(__xludf.DUMMYFUNCTION("IMPORTRANGE(""https://docs.google.com/spreadsheets/d/11923uPwbBZFjjGgGUA6NLw09EwE0CqkOc4q9oUmW1yo/edit?usp=sharing"",""เชียงราย!M246"")"),0)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IFERROR(__xludf.DUMMYFUNCTION("IMPORTRANGE(""https://docs.google.com/spreadsheets/d/11923uPwbBZFjjGgGUA6NLw09EwE0CqkOc4q9oUmW1yo/edit?usp=sharing"",""เชียงราย!L247"")"),532200)</f>
        <v>532200</v>
      </c>
      <c r="M352" s="169"/>
      <c r="N352" s="169">
        <f ca="1">IFERROR(__xludf.DUMMYFUNCTION("IMPORTRANGE(""https://docs.google.com/spreadsheets/d/11923uPwbBZFjjGgGUA6NLw09EwE0CqkOc4q9oUmW1yo/edit?usp=sharing"",""เชียงราย!M247"")"),22000)</f>
        <v>22000</v>
      </c>
      <c r="O352" s="169">
        <f t="shared" ca="1" si="105"/>
        <v>4.1337842916196914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IFERROR(__xludf.DUMMYFUNCTION("IMPORTRANGE(""https://docs.google.com/spreadsheets/d/11923uPwbBZFjjGgGUA6NLw09EwE0CqkOc4q9oUmW1yo/edit?usp=sharing"",""เชียงราย!L248"")"),0)</f>
        <v>0</v>
      </c>
      <c r="M353" s="171"/>
      <c r="N353" s="171">
        <f ca="1">IFERROR(__xludf.DUMMYFUNCTION("IMPORTRANGE(""https://docs.google.com/spreadsheets/d/11923uPwbBZFjjGgGUA6NLw09EwE0CqkOc4q9oUmW1yo/edit?usp=sharing"",""เชียงราย!M248"")"),0)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IFERROR(__xludf.DUMMYFUNCTION("IMPORTRANGE(""https://docs.google.com/spreadsheets/d/11923uPwbBZFjjGgGUA6NLw09EwE0CqkOc4q9oUmW1yo/edit?usp=sharing"",""เชียงราย!L249"")"),532200)</f>
        <v>532200</v>
      </c>
      <c r="M354" s="171"/>
      <c r="N354" s="171">
        <f ca="1">IFERROR(__xludf.DUMMYFUNCTION("IMPORTRANGE(""https://docs.google.com/spreadsheets/d/11923uPwbBZFjjGgGUA6NLw09EwE0CqkOc4q9oUmW1yo/edit?usp=sharing"",""เชียงราย!M249"")"),22000)</f>
        <v>22000</v>
      </c>
      <c r="O354" s="171">
        <f t="shared" ca="1" si="105"/>
        <v>4.1337842916196914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IFERROR(__xludf.DUMMYFUNCTION("IMPORTRANGE(""https://docs.google.com/spreadsheets/d/11923uPwbBZFjjGgGUA6NLw09EwE0CqkOc4q9oUmW1yo/edit?usp=sharing"",""เชียงราย!M250"")"),0)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IFERROR(__xludf.DUMMYFUNCTION("IMPORTRANGE(""https://docs.google.com/spreadsheets/d/11923uPwbBZFjjGgGUA6NLw09EwE0CqkOc4q9oUmW1yo/edit?usp=sharing"",""เชียงราย!M251"")"),0)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IFERROR(__xludf.DUMMYFUNCTION("IMPORTRANGE(""https://docs.google.com/spreadsheets/d/11923uPwbBZFjjGgGUA6NLw09EwE0CqkOc4q9oUmW1yo/edit?usp=sharing"",""เชียงราย!M252"")"),21000)</f>
        <v>21000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IFERROR(__xludf.DUMMYFUNCTION("IMPORTRANGE(""https://docs.google.com/spreadsheets/d/11923uPwbBZFjjGgGUA6NLw09EwE0CqkOc4q9oUmW1yo/edit?usp=sharing"",""เชียงราย!M253"")"),1000)</f>
        <v>1000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IFERROR(__xludf.DUMMYFUNCTION("IMPORTRANGE(""https://docs.google.com/spreadsheets/d/11923uPwbBZFjjGgGUA6NLw09EwE0CqkOc4q9oUmW1yo/edit?usp=sharing"",""เชียงราย!J255"")"),0)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IFERROR(__xludf.DUMMYFUNCTION("IMPORTRANGE(""https://docs.google.com/spreadsheets/d/11923uPwbBZFjjGgGUA6NLw09EwE0CqkOc4q9oUmW1yo/edit?usp=sharing"",""เชียงราย!J256"")"),1)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IFERROR(__xludf.DUMMYFUNCTION("IMPORTRANGE(""https://docs.google.com/spreadsheets/d/11923uPwbBZFjjGgGUA6NLw09EwE0CqkOc4q9oUmW1yo/edit?usp=sharing"",""เชียงราย!J257"")"),1)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IFERROR(__xludf.DUMMYFUNCTION("IMPORTRANGE(""https://docs.google.com/spreadsheets/d/11923uPwbBZFjjGgGUA6NLw09EwE0CqkOc4q9oUmW1yo/edit?usp=sharing"",""เชียงราย!J258"")"),0)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IFERROR(__xludf.DUMMYFUNCTION("IMPORTRANGE(""https://docs.google.com/spreadsheets/d/11923uPwbBZFjjGgGUA6NLw09EwE0CqkOc4q9oUmW1yo/edit?usp=sharing"",""เชียงราย!J166"")"),0)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IFERROR(__xludf.DUMMYFUNCTION("IMPORTRANGE(""https://docs.google.com/spreadsheets/d/11923uPwbBZFjjGgGUA6NLw09EwE0CqkOc4q9oUmW1yo/edit?usp=sharing"",""เชียงราย!J166"")"),0)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IFERROR(__xludf.DUMMYFUNCTION("IMPORTRANGE(""https://docs.google.com/spreadsheets/d/11923uPwbBZFjjGgGUA6NLw09EwE0CqkOc4q9oUmW1yo/edit?usp=sharing"",""เชียงราย!J166"")"),0)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IFERROR(__xludf.DUMMYFUNCTION("IMPORTRANGE(""https://docs.google.com/spreadsheets/d/11923uPwbBZFjjGgGUA6NLw09EwE0CqkOc4q9oUmW1yo/edit?usp=sharing"",""เชียงราย!J166"")"),0)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IFERROR(__xludf.DUMMYFUNCTION("IMPORTRANGE(""https://docs.google.com/spreadsheets/d/11923uPwbBZFjjGgGUA6NLw09EwE0CqkOc4q9oUmW1yo/edit?usp=sharing"",""เชียงราย!I263"")"),100)</f>
        <v>100</v>
      </c>
      <c r="J368" s="191">
        <f ca="1">IFERROR(__xludf.DUMMYFUNCTION("IMPORTRANGE(""https://docs.google.com/spreadsheets/d/11923uPwbBZFjjGgGUA6NLw09EwE0CqkOc4q9oUmW1yo/edit?usp=sharing"",""เชียงราย!J263"")"),0)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IFERROR(__xludf.DUMMYFUNCTION("IMPORTRANGE(""https://docs.google.com/spreadsheets/d/11923uPwbBZFjjGgGUA6NLw09EwE0CqkOc4q9oUmW1yo/edit?usp=sharing"",""เชียงราย!I164"")"),0)</f>
        <v>0</v>
      </c>
      <c r="J369" s="191">
        <f ca="1">IFERROR(__xludf.DUMMYFUNCTION("IMPORTRANGE(""https://docs.google.com/spreadsheets/d/11923uPwbBZFjjGgGUA6NLw09EwE0CqkOc4q9oUmW1yo/edit?usp=sharing"",""เชียงราย!J164"")"),0)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IFERROR(__xludf.DUMMYFUNCTION("IMPORTRANGE(""https://docs.google.com/spreadsheets/d/11923uPwbBZFjjGgGUA6NLw09EwE0CqkOc4q9oUmW1yo/edit?usp=sharing"",""เชียงราย!I265"")"),100)</f>
        <v>100</v>
      </c>
      <c r="J370" s="191">
        <f ca="1">IFERROR(__xludf.DUMMYFUNCTION("IMPORTRANGE(""https://docs.google.com/spreadsheets/d/11923uPwbBZFjjGgGUA6NLw09EwE0CqkOc4q9oUmW1yo/edit?usp=sharing"",""เชียงราย!J265"")"),0)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IFERROR(__xludf.DUMMYFUNCTION("IMPORTRANGE(""https://docs.google.com/spreadsheets/d/11923uPwbBZFjjGgGUA6NLw09EwE0CqkOc4q9oUmW1yo/edit?usp=sharing"",""เชียงราย!I164"")"),0)</f>
        <v>0</v>
      </c>
      <c r="J371" s="192">
        <f ca="1">IFERROR(__xludf.DUMMYFUNCTION("IMPORTRANGE(""https://docs.google.com/spreadsheets/d/11923uPwbBZFjjGgGUA6NLw09EwE0CqkOc4q9oUmW1yo/edit?usp=sharing"",""เชียงราย!J164"")"),0)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IFERROR(__xludf.DUMMYFUNCTION("IMPORTRANGE(""https://docs.google.com/spreadsheets/d/11923uPwbBZFjjGgGUA6NLw09EwE0CqkOc4q9oUmW1yo/edit?usp=sharing"",""เชียงราย!I267"")"),100)</f>
        <v>100</v>
      </c>
      <c r="J372" s="192">
        <f ca="1">IFERROR(__xludf.DUMMYFUNCTION("IMPORTRANGE(""https://docs.google.com/spreadsheets/d/11923uPwbBZFjjGgGUA6NLw09EwE0CqkOc4q9oUmW1yo/edit?usp=sharing"",""เชียงราย!J267"")"),0)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IFERROR(__xludf.DUMMYFUNCTION("IMPORTRANGE(""https://docs.google.com/spreadsheets/d/11923uPwbBZFjjGgGUA6NLw09EwE0CqkOc4q9oUmW1yo/edit?usp=sharing"",""เชียงราย!I164"")"),0)</f>
        <v>0</v>
      </c>
      <c r="J373" s="191">
        <f ca="1">IFERROR(__xludf.DUMMYFUNCTION("IMPORTRANGE(""https://docs.google.com/spreadsheets/d/11923uPwbBZFjjGgGUA6NLw09EwE0CqkOc4q9oUmW1yo/edit?usp=sharing"",""เชียงราย!J164"")"),0)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IFERROR(__xludf.DUMMYFUNCTION("IMPORTRANGE(""https://docs.google.com/spreadsheets/d/11923uPwbBZFjjGgGUA6NLw09EwE0CqkOc4q9oUmW1yo/edit?usp=sharing"",""เชียงราย!I164"")"),0)</f>
        <v>0</v>
      </c>
      <c r="J374" s="191">
        <f ca="1">IFERROR(__xludf.DUMMYFUNCTION("IMPORTRANGE(""https://docs.google.com/spreadsheets/d/11923uPwbBZFjjGgGUA6NLw09EwE0CqkOc4q9oUmW1yo/edit?usp=sharing"",""เชียงราย!J164"")"),0)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IFERROR(__xludf.DUMMYFUNCTION("IMPORTRANGE(""https://docs.google.com/spreadsheets/d/11923uPwbBZFjjGgGUA6NLw09EwE0CqkOc4q9oUmW1yo/edit?usp=sharing"",""เชียงราย!I270"")"),200)</f>
        <v>200</v>
      </c>
      <c r="J375" s="191">
        <f ca="1">IFERROR(__xludf.DUMMYFUNCTION("IMPORTRANGE(""https://docs.google.com/spreadsheets/d/11923uPwbBZFjjGgGUA6NLw09EwE0CqkOc4q9oUmW1yo/edit?usp=sharing"",""เชียงราย!J270"")"),0)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IFERROR(__xludf.DUMMYFUNCTION("IMPORTRANGE(""https://docs.google.com/spreadsheets/d/11923uPwbBZFjjGgGUA6NLw09EwE0CqkOc4q9oUmW1yo/edit?usp=sharing"",""เชียงราย!I271"")"),100)</f>
        <v>100</v>
      </c>
      <c r="J376" s="192">
        <f ca="1">IFERROR(__xludf.DUMMYFUNCTION("IMPORTRANGE(""https://docs.google.com/spreadsheets/d/11923uPwbBZFjjGgGUA6NLw09EwE0CqkOc4q9oUmW1yo/edit?usp=sharing"",""เชียงราย!J271"")"),0)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IFERROR(__xludf.DUMMYFUNCTION("IMPORTRANGE(""https://docs.google.com/spreadsheets/d/11923uPwbBZFjjGgGUA6NLw09EwE0CqkOc4q9oUmW1yo/edit?usp=sharing"",""เชียงราย!I272"")"),100)</f>
        <v>100</v>
      </c>
      <c r="J377" s="191">
        <f ca="1">IFERROR(__xludf.DUMMYFUNCTION("IMPORTRANGE(""https://docs.google.com/spreadsheets/d/11923uPwbBZFjjGgGUA6NLw09EwE0CqkOc4q9oUmW1yo/edit?usp=sharing"",""เชียงราย!J272"")"),0)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IFERROR(__xludf.DUMMYFUNCTION("IMPORTRANGE(""https://docs.google.com/spreadsheets/d/11923uPwbBZFjjGgGUA6NLw09EwE0CqkOc4q9oUmW1yo/edit?usp=sharing"",""เชียงราย!J273"")"),0)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IFERROR(__xludf.DUMMYFUNCTION("IMPORTRANGE(""https://docs.google.com/spreadsheets/d/11923uPwbBZFjjGgGUA6NLw09EwE0CqkOc4q9oUmW1yo/edit?usp=sharing"",""เชียงราย!I275"")"),500)</f>
        <v>500</v>
      </c>
      <c r="J380" s="360">
        <f ca="1">IFERROR(__xludf.DUMMYFUNCTION("IMPORTRANGE(""https://docs.google.com/spreadsheets/d/11923uPwbBZFjjGgGUA6NLw09EwE0CqkOc4q9oUmW1yo/edit?usp=sharing"",""เชียงราย!J275"")"),0)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IFERROR(__xludf.DUMMYFUNCTION("IMPORTRANGE(""https://docs.google.com/spreadsheets/d/11923uPwbBZFjjGgGUA6NLw09EwE0CqkOc4q9oUmW1yo/edit?usp=sharing"",""เชียงราย!L275"")"),460140)</f>
        <v>460140</v>
      </c>
      <c r="M380" s="362"/>
      <c r="N380" s="362">
        <f ca="1">IFERROR(__xludf.DUMMYFUNCTION("IMPORTRANGE(""https://docs.google.com/spreadsheets/d/11923uPwbBZFjjGgGUA6NLw09EwE0CqkOc4q9oUmW1yo/edit?usp=sharing"",""เชียงราย!M275"")"),6410)</f>
        <v>6410</v>
      </c>
      <c r="O380" s="362">
        <f ca="1">+IF(L380&gt;0,N380*100/L380,0)</f>
        <v>1.3930542878254444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IFERROR(__xludf.DUMMYFUNCTION("IMPORTRANGE(""https://docs.google.com/spreadsheets/d/11923uPwbBZFjjGgGUA6NLw09EwE0CqkOc4q9oUmW1yo/edit?usp=sharing"",""เชียงราย!I276"")"),50)</f>
        <v>50</v>
      </c>
      <c r="J381" s="360">
        <f ca="1">IFERROR(__xludf.DUMMYFUNCTION("IMPORTRANGE(""https://docs.google.com/spreadsheets/d/11923uPwbBZFjjGgGUA6NLw09EwE0CqkOc4q9oUmW1yo/edit?usp=sharing"",""เชียงราย!J276"")"),0)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IFERROR(__xludf.DUMMYFUNCTION("IMPORTRANGE(""https://docs.google.com/spreadsheets/d/11923uPwbBZFjjGgGUA6NLw09EwE0CqkOc4q9oUmW1yo/edit?usp=sharing"",""เชียงราย!L277"")"),0)</f>
        <v>0</v>
      </c>
      <c r="M382" s="169"/>
      <c r="N382" s="169">
        <f ca="1">IFERROR(__xludf.DUMMYFUNCTION("IMPORTRANGE(""https://docs.google.com/spreadsheets/d/11923uPwbBZFjjGgGUA6NLw09EwE0CqkOc4q9oUmW1yo/edit?usp=sharing"",""เชียงราย!M277"")"),0)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IFERROR(__xludf.DUMMYFUNCTION("IMPORTRANGE(""https://docs.google.com/spreadsheets/d/11923uPwbBZFjjGgGUA6NLw09EwE0CqkOc4q9oUmW1yo/edit?usp=sharing"",""เชียงราย!L278"")"),460140)</f>
        <v>460140</v>
      </c>
      <c r="M383" s="169"/>
      <c r="N383" s="169">
        <f ca="1">IFERROR(__xludf.DUMMYFUNCTION("IMPORTRANGE(""https://docs.google.com/spreadsheets/d/11923uPwbBZFjjGgGUA6NLw09EwE0CqkOc4q9oUmW1yo/edit?usp=sharing"",""เชียงราย!M278"")"),6410)</f>
        <v>6410</v>
      </c>
      <c r="O383" s="169">
        <f t="shared" ca="1" si="109"/>
        <v>1.3930542878254444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IFERROR(__xludf.DUMMYFUNCTION("IMPORTRANGE(""https://docs.google.com/spreadsheets/d/11923uPwbBZFjjGgGUA6NLw09EwE0CqkOc4q9oUmW1yo/edit?usp=sharing"",""เชียงราย!L279"")"),0)</f>
        <v>0</v>
      </c>
      <c r="M384" s="171"/>
      <c r="N384" s="171">
        <f ca="1">IFERROR(__xludf.DUMMYFUNCTION("IMPORTRANGE(""https://docs.google.com/spreadsheets/d/11923uPwbBZFjjGgGUA6NLw09EwE0CqkOc4q9oUmW1yo/edit?usp=sharing"",""เชียงราย!M279"")"),0)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IFERROR(__xludf.DUMMYFUNCTION("IMPORTRANGE(""https://docs.google.com/spreadsheets/d/11923uPwbBZFjjGgGUA6NLw09EwE0CqkOc4q9oUmW1yo/edit?usp=sharing"",""เชียงราย!L280"")"),460140)</f>
        <v>460140</v>
      </c>
      <c r="M385" s="171"/>
      <c r="N385" s="171">
        <f ca="1">IFERROR(__xludf.DUMMYFUNCTION("IMPORTRANGE(""https://docs.google.com/spreadsheets/d/11923uPwbBZFjjGgGUA6NLw09EwE0CqkOc4q9oUmW1yo/edit?usp=sharing"",""เชียงราย!M280"")"),6410)</f>
        <v>6410</v>
      </c>
      <c r="O385" s="171">
        <f t="shared" ca="1" si="109"/>
        <v>1.3930542878254444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IFERROR(__xludf.DUMMYFUNCTION("IMPORTRANGE(""https://docs.google.com/spreadsheets/d/11923uPwbBZFjjGgGUA6NLw09EwE0CqkOc4q9oUmW1yo/edit?usp=sharing"",""เชียงราย!M281"")"),750)</f>
        <v>750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IFERROR(__xludf.DUMMYFUNCTION("IMPORTRANGE(""https://docs.google.com/spreadsheets/d/11923uPwbBZFjjGgGUA6NLw09EwE0CqkOc4q9oUmW1yo/edit?usp=sharing"",""เชียงราย!M282"")"),0)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IFERROR(__xludf.DUMMYFUNCTION("IMPORTRANGE(""https://docs.google.com/spreadsheets/d/11923uPwbBZFjjGgGUA6NLw09EwE0CqkOc4q9oUmW1yo/edit?usp=sharing"",""เชียงราย!M283"")"),0)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IFERROR(__xludf.DUMMYFUNCTION("IMPORTRANGE(""https://docs.google.com/spreadsheets/d/11923uPwbBZFjjGgGUA6NLw09EwE0CqkOc4q9oUmW1yo/edit?usp=sharing"",""เชียงราย!M284"")"),5660)</f>
        <v>5660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IFERROR(__xludf.DUMMYFUNCTION("IMPORTRANGE(""https://docs.google.com/spreadsheets/d/11923uPwbBZFjjGgGUA6NLw09EwE0CqkOc4q9oUmW1yo/edit?usp=sharing"",""เชียงราย!J286"")"),0)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IFERROR(__xludf.DUMMYFUNCTION("IMPORTRANGE(""https://docs.google.com/spreadsheets/d/11923uPwbBZFjjGgGUA6NLw09EwE0CqkOc4q9oUmW1yo/edit?usp=sharing"",""เชียงราย!J287"")"),1)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IFERROR(__xludf.DUMMYFUNCTION("IMPORTRANGE(""https://docs.google.com/spreadsheets/d/11923uPwbBZFjjGgGUA6NLw09EwE0CqkOc4q9oUmW1yo/edit?usp=sharing"",""เชียงราย!J288"")"),1)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IFERROR(__xludf.DUMMYFUNCTION("IMPORTRANGE(""https://docs.google.com/spreadsheets/d/11923uPwbBZFjjGgGUA6NLw09EwE0CqkOc4q9oUmW1yo/edit?usp=sharing"",""เชียงราย!J289"")"),0)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IFERROR(__xludf.DUMMYFUNCTION("IMPORTRANGE(""https://docs.google.com/spreadsheets/d/11923uPwbBZFjjGgGUA6NLw09EwE0CqkOc4q9oUmW1yo/edit?usp=sharing"",""เชียงราย!I291"")"),50)</f>
        <v>50</v>
      </c>
      <c r="J396" s="192">
        <f ca="1">IFERROR(__xludf.DUMMYFUNCTION("IMPORTRANGE(""https://docs.google.com/spreadsheets/d/11923uPwbBZFjjGgGUA6NLw09EwE0CqkOc4q9oUmW1yo/edit?usp=sharing"",""เชียงราย!J291"")"),0)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IFERROR(__xludf.DUMMYFUNCTION("IMPORTRANGE(""https://docs.google.com/spreadsheets/d/11923uPwbBZFjjGgGUA6NLw09EwE0CqkOc4q9oUmW1yo/edit?usp=sharing"",""เชียงราย!I292"")"),500)</f>
        <v>500</v>
      </c>
      <c r="J397" s="192">
        <f ca="1">IFERROR(__xludf.DUMMYFUNCTION("IMPORTRANGE(""https://docs.google.com/spreadsheets/d/11923uPwbBZFjjGgGUA6NLw09EwE0CqkOc4q9oUmW1yo/edit?usp=sharing"",""เชียงราย!J292"")"),0)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IFERROR(__xludf.DUMMYFUNCTION("IMPORTRANGE(""https://docs.google.com/spreadsheets/d/11923uPwbBZFjjGgGUA6NLw09EwE0CqkOc4q9oUmW1yo/edit?usp=sharing"",""เชียงราย!I293"")"),50)</f>
        <v>50</v>
      </c>
      <c r="J398" s="192">
        <f ca="1">IFERROR(__xludf.DUMMYFUNCTION("IMPORTRANGE(""https://docs.google.com/spreadsheets/d/11923uPwbBZFjjGgGUA6NLw09EwE0CqkOc4q9oUmW1yo/edit?usp=sharing"",""เชียงราย!J293"")"),0)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IFERROR(__xludf.DUMMYFUNCTION("IMPORTRANGE(""https://docs.google.com/spreadsheets/d/11923uPwbBZFjjGgGUA6NLw09EwE0CqkOc4q9oUmW1yo/edit?usp=sharing"",""เชียงราย!J294"")"),0)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IFERROR(__xludf.DUMMYFUNCTION("IMPORTRANGE(""https://docs.google.com/spreadsheets/d/11923uPwbBZFjjGgGUA6NLw09EwE0CqkOc4q9oUmW1yo/edit?usp=sharing"",""เชียงราย!I296"")"),174)</f>
        <v>174</v>
      </c>
      <c r="J401" s="360">
        <f ca="1">IFERROR(__xludf.DUMMYFUNCTION("IMPORTRANGE(""https://docs.google.com/spreadsheets/d/11923uPwbBZFjjGgGUA6NLw09EwE0CqkOc4q9oUmW1yo/edit?usp=sharing"",""เชียงราย!J296"")"),0)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IFERROR(__xludf.DUMMYFUNCTION("IMPORTRANGE(""https://docs.google.com/spreadsheets/d/11923uPwbBZFjjGgGUA6NLw09EwE0CqkOc4q9oUmW1yo/edit?usp=sharing"",""เชียงราย!L296"")"),195900)</f>
        <v>195900</v>
      </c>
      <c r="M401" s="362"/>
      <c r="N401" s="362">
        <f ca="1">IFERROR(__xludf.DUMMYFUNCTION("IMPORTRANGE(""https://docs.google.com/spreadsheets/d/11923uPwbBZFjjGgGUA6NLw09EwE0CqkOc4q9oUmW1yo/edit?usp=sharing"",""เชียงราย!M296"")"),0)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IFERROR(__xludf.DUMMYFUNCTION("IMPORTRANGE(""https://docs.google.com/spreadsheets/d/11923uPwbBZFjjGgGUA6NLw09EwE0CqkOc4q9oUmW1yo/edit?usp=sharing"",""เชียงราย!I297"")"),58)</f>
        <v>58</v>
      </c>
      <c r="J402" s="360">
        <f ca="1">IFERROR(__xludf.DUMMYFUNCTION("IMPORTRANGE(""https://docs.google.com/spreadsheets/d/11923uPwbBZFjjGgGUA6NLw09EwE0CqkOc4q9oUmW1yo/edit?usp=sharing"",""เชียงราย!J297"")"),0)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IFERROR(__xludf.DUMMYFUNCTION("IMPORTRANGE(""https://docs.google.com/spreadsheets/d/11923uPwbBZFjjGgGUA6NLw09EwE0CqkOc4q9oUmW1yo/edit?usp=sharing"",""เชียงราย!L298"")"),0)</f>
        <v>0</v>
      </c>
      <c r="M403" s="169"/>
      <c r="N403" s="171">
        <f ca="1">IFERROR(__xludf.DUMMYFUNCTION("IMPORTRANGE(""https://docs.google.com/spreadsheets/d/11923uPwbBZFjjGgGUA6NLw09EwE0CqkOc4q9oUmW1yo/edit?usp=sharing"",""เชียงราย!M298"")"),0)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IFERROR(__xludf.DUMMYFUNCTION("IMPORTRANGE(""https://docs.google.com/spreadsheets/d/11923uPwbBZFjjGgGUA6NLw09EwE0CqkOc4q9oUmW1yo/edit?usp=sharing"",""เชียงราย!L299"")"),195900)</f>
        <v>195900</v>
      </c>
      <c r="M404" s="169"/>
      <c r="N404" s="171">
        <f ca="1">IFERROR(__xludf.DUMMYFUNCTION("IMPORTRANGE(""https://docs.google.com/spreadsheets/d/11923uPwbBZFjjGgGUA6NLw09EwE0CqkOc4q9oUmW1yo/edit?usp=sharing"",""เชียงราย!M299"")"),0)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IFERROR(__xludf.DUMMYFUNCTION("IMPORTRANGE(""https://docs.google.com/spreadsheets/d/11923uPwbBZFjjGgGUA6NLw09EwE0CqkOc4q9oUmW1yo/edit?usp=sharing"",""เชียงราย!L300"")"),0)</f>
        <v>0</v>
      </c>
      <c r="M405" s="171"/>
      <c r="N405" s="171">
        <f ca="1">IFERROR(__xludf.DUMMYFUNCTION("IMPORTRANGE(""https://docs.google.com/spreadsheets/d/11923uPwbBZFjjGgGUA6NLw09EwE0CqkOc4q9oUmW1yo/edit?usp=sharing"",""เชียงราย!M300"")"),0)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IFERROR(__xludf.DUMMYFUNCTION("IMPORTRANGE(""https://docs.google.com/spreadsheets/d/11923uPwbBZFjjGgGUA6NLw09EwE0CqkOc4q9oUmW1yo/edit?usp=sharing"",""เชียงราย!L301"")"),195900)</f>
        <v>195900</v>
      </c>
      <c r="M406" s="171"/>
      <c r="N406" s="171">
        <f ca="1">IFERROR(__xludf.DUMMYFUNCTION("IMPORTRANGE(""https://docs.google.com/spreadsheets/d/11923uPwbBZFjjGgGUA6NLw09EwE0CqkOc4q9oUmW1yo/edit?usp=sharing"",""เชียงราย!M301"")"),0)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IFERROR(__xludf.DUMMYFUNCTION("IMPORTRANGE(""https://docs.google.com/spreadsheets/d/11923uPwbBZFjjGgGUA6NLw09EwE0CqkOc4q9oUmW1yo/edit?usp=sharing"",""เชียงราย!M302"")"),0)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IFERROR(__xludf.DUMMYFUNCTION("IMPORTRANGE(""https://docs.google.com/spreadsheets/d/11923uPwbBZFjjGgGUA6NLw09EwE0CqkOc4q9oUmW1yo/edit?usp=sharing"",""เชียงราย!M303"")"),0)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IFERROR(__xludf.DUMMYFUNCTION("IMPORTRANGE(""https://docs.google.com/spreadsheets/d/11923uPwbBZFjjGgGUA6NLw09EwE0CqkOc4q9oUmW1yo/edit?usp=sharing"",""เชียงราย!M304"")"),0)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IFERROR(__xludf.DUMMYFUNCTION("IMPORTRANGE(""https://docs.google.com/spreadsheets/d/11923uPwbBZFjjGgGUA6NLw09EwE0CqkOc4q9oUmW1yo/edit?usp=sharing"",""เชียงราย!M305"")"),0)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IFERROR(__xludf.DUMMYFUNCTION("IMPORTRANGE(""https://docs.google.com/spreadsheets/d/11923uPwbBZFjjGgGUA6NLw09EwE0CqkOc4q9oUmW1yo/edit?usp=sharing"",""เชียงราย!J307"")"),0)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IFERROR(__xludf.DUMMYFUNCTION("IMPORTRANGE(""https://docs.google.com/spreadsheets/d/11923uPwbBZFjjGgGUA6NLw09EwE0CqkOc4q9oUmW1yo/edit?usp=sharing"",""เชียงราย!J308"")"),1)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IFERROR(__xludf.DUMMYFUNCTION("IMPORTRANGE(""https://docs.google.com/spreadsheets/d/11923uPwbBZFjjGgGUA6NLw09EwE0CqkOc4q9oUmW1yo/edit?usp=sharing"",""เชียงราย!J309"")"),1)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IFERROR(__xludf.DUMMYFUNCTION("IMPORTRANGE(""https://docs.google.com/spreadsheets/d/11923uPwbBZFjjGgGUA6NLw09EwE0CqkOc4q9oUmW1yo/edit?usp=sharing"",""เชียงราย!J310"")"),0)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IFERROR(__xludf.DUMMYFUNCTION("IMPORTRANGE(""https://docs.google.com/spreadsheets/d/11923uPwbBZFjjGgGUA6NLw09EwE0CqkOc4q9oUmW1yo/edit?usp=sharing"",""เชียงราย!I311"")"),58)</f>
        <v>58</v>
      </c>
      <c r="J416" s="203">
        <f ca="1">IFERROR(__xludf.DUMMYFUNCTION("IMPORTRANGE(""https://docs.google.com/spreadsheets/d/11923uPwbBZFjjGgGUA6NLw09EwE0CqkOc4q9oUmW1yo/edit?usp=sharing"",""เชียงราย!J311"")"),0)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IFERROR(__xludf.DUMMYFUNCTION("IMPORTRANGE(""https://docs.google.com/spreadsheets/d/11923uPwbBZFjjGgGUA6NLw09EwE0CqkOc4q9oUmW1yo/edit?usp=sharing"",""เชียงราย!I312"")"),10)</f>
        <v>10</v>
      </c>
      <c r="J417" s="379">
        <f ca="1">IFERROR(__xludf.DUMMYFUNCTION("IMPORTRANGE(""https://docs.google.com/spreadsheets/d/11923uPwbBZFjjGgGUA6NLw09EwE0CqkOc4q9oUmW1yo/edit?usp=sharing"",""เชียงราย!J312"")"),0)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IFERROR(__xludf.DUMMYFUNCTION("IMPORTRANGE(""https://docs.google.com/spreadsheets/d/11923uPwbBZFjjGgGUA6NLw09EwE0CqkOc4q9oUmW1yo/edit?usp=sharing"",""เชียงราย!I313"")"),30)</f>
        <v>30</v>
      </c>
      <c r="J418" s="380">
        <f ca="1">IFERROR(__xludf.DUMMYFUNCTION("IMPORTRANGE(""https://docs.google.com/spreadsheets/d/11923uPwbBZFjjGgGUA6NLw09EwE0CqkOc4q9oUmW1yo/edit?usp=sharing"",""เชียงราย!J313"")"),0)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IFERROR(__xludf.DUMMYFUNCTION("IMPORTRANGE(""https://docs.google.com/spreadsheets/d/11923uPwbBZFjjGgGUA6NLw09EwE0CqkOc4q9oUmW1yo/edit?usp=sharing"",""เชียงราย!I314"")"),10)</f>
        <v>10</v>
      </c>
      <c r="J419" s="275">
        <f ca="1">IFERROR(__xludf.DUMMYFUNCTION("IMPORTRANGE(""https://docs.google.com/spreadsheets/d/11923uPwbBZFjjGgGUA6NLw09EwE0CqkOc4q9oUmW1yo/edit?usp=sharing"",""เชียงราย!J314"")"),0)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IFERROR(__xludf.DUMMYFUNCTION("IMPORTRANGE(""https://docs.google.com/spreadsheets/d/11923uPwbBZFjjGgGUA6NLw09EwE0CqkOc4q9oUmW1yo/edit?usp=sharing"",""เชียงราย!I315"")"),10)</f>
        <v>10</v>
      </c>
      <c r="J420" s="275">
        <f ca="1">IFERROR(__xludf.DUMMYFUNCTION("IMPORTRANGE(""https://docs.google.com/spreadsheets/d/11923uPwbBZFjjGgGUA6NLw09EwE0CqkOc4q9oUmW1yo/edit?usp=sharing"",""เชียงราย!J315"")"),0)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IFERROR(__xludf.DUMMYFUNCTION("IMPORTRANGE(""https://docs.google.com/spreadsheets/d/11923uPwbBZFjjGgGUA6NLw09EwE0CqkOc4q9oUmW1yo/edit?usp=sharing"",""เชียงราย!I316"")"),38)</f>
        <v>38</v>
      </c>
      <c r="J421" s="379">
        <f ca="1">IFERROR(__xludf.DUMMYFUNCTION("IMPORTRANGE(""https://docs.google.com/spreadsheets/d/11923uPwbBZFjjGgGUA6NLw09EwE0CqkOc4q9oUmW1yo/edit?usp=sharing"",""เชียงราย!J316"")"),0)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IFERROR(__xludf.DUMMYFUNCTION("IMPORTRANGE(""https://docs.google.com/spreadsheets/d/11923uPwbBZFjjGgGUA6NLw09EwE0CqkOc4q9oUmW1yo/edit?usp=sharing"",""เชียงราย!I317"")"),114)</f>
        <v>114</v>
      </c>
      <c r="J422" s="380">
        <f ca="1">IFERROR(__xludf.DUMMYFUNCTION("IMPORTRANGE(""https://docs.google.com/spreadsheets/d/11923uPwbBZFjjGgGUA6NLw09EwE0CqkOc4q9oUmW1yo/edit?usp=sharing"",""เชียงราย!J317"")"),0)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IFERROR(__xludf.DUMMYFUNCTION("IMPORTRANGE(""https://docs.google.com/spreadsheets/d/11923uPwbBZFjjGgGUA6NLw09EwE0CqkOc4q9oUmW1yo/edit?usp=sharing"",""เชียงราย!I318"")"),38)</f>
        <v>38</v>
      </c>
      <c r="J423" s="275">
        <f ca="1">IFERROR(__xludf.DUMMYFUNCTION("IMPORTRANGE(""https://docs.google.com/spreadsheets/d/11923uPwbBZFjjGgGUA6NLw09EwE0CqkOc4q9oUmW1yo/edit?usp=sharing"",""เชียงราย!J318"")"),0)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IFERROR(__xludf.DUMMYFUNCTION("IMPORTRANGE(""https://docs.google.com/spreadsheets/d/11923uPwbBZFjjGgGUA6NLw09EwE0CqkOc4q9oUmW1yo/edit?usp=sharing"",""เชียงราย!I319"")"),38)</f>
        <v>38</v>
      </c>
      <c r="J424" s="275"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IFERROR(__xludf.DUMMYFUNCTION("IMPORTRANGE(""https://docs.google.com/spreadsheets/d/11923uPwbBZFjjGgGUA6NLw09EwE0CqkOc4q9oUmW1yo/edit?usp=sharing"",""เชียงราย!I320"")"),38)</f>
        <v>38</v>
      </c>
      <c r="J425" s="275">
        <f ca="1">IFERROR(__xludf.DUMMYFUNCTION("IMPORTRANGE(""https://docs.google.com/spreadsheets/d/11923uPwbBZFjjGgGUA6NLw09EwE0CqkOc4q9oUmW1yo/edit?usp=sharing"",""เชียงราย!J320"")"),0)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IFERROR(__xludf.DUMMYFUNCTION("IMPORTRANGE(""https://docs.google.com/spreadsheets/d/11923uPwbBZFjjGgGUA6NLw09EwE0CqkOc4q9oUmW1yo/edit?usp=sharing"",""เชียงราย!I321"")"),10)</f>
        <v>10</v>
      </c>
      <c r="J426" s="379">
        <f ca="1">IFERROR(__xludf.DUMMYFUNCTION("IMPORTRANGE(""https://docs.google.com/spreadsheets/d/11923uPwbBZFjjGgGUA6NLw09EwE0CqkOc4q9oUmW1yo/edit?usp=sharing"",""เชียงราย!J321"")"),0)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IFERROR(__xludf.DUMMYFUNCTION("IMPORTRANGE(""https://docs.google.com/spreadsheets/d/11923uPwbBZFjjGgGUA6NLw09EwE0CqkOc4q9oUmW1yo/edit?usp=sharing"",""เชียงราย!I322"")"),30)</f>
        <v>30</v>
      </c>
      <c r="J427" s="380">
        <f ca="1">IFERROR(__xludf.DUMMYFUNCTION("IMPORTRANGE(""https://docs.google.com/spreadsheets/d/11923uPwbBZFjjGgGUA6NLw09EwE0CqkOc4q9oUmW1yo/edit?usp=sharing"",""เชียงราย!J322"")"),0)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IFERROR(__xludf.DUMMYFUNCTION("IMPORTRANGE(""https://docs.google.com/spreadsheets/d/11923uPwbBZFjjGgGUA6NLw09EwE0CqkOc4q9oUmW1yo/edit?usp=sharing"",""เชียงราย!I323"")"),10)</f>
        <v>10</v>
      </c>
      <c r="J428" s="275">
        <f ca="1">IFERROR(__xludf.DUMMYFUNCTION("IMPORTRANGE(""https://docs.google.com/spreadsheets/d/11923uPwbBZFjjGgGUA6NLw09EwE0CqkOc4q9oUmW1yo/edit?usp=sharing"",""เชียงราย!J323"")"),0)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IFERROR(__xludf.DUMMYFUNCTION("IMPORTRANGE(""https://docs.google.com/spreadsheets/d/11923uPwbBZFjjGgGUA6NLw09EwE0CqkOc4q9oUmW1yo/edit?usp=sharing"",""เชียงราย!I324"")"),10)</f>
        <v>10</v>
      </c>
      <c r="J429" s="275">
        <f ca="1">IFERROR(__xludf.DUMMYFUNCTION("IMPORTRANGE(""https://docs.google.com/spreadsheets/d/11923uPwbBZFjjGgGUA6NLw09EwE0CqkOc4q9oUmW1yo/edit?usp=sharing"",""เชียงราย!J324"")"),0)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IFERROR(__xludf.DUMMYFUNCTION("IMPORTRANGE(""https://docs.google.com/spreadsheets/d/11923uPwbBZFjjGgGUA6NLw09EwE0CqkOc4q9oUmW1yo/edit?usp=sharing"",""เชียงราย!I325"")"),48)</f>
        <v>48</v>
      </c>
      <c r="J430" s="379">
        <f ca="1">IFERROR(__xludf.DUMMYFUNCTION("IMPORTRANGE(""https://docs.google.com/spreadsheets/d/11923uPwbBZFjjGgGUA6NLw09EwE0CqkOc4q9oUmW1yo/edit?usp=sharing"",""เชียงราย!J325"")"),0)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IFERROR(__xludf.DUMMYFUNCTION("IMPORTRANGE(""https://docs.google.com/spreadsheets/d/11923uPwbBZFjjGgGUA6NLw09EwE0CqkOc4q9oUmW1yo/edit?usp=sharing"",""เชียงราย!I326"")"),10)</f>
        <v>10</v>
      </c>
      <c r="J431" s="275">
        <f ca="1">IFERROR(__xludf.DUMMYFUNCTION("IMPORTRANGE(""https://docs.google.com/spreadsheets/d/11923uPwbBZFjjGgGUA6NLw09EwE0CqkOc4q9oUmW1yo/edit?usp=sharing"",""เชียงราย!J326"")"),0)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IFERROR(__xludf.DUMMYFUNCTION("IMPORTRANGE(""https://docs.google.com/spreadsheets/d/11923uPwbBZFjjGgGUA6NLw09EwE0CqkOc4q9oUmW1yo/edit?usp=sharing"",""เชียงราย!I327"")"),38)</f>
        <v>38</v>
      </c>
      <c r="J432" s="275">
        <f ca="1">IFERROR(__xludf.DUMMYFUNCTION("IMPORTRANGE(""https://docs.google.com/spreadsheets/d/11923uPwbBZFjjGgGUA6NLw09EwE0CqkOc4q9oUmW1yo/edit?usp=sharing"",""เชียงราย!J327"")"),0)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IFERROR(__xludf.DUMMYFUNCTION("IMPORTRANGE(""https://docs.google.com/spreadsheets/d/11923uPwbBZFjjGgGUA6NLw09EwE0CqkOc4q9oUmW1yo/edit?usp=sharing"",""เชียงราย!J328"")"),0)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IFERROR(__xludf.DUMMYFUNCTION("IMPORTRANGE(""https://docs.google.com/spreadsheets/d/11923uPwbBZFjjGgGUA6NLw09EwE0CqkOc4q9oUmW1yo/edit?usp=sharing"",""เชียงราย!I330"")"),50)</f>
        <v>50</v>
      </c>
      <c r="J435" s="393">
        <f ca="1">IFERROR(__xludf.DUMMYFUNCTION("IMPORTRANGE(""https://docs.google.com/spreadsheets/d/11923uPwbBZFjjGgGUA6NLw09EwE0CqkOc4q9oUmW1yo/edit?usp=sharing"",""เชียงราย!J330"")"),10)</f>
        <v>10</v>
      </c>
      <c r="K435" s="394">
        <f ca="1">IF(I435&gt;0,J435*100/I435,0)</f>
        <v>20</v>
      </c>
      <c r="L435" s="395">
        <f ca="1">IFERROR(__xludf.DUMMYFUNCTION("IMPORTRANGE(""https://docs.google.com/spreadsheets/d/11923uPwbBZFjjGgGUA6NLw09EwE0CqkOc4q9oUmW1yo/edit?usp=sharing"",""เชียงราย!L330"")"),154800)</f>
        <v>154800</v>
      </c>
      <c r="M435" s="395"/>
      <c r="N435" s="395">
        <f ca="1">IFERROR(__xludf.DUMMYFUNCTION("IMPORTRANGE(""https://docs.google.com/spreadsheets/d/11923uPwbBZFjjGgGUA6NLw09EwE0CqkOc4q9oUmW1yo/edit?usp=sharing"",""เชียงราย!M330"")"),15720)</f>
        <v>15720</v>
      </c>
      <c r="O435" s="395">
        <f t="shared" ref="O435:O439" ca="1" si="114">+IF(L435&gt;0,N435*100/L435,0)</f>
        <v>10.155038759689923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IFERROR(__xludf.DUMMYFUNCTION("IMPORTRANGE(""https://docs.google.com/spreadsheets/d/11923uPwbBZFjjGgGUA6NLw09EwE0CqkOc4q9oUmW1yo/edit?usp=sharing"",""เชียงราย!L331"")"),0)</f>
        <v>0</v>
      </c>
      <c r="M436" s="169"/>
      <c r="N436" s="171">
        <f ca="1">IFERROR(__xludf.DUMMYFUNCTION("IMPORTRANGE(""https://docs.google.com/spreadsheets/d/11923uPwbBZFjjGgGUA6NLw09EwE0CqkOc4q9oUmW1yo/edit?usp=sharing"",""เชียงราย!M331"")"),0)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IFERROR(__xludf.DUMMYFUNCTION("IMPORTRANGE(""https://docs.google.com/spreadsheets/d/11923uPwbBZFjjGgGUA6NLw09EwE0CqkOc4q9oUmW1yo/edit?usp=sharing"",""เชียงราย!L332"")"),154800)</f>
        <v>154800</v>
      </c>
      <c r="M437" s="169"/>
      <c r="N437" s="171">
        <f ca="1">IFERROR(__xludf.DUMMYFUNCTION("IMPORTRANGE(""https://docs.google.com/spreadsheets/d/11923uPwbBZFjjGgGUA6NLw09EwE0CqkOc4q9oUmW1yo/edit?usp=sharing"",""เชียงราย!M332"")"),15720)</f>
        <v>15720</v>
      </c>
      <c r="O437" s="171">
        <f t="shared" ca="1" si="114"/>
        <v>10.155038759689923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IFERROR(__xludf.DUMMYFUNCTION("IMPORTRANGE(""https://docs.google.com/spreadsheets/d/11923uPwbBZFjjGgGUA6NLw09EwE0CqkOc4q9oUmW1yo/edit?usp=sharing"",""เชียงราย!L333"")"),0)</f>
        <v>0</v>
      </c>
      <c r="M438" s="171"/>
      <c r="N438" s="171">
        <f ca="1">IFERROR(__xludf.DUMMYFUNCTION("IMPORTRANGE(""https://docs.google.com/spreadsheets/d/11923uPwbBZFjjGgGUA6NLw09EwE0CqkOc4q9oUmW1yo/edit?usp=sharing"",""เชียงราย!M333"")"),0)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IFERROR(__xludf.DUMMYFUNCTION("IMPORTRANGE(""https://docs.google.com/spreadsheets/d/11923uPwbBZFjjGgGUA6NLw09EwE0CqkOc4q9oUmW1yo/edit?usp=sharing"",""เชียงราย!L334"")"),154800)</f>
        <v>154800</v>
      </c>
      <c r="M439" s="171"/>
      <c r="N439" s="171">
        <f ca="1">IFERROR(__xludf.DUMMYFUNCTION("IMPORTRANGE(""https://docs.google.com/spreadsheets/d/11923uPwbBZFjjGgGUA6NLw09EwE0CqkOc4q9oUmW1yo/edit?usp=sharing"",""เชียงราย!M334"")"),15720)</f>
        <v>15720</v>
      </c>
      <c r="O439" s="171">
        <f t="shared" ca="1" si="114"/>
        <v>10.155038759689923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IFERROR(__xludf.DUMMYFUNCTION("IMPORTRANGE(""https://docs.google.com/spreadsheets/d/11923uPwbBZFjjGgGUA6NLw09EwE0CqkOc4q9oUmW1yo/edit?usp=sharing"",""เชียงราย!M335"")"),15720)</f>
        <v>15720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IFERROR(__xludf.DUMMYFUNCTION("IMPORTRANGE(""https://docs.google.com/spreadsheets/d/11923uPwbBZFjjGgGUA6NLw09EwE0CqkOc4q9oUmW1yo/edit?usp=sharing"",""เชียงราย!M336"")"),0)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IFERROR(__xludf.DUMMYFUNCTION("IMPORTRANGE(""https://docs.google.com/spreadsheets/d/11923uPwbBZFjjGgGUA6NLw09EwE0CqkOc4q9oUmW1yo/edit?usp=sharing"",""เชียงราย!M337"")"),0)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IFERROR(__xludf.DUMMYFUNCTION("IMPORTRANGE(""https://docs.google.com/spreadsheets/d/11923uPwbBZFjjGgGUA6NLw09EwE0CqkOc4q9oUmW1yo/edit?usp=sharing"",""เชียงราย!M338"")"),0)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IFERROR(__xludf.DUMMYFUNCTION("IMPORTRANGE(""https://docs.google.com/spreadsheets/d/11923uPwbBZFjjGgGUA6NLw09EwE0CqkOc4q9oUmW1yo/edit?usp=sharing"",""เชียงราย!J341"")"),1)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IFERROR(__xludf.DUMMYFUNCTION("IMPORTRANGE(""https://docs.google.com/spreadsheets/d/11923uPwbBZFjjGgGUA6NLw09EwE0CqkOc4q9oUmW1yo/edit?usp=sharing"",""เชียงราย!J342"")"),1)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IFERROR(__xludf.DUMMYFUNCTION("IMPORTRANGE(""https://docs.google.com/spreadsheets/d/11923uPwbBZFjjGgGUA6NLw09EwE0CqkOc4q9oUmW1yo/edit?usp=sharing"",""เชียงราย!J343"")"),1)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IFERROR(__xludf.DUMMYFUNCTION("IMPORTRANGE(""https://docs.google.com/spreadsheets/d/11923uPwbBZFjjGgGUA6NLw09EwE0CqkOc4q9oUmW1yo/edit?usp=sharing"",""เชียงราย!I344"")"),50)</f>
        <v>50</v>
      </c>
      <c r="J449" s="203">
        <f ca="1">IFERROR(__xludf.DUMMYFUNCTION("IMPORTRANGE(""https://docs.google.com/spreadsheets/d/11923uPwbBZFjjGgGUA6NLw09EwE0CqkOc4q9oUmW1yo/edit?usp=sharing"",""เชียงราย!J344"")"),10)</f>
        <v>10</v>
      </c>
      <c r="K449" s="168">
        <f t="shared" ref="K449:K452" ca="1" si="115">IF(I449&gt;0,J449*100/I449,0)</f>
        <v>20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IFERROR(__xludf.DUMMYFUNCTION("IMPORTRANGE(""https://docs.google.com/spreadsheets/d/11923uPwbBZFjjGgGUA6NLw09EwE0CqkOc4q9oUmW1yo/edit?usp=sharing"",""เชียงราย!I345"")"),20)</f>
        <v>20</v>
      </c>
      <c r="J450" s="192">
        <f ca="1">IFERROR(__xludf.DUMMYFUNCTION("IMPORTRANGE(""https://docs.google.com/spreadsheets/d/11923uPwbBZFjjGgGUA6NLw09EwE0CqkOc4q9oUmW1yo/edit?usp=sharing"",""เชียงราย!J345"")"),10)</f>
        <v>10</v>
      </c>
      <c r="K450" s="168">
        <f t="shared" ca="1" si="115"/>
        <v>50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IFERROR(__xludf.DUMMYFUNCTION("IMPORTRANGE(""https://docs.google.com/spreadsheets/d/11923uPwbBZFjjGgGUA6NLw09EwE0CqkOc4q9oUmW1yo/edit?usp=sharing"",""เชียงราย!I346"")"),30)</f>
        <v>30</v>
      </c>
      <c r="J451" s="191">
        <f ca="1">IFERROR(__xludf.DUMMYFUNCTION("IMPORTRANGE(""https://docs.google.com/spreadsheets/d/11923uPwbBZFjjGgGUA6NLw09EwE0CqkOc4q9oUmW1yo/edit?usp=sharing"",""เชียงราย!J346"")"),0)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IFERROR(__xludf.DUMMYFUNCTION("IMPORTRANGE(""https://docs.google.com/spreadsheets/d/11923uPwbBZFjjGgGUA6NLw09EwE0CqkOc4q9oUmW1yo/edit?usp=sharing"",""เชียงราย!I347"")"),0)</f>
        <v>0</v>
      </c>
      <c r="J452" s="191">
        <f ca="1">IFERROR(__xludf.DUMMYFUNCTION("IMPORTRANGE(""https://docs.google.com/spreadsheets/d/11923uPwbBZFjjGgGUA6NLw09EwE0CqkOc4q9oUmW1yo/edit?usp=sharing"",""เชียงราย!J347"")"),0)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IFERROR(__xludf.DUMMYFUNCTION("IMPORTRANGE(""https://docs.google.com/spreadsheets/d/11923uPwbBZFjjGgGUA6NLw09EwE0CqkOc4q9oUmW1yo/edit?usp=sharing"",""เชียงราย!J348"")"),0)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IFERROR(__xludf.DUMMYFUNCTION("IMPORTRANGE(""https://docs.google.com/spreadsheets/d/11923uPwbBZFjjGgGUA6NLw09EwE0CqkOc4q9oUmW1yo/edit?usp=sharing"",""เชียงราย!I350"")"),44814)</f>
        <v>44814</v>
      </c>
      <c r="J455" s="360">
        <f ca="1">IFERROR(__xludf.DUMMYFUNCTION("IMPORTRANGE(""https://docs.google.com/spreadsheets/d/11923uPwbBZFjjGgGUA6NLw09EwE0CqkOc4q9oUmW1yo/edit?usp=sharing"",""เชียงราย!J350"")"),0)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IFERROR(__xludf.DUMMYFUNCTION("IMPORTRANGE(""https://docs.google.com/spreadsheets/d/11923uPwbBZFjjGgGUA6NLw09EwE0CqkOc4q9oUmW1yo/edit?usp=sharing"",""เชียงราย!L350"")"),510553)</f>
        <v>510553</v>
      </c>
      <c r="M455" s="362"/>
      <c r="N455" s="362">
        <f ca="1">IFERROR(__xludf.DUMMYFUNCTION("IMPORTRANGE(""https://docs.google.com/spreadsheets/d/11923uPwbBZFjjGgGUA6NLw09EwE0CqkOc4q9oUmW1yo/edit?usp=sharing"",""เชียงราย!M350"")"),40740)</f>
        <v>40740</v>
      </c>
      <c r="O455" s="362">
        <f t="shared" ref="O455:O459" ca="1" si="116">+IF(L455&gt;0,N455*100/L455,0)</f>
        <v>7.9795829228307342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IFERROR(__xludf.DUMMYFUNCTION("IMPORTRANGE(""https://docs.google.com/spreadsheets/d/11923uPwbBZFjjGgGUA6NLw09EwE0CqkOc4q9oUmW1yo/edit?usp=sharing"",""เชียงราย!L351"")"),0)</f>
        <v>0</v>
      </c>
      <c r="M456" s="169"/>
      <c r="N456" s="171">
        <f ca="1">IFERROR(__xludf.DUMMYFUNCTION("IMPORTRANGE(""https://docs.google.com/spreadsheets/d/11923uPwbBZFjjGgGUA6NLw09EwE0CqkOc4q9oUmW1yo/edit?usp=sharing"",""เชียงราย!M351"")"),0)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IFERROR(__xludf.DUMMYFUNCTION("IMPORTRANGE(""https://docs.google.com/spreadsheets/d/11923uPwbBZFjjGgGUA6NLw09EwE0CqkOc4q9oUmW1yo/edit?usp=sharing"",""เชียงราย!L352"")"),510553)</f>
        <v>510553</v>
      </c>
      <c r="M457" s="169"/>
      <c r="N457" s="171">
        <f ca="1">IFERROR(__xludf.DUMMYFUNCTION("IMPORTRANGE(""https://docs.google.com/spreadsheets/d/11923uPwbBZFjjGgGUA6NLw09EwE0CqkOc4q9oUmW1yo/edit?usp=sharing"",""เชียงราย!M352"")"),40740)</f>
        <v>40740</v>
      </c>
      <c r="O457" s="171">
        <f t="shared" ca="1" si="116"/>
        <v>7.9795829228307342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IFERROR(__xludf.DUMMYFUNCTION("IMPORTRANGE(""https://docs.google.com/spreadsheets/d/11923uPwbBZFjjGgGUA6NLw09EwE0CqkOc4q9oUmW1yo/edit?usp=sharing"",""เชียงราย!L353"")"),0)</f>
        <v>0</v>
      </c>
      <c r="M458" s="171"/>
      <c r="N458" s="171">
        <f ca="1">IFERROR(__xludf.DUMMYFUNCTION("IMPORTRANGE(""https://docs.google.com/spreadsheets/d/11923uPwbBZFjjGgGUA6NLw09EwE0CqkOc4q9oUmW1yo/edit?usp=sharing"",""เชียงราย!M353"")"),0)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IFERROR(__xludf.DUMMYFUNCTION("IMPORTRANGE(""https://docs.google.com/spreadsheets/d/11923uPwbBZFjjGgGUA6NLw09EwE0CqkOc4q9oUmW1yo/edit?usp=sharing"",""เชียงราย!L354"")"),510553)</f>
        <v>510553</v>
      </c>
      <c r="M459" s="171"/>
      <c r="N459" s="171">
        <f ca="1">IFERROR(__xludf.DUMMYFUNCTION("IMPORTRANGE(""https://docs.google.com/spreadsheets/d/11923uPwbBZFjjGgGUA6NLw09EwE0CqkOc4q9oUmW1yo/edit?usp=sharing"",""เชียงราย!M354"")"),40740)</f>
        <v>40740</v>
      </c>
      <c r="O459" s="171">
        <f t="shared" ca="1" si="116"/>
        <v>7.9795829228307342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IFERROR(__xludf.DUMMYFUNCTION("IMPORTRANGE(""https://docs.google.com/spreadsheets/d/11923uPwbBZFjjGgGUA6NLw09EwE0CqkOc4q9oUmW1yo/edit?usp=sharing"",""เชียงราย!M355"")"),0)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IFERROR(__xludf.DUMMYFUNCTION("IMPORTRANGE(""https://docs.google.com/spreadsheets/d/11923uPwbBZFjjGgGUA6NLw09EwE0CqkOc4q9oUmW1yo/edit?usp=sharing"",""เชียงราย!M356"")"),0)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IFERROR(__xludf.DUMMYFUNCTION("IMPORTRANGE(""https://docs.google.com/spreadsheets/d/11923uPwbBZFjjGgGUA6NLw09EwE0CqkOc4q9oUmW1yo/edit?usp=sharing"",""เชียงราย!M357"")"),21000)</f>
        <v>21000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IFERROR(__xludf.DUMMYFUNCTION("IMPORTRANGE(""https://docs.google.com/spreadsheets/d/11923uPwbBZFjjGgGUA6NLw09EwE0CqkOc4q9oUmW1yo/edit?usp=sharing"",""เชียงราย!M358"")"),19740)</f>
        <v>19740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IFERROR(__xludf.DUMMYFUNCTION("IMPORTRANGE(""https://docs.google.com/spreadsheets/d/11923uPwbBZFjjGgGUA6NLw09EwE0CqkOc4q9oUmW1yo/edit?usp=sharing"",""เชียงราย!I359"")"),44814)</f>
        <v>44814</v>
      </c>
      <c r="J464" s="264">
        <f ca="1">IFERROR(__xludf.DUMMYFUNCTION("IMPORTRANGE(""https://docs.google.com/spreadsheets/d/11923uPwbBZFjjGgGUA6NLw09EwE0CqkOc4q9oUmW1yo/edit?usp=sharing"",""เชียงราย!J359"")"),0)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IFERROR(__xludf.DUMMYFUNCTION("IMPORTRANGE(""https://docs.google.com/spreadsheets/d/11923uPwbBZFjjGgGUA6NLw09EwE0CqkOc4q9oUmW1yo/edit?usp=sharing"",""เชียงราย!I360"")"),44814)</f>
        <v>44814</v>
      </c>
      <c r="J465" s="401">
        <f ca="1">IFERROR(__xludf.DUMMYFUNCTION("IMPORTRANGE(""https://docs.google.com/spreadsheets/d/11923uPwbBZFjjGgGUA6NLw09EwE0CqkOc4q9oUmW1yo/edit?usp=sharing"",""เชียงราย!J360"")"),15596.8)</f>
        <v>15596.8</v>
      </c>
      <c r="K465" s="204">
        <f t="shared" ca="1" si="117"/>
        <v>34.803409648770476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IFERROR(__xludf.DUMMYFUNCTION("IMPORTRANGE(""https://docs.google.com/spreadsheets/d/11923uPwbBZFjjGgGUA6NLw09EwE0CqkOc4q9oUmW1yo/edit?usp=sharing"",""เชียงราย!I361"")"),9843)</f>
        <v>9843</v>
      </c>
      <c r="J466" s="401">
        <f ca="1">IFERROR(__xludf.DUMMYFUNCTION("IMPORTRANGE(""https://docs.google.com/spreadsheets/d/11923uPwbBZFjjGgGUA6NLw09EwE0CqkOc4q9oUmW1yo/edit?usp=sharing"",""เชียงราย!J361"")"),3298)</f>
        <v>3298</v>
      </c>
      <c r="K466" s="204">
        <f t="shared" ca="1" si="117"/>
        <v>33.506044905008636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IFERROR(__xludf.DUMMYFUNCTION("IMPORTRANGE(""https://docs.google.com/spreadsheets/d/11923uPwbBZFjjGgGUA6NLw09EwE0CqkOc4q9oUmW1yo/edit?usp=sharing"",""เชียงราย!I362"")"),0)</f>
        <v>0</v>
      </c>
      <c r="J467" s="192">
        <f ca="1">IFERROR(__xludf.DUMMYFUNCTION("IMPORTRANGE(""https://docs.google.com/spreadsheets/d/11923uPwbBZFjjGgGUA6NLw09EwE0CqkOc4q9oUmW1yo/edit?usp=sharing"",""เชียงราย!J362"")"),13529)</f>
        <v>13529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IFERROR(__xludf.DUMMYFUNCTION("IMPORTRANGE(""https://docs.google.com/spreadsheets/d/11923uPwbBZFjjGgGUA6NLw09EwE0CqkOc4q9oUmW1yo/edit?usp=sharing"",""เชียงราย!I363"")"),0)</f>
        <v>0</v>
      </c>
      <c r="J468" s="192">
        <f ca="1">IFERROR(__xludf.DUMMYFUNCTION("IMPORTRANGE(""https://docs.google.com/spreadsheets/d/11923uPwbBZFjjGgGUA6NLw09EwE0CqkOc4q9oUmW1yo/edit?usp=sharing"",""เชียงราย!J363"")"),2915)</f>
        <v>2915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IFERROR(__xludf.DUMMYFUNCTION("IMPORTRANGE(""https://docs.google.com/spreadsheets/d/11923uPwbBZFjjGgGUA6NLw09EwE0CqkOc4q9oUmW1yo/edit?usp=sharing"",""เชียงราย!I364"")"),0)</f>
        <v>0</v>
      </c>
      <c r="J469" s="192">
        <f ca="1">IFERROR(__xludf.DUMMYFUNCTION("IMPORTRANGE(""https://docs.google.com/spreadsheets/d/11923uPwbBZFjjGgGUA6NLw09EwE0CqkOc4q9oUmW1yo/edit?usp=sharing"",""เชียงราย!J364"")"),2026)</f>
        <v>2026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IFERROR(__xludf.DUMMYFUNCTION("IMPORTRANGE(""https://docs.google.com/spreadsheets/d/11923uPwbBZFjjGgGUA6NLw09EwE0CqkOc4q9oUmW1yo/edit?usp=sharing"",""เชียงราย!I365"")"),0)</f>
        <v>0</v>
      </c>
      <c r="J470" s="192">
        <f ca="1">IFERROR(__xludf.DUMMYFUNCTION("IMPORTRANGE(""https://docs.google.com/spreadsheets/d/11923uPwbBZFjjGgGUA6NLw09EwE0CqkOc4q9oUmW1yo/edit?usp=sharing"",""เชียงราย!J365"")"),371)</f>
        <v>371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IFERROR(__xludf.DUMMYFUNCTION("IMPORTRANGE(""https://docs.google.com/spreadsheets/d/11923uPwbBZFjjGgGUA6NLw09EwE0CqkOc4q9oUmW1yo/edit?usp=sharing"",""เชียงราย!I366"")"),0)</f>
        <v>0</v>
      </c>
      <c r="J471" s="192">
        <f ca="1">IFERROR(__xludf.DUMMYFUNCTION("IMPORTRANGE(""https://docs.google.com/spreadsheets/d/11923uPwbBZFjjGgGUA6NLw09EwE0CqkOc4q9oUmW1yo/edit?usp=sharing"",""เชียงราย!J366"")"),41.8)</f>
        <v>41.8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IFERROR(__xludf.DUMMYFUNCTION("IMPORTRANGE(""https://docs.google.com/spreadsheets/d/11923uPwbBZFjjGgGUA6NLw09EwE0CqkOc4q9oUmW1yo/edit?usp=sharing"",""เชียงราย!I367"")"),0)</f>
        <v>0</v>
      </c>
      <c r="J472" s="192">
        <f ca="1">IFERROR(__xludf.DUMMYFUNCTION("IMPORTRANGE(""https://docs.google.com/spreadsheets/d/11923uPwbBZFjjGgGUA6NLw09EwE0CqkOc4q9oUmW1yo/edit?usp=sharing"",""เชียงราย!J367"")"),12)</f>
        <v>12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IFERROR(__xludf.DUMMYFUNCTION("IMPORTRANGE(""https://docs.google.com/spreadsheets/d/11923uPwbBZFjjGgGUA6NLw09EwE0CqkOc4q9oUmW1yo/edit?usp=sharing"",""เชียงราย!I368"")"),44814)</f>
        <v>44814</v>
      </c>
      <c r="J473" s="401">
        <f ca="1">IFERROR(__xludf.DUMMYFUNCTION("IMPORTRANGE(""https://docs.google.com/spreadsheets/d/11923uPwbBZFjjGgGUA6NLw09EwE0CqkOc4q9oUmW1yo/edit?usp=sharing"",""เชียงราย!J368"")"),0)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IFERROR(__xludf.DUMMYFUNCTION("IMPORTRANGE(""https://docs.google.com/spreadsheets/d/11923uPwbBZFjjGgGUA6NLw09EwE0CqkOc4q9oUmW1yo/edit?usp=sharing"",""เชียงราย!I369"")"),9843)</f>
        <v>9843</v>
      </c>
      <c r="J474" s="401">
        <f ca="1">IFERROR(__xludf.DUMMYFUNCTION("IMPORTRANGE(""https://docs.google.com/spreadsheets/d/11923uPwbBZFjjGgGUA6NLw09EwE0CqkOc4q9oUmW1yo/edit?usp=sharing"",""เชียงราย!J369"")"),0)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IFERROR(__xludf.DUMMYFUNCTION("IMPORTRANGE(""https://docs.google.com/spreadsheets/d/11923uPwbBZFjjGgGUA6NLw09EwE0CqkOc4q9oUmW1yo/edit?usp=sharing"",""เชียงราย!I370"")"),0)</f>
        <v>0</v>
      </c>
      <c r="J475" s="192">
        <f ca="1">IFERROR(__xludf.DUMMYFUNCTION("IMPORTRANGE(""https://docs.google.com/spreadsheets/d/11923uPwbBZFjjGgGUA6NLw09EwE0CqkOc4q9oUmW1yo/edit?usp=sharing"",""เชียงราย!J370"")"),0)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IFERROR(__xludf.DUMMYFUNCTION("IMPORTRANGE(""https://docs.google.com/spreadsheets/d/11923uPwbBZFjjGgGUA6NLw09EwE0CqkOc4q9oUmW1yo/edit?usp=sharing"",""เชียงราย!I371"")"),0)</f>
        <v>0</v>
      </c>
      <c r="J476" s="192">
        <f ca="1">IFERROR(__xludf.DUMMYFUNCTION("IMPORTRANGE(""https://docs.google.com/spreadsheets/d/11923uPwbBZFjjGgGUA6NLw09EwE0CqkOc4q9oUmW1yo/edit?usp=sharing"",""เชียงราย!J371"")"),0)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IFERROR(__xludf.DUMMYFUNCTION("IMPORTRANGE(""https://docs.google.com/spreadsheets/d/11923uPwbBZFjjGgGUA6NLw09EwE0CqkOc4q9oUmW1yo/edit?usp=sharing"",""เชียงราย!I372"")"),0)</f>
        <v>0</v>
      </c>
      <c r="J477" s="192">
        <f ca="1">IFERROR(__xludf.DUMMYFUNCTION("IMPORTRANGE(""https://docs.google.com/spreadsheets/d/11923uPwbBZFjjGgGUA6NLw09EwE0CqkOc4q9oUmW1yo/edit?usp=sharing"",""เชียงราย!J372"")"),0)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IFERROR(__xludf.DUMMYFUNCTION("IMPORTRANGE(""https://docs.google.com/spreadsheets/d/11923uPwbBZFjjGgGUA6NLw09EwE0CqkOc4q9oUmW1yo/edit?usp=sharing"",""เชียงราย!I373"")"),0)</f>
        <v>0</v>
      </c>
      <c r="J478" s="192">
        <f ca="1">IFERROR(__xludf.DUMMYFUNCTION("IMPORTRANGE(""https://docs.google.com/spreadsheets/d/11923uPwbBZFjjGgGUA6NLw09EwE0CqkOc4q9oUmW1yo/edit?usp=sharing"",""เชียงราย!J373"")"),0)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IFERROR(__xludf.DUMMYFUNCTION("IMPORTRANGE(""https://docs.google.com/spreadsheets/d/11923uPwbBZFjjGgGUA6NLw09EwE0CqkOc4q9oUmW1yo/edit?usp=sharing"",""เชียงราย!I374"")"),0)</f>
        <v>0</v>
      </c>
      <c r="J479" s="192">
        <f ca="1">IFERROR(__xludf.DUMMYFUNCTION("IMPORTRANGE(""https://docs.google.com/spreadsheets/d/11923uPwbBZFjjGgGUA6NLw09EwE0CqkOc4q9oUmW1yo/edit?usp=sharing"",""เชียงราย!J374"")"),0)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IFERROR(__xludf.DUMMYFUNCTION("IMPORTRANGE(""https://docs.google.com/spreadsheets/d/11923uPwbBZFjjGgGUA6NLw09EwE0CqkOc4q9oUmW1yo/edit?usp=sharing"",""เชียงราย!I375"")"),0)</f>
        <v>0</v>
      </c>
      <c r="J480" s="192">
        <f ca="1">IFERROR(__xludf.DUMMYFUNCTION("IMPORTRANGE(""https://docs.google.com/spreadsheets/d/11923uPwbBZFjjGgGUA6NLw09EwE0CqkOc4q9oUmW1yo/edit?usp=sharing"",""เชียงราย!J375"")"),0)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IFERROR(__xludf.DUMMYFUNCTION("IMPORTRANGE(""https://docs.google.com/spreadsheets/d/11923uPwbBZFjjGgGUA6NLw09EwE0CqkOc4q9oUmW1yo/edit?usp=sharing"",""เชียงราย!I376"")"),44814)</f>
        <v>44814</v>
      </c>
      <c r="J481" s="401">
        <f ca="1">IFERROR(__xludf.DUMMYFUNCTION("IMPORTRANGE(""https://docs.google.com/spreadsheets/d/11923uPwbBZFjjGgGUA6NLw09EwE0CqkOc4q9oUmW1yo/edit?usp=sharing"",""เชียงราย!J376"")"),0)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IFERROR(__xludf.DUMMYFUNCTION("IMPORTRANGE(""https://docs.google.com/spreadsheets/d/11923uPwbBZFjjGgGUA6NLw09EwE0CqkOc4q9oUmW1yo/edit?usp=sharing"",""เชียงราย!I377"")"),9843)</f>
        <v>9843</v>
      </c>
      <c r="J482" s="401">
        <f ca="1">IFERROR(__xludf.DUMMYFUNCTION("IMPORTRANGE(""https://docs.google.com/spreadsheets/d/11923uPwbBZFjjGgGUA6NLw09EwE0CqkOc4q9oUmW1yo/edit?usp=sharing"",""เชียงราย!J377"")"),0)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IFERROR(__xludf.DUMMYFUNCTION("IMPORTRANGE(""https://docs.google.com/spreadsheets/d/11923uPwbBZFjjGgGUA6NLw09EwE0CqkOc4q9oUmW1yo/edit?usp=sharing"",""เชียงราย!I378"")"),0)</f>
        <v>0</v>
      </c>
      <c r="J483" s="192">
        <f ca="1">IFERROR(__xludf.DUMMYFUNCTION("IMPORTRANGE(""https://docs.google.com/spreadsheets/d/11923uPwbBZFjjGgGUA6NLw09EwE0CqkOc4q9oUmW1yo/edit?usp=sharing"",""เชียงราย!J378"")"),0)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IFERROR(__xludf.DUMMYFUNCTION("IMPORTRANGE(""https://docs.google.com/spreadsheets/d/11923uPwbBZFjjGgGUA6NLw09EwE0CqkOc4q9oUmW1yo/edit?usp=sharing"",""เชียงราย!I379"")"),0)</f>
        <v>0</v>
      </c>
      <c r="J484" s="192">
        <f ca="1">IFERROR(__xludf.DUMMYFUNCTION("IMPORTRANGE(""https://docs.google.com/spreadsheets/d/11923uPwbBZFjjGgGUA6NLw09EwE0CqkOc4q9oUmW1yo/edit?usp=sharing"",""เชียงราย!J379"")"),0)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IFERROR(__xludf.DUMMYFUNCTION("IMPORTRANGE(""https://docs.google.com/spreadsheets/d/11923uPwbBZFjjGgGUA6NLw09EwE0CqkOc4q9oUmW1yo/edit?usp=sharing"",""เชียงราย!I380"")"),0)</f>
        <v>0</v>
      </c>
      <c r="J485" s="192">
        <f ca="1">IFERROR(__xludf.DUMMYFUNCTION("IMPORTRANGE(""https://docs.google.com/spreadsheets/d/11923uPwbBZFjjGgGUA6NLw09EwE0CqkOc4q9oUmW1yo/edit?usp=sharing"",""เชียงราย!J380"")"),0)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IFERROR(__xludf.DUMMYFUNCTION("IMPORTRANGE(""https://docs.google.com/spreadsheets/d/11923uPwbBZFjjGgGUA6NLw09EwE0CqkOc4q9oUmW1yo/edit?usp=sharing"",""เชียงราย!I381"")"),0)</f>
        <v>0</v>
      </c>
      <c r="J486" s="192">
        <f ca="1">IFERROR(__xludf.DUMMYFUNCTION("IMPORTRANGE(""https://docs.google.com/spreadsheets/d/11923uPwbBZFjjGgGUA6NLw09EwE0CqkOc4q9oUmW1yo/edit?usp=sharing"",""เชียงราย!J381"")"),0)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IFERROR(__xludf.DUMMYFUNCTION("IMPORTRANGE(""https://docs.google.com/spreadsheets/d/11923uPwbBZFjjGgGUA6NLw09EwE0CqkOc4q9oUmW1yo/edit?usp=sharing"",""เชียงราย!I382"")"),0)</f>
        <v>0</v>
      </c>
      <c r="J487" s="401">
        <f ca="1">IFERROR(__xludf.DUMMYFUNCTION("IMPORTRANGE(""https://docs.google.com/spreadsheets/d/11923uPwbBZFjjGgGUA6NLw09EwE0CqkOc4q9oUmW1yo/edit?usp=sharing"",""เชียงราย!J382"")"),0)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IFERROR(__xludf.DUMMYFUNCTION("IMPORTRANGE(""https://docs.google.com/spreadsheets/d/11923uPwbBZFjjGgGUA6NLw09EwE0CqkOc4q9oUmW1yo/edit?usp=sharing"",""เชียงราย!I383"")"),0)</f>
        <v>0</v>
      </c>
      <c r="J488" s="401">
        <f ca="1">IFERROR(__xludf.DUMMYFUNCTION("IMPORTRANGE(""https://docs.google.com/spreadsheets/d/11923uPwbBZFjjGgGUA6NLw09EwE0CqkOc4q9oUmW1yo/edit?usp=sharing"",""เชียงราย!J383"")"),0)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IFERROR(__xludf.DUMMYFUNCTION("IMPORTRANGE(""https://docs.google.com/spreadsheets/d/11923uPwbBZFjjGgGUA6NLw09EwE0CqkOc4q9oUmW1yo/edit?usp=sharing"",""เชียงราย!I384"")"),0)</f>
        <v>0</v>
      </c>
      <c r="J489" s="192">
        <f ca="1">IFERROR(__xludf.DUMMYFUNCTION("IMPORTRANGE(""https://docs.google.com/spreadsheets/d/11923uPwbBZFjjGgGUA6NLw09EwE0CqkOc4q9oUmW1yo/edit?usp=sharing"",""เชียงราย!J384"")"),0)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IFERROR(__xludf.DUMMYFUNCTION("IMPORTRANGE(""https://docs.google.com/spreadsheets/d/11923uPwbBZFjjGgGUA6NLw09EwE0CqkOc4q9oUmW1yo/edit?usp=sharing"",""เชียงราย!I385"")"),0)</f>
        <v>0</v>
      </c>
      <c r="J490" s="192">
        <f ca="1">IFERROR(__xludf.DUMMYFUNCTION("IMPORTRANGE(""https://docs.google.com/spreadsheets/d/11923uPwbBZFjjGgGUA6NLw09EwE0CqkOc4q9oUmW1yo/edit?usp=sharing"",""เชียงราย!J385"")"),0)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IFERROR(__xludf.DUMMYFUNCTION("IMPORTRANGE(""https://docs.google.com/spreadsheets/d/11923uPwbBZFjjGgGUA6NLw09EwE0CqkOc4q9oUmW1yo/edit?usp=sharing"",""เชียงราย!I386"")"),0)</f>
        <v>0</v>
      </c>
      <c r="J491" s="192">
        <f ca="1">IFERROR(__xludf.DUMMYFUNCTION("IMPORTRANGE(""https://docs.google.com/spreadsheets/d/11923uPwbBZFjjGgGUA6NLw09EwE0CqkOc4q9oUmW1yo/edit?usp=sharing"",""เชียงราย!J386"")"),0)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IFERROR(__xludf.DUMMYFUNCTION("IMPORTRANGE(""https://docs.google.com/spreadsheets/d/11923uPwbBZFjjGgGUA6NLw09EwE0CqkOc4q9oUmW1yo/edit?usp=sharing"",""เชียงราย!I387"")"),0)</f>
        <v>0</v>
      </c>
      <c r="J492" s="192">
        <f ca="1">IFERROR(__xludf.DUMMYFUNCTION("IMPORTRANGE(""https://docs.google.com/spreadsheets/d/11923uPwbBZFjjGgGUA6NLw09EwE0CqkOc4q9oUmW1yo/edit?usp=sharing"",""เชียงราย!J387"")"),0)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IFERROR(__xludf.DUMMYFUNCTION("IMPORTRANGE(""https://docs.google.com/spreadsheets/d/11923uPwbBZFjjGgGUA6NLw09EwE0CqkOc4q9oUmW1yo/edit?usp=sharing"",""เชียงราย!I388"")"),0)</f>
        <v>0</v>
      </c>
      <c r="J493" s="192">
        <f ca="1">IFERROR(__xludf.DUMMYFUNCTION("IMPORTRANGE(""https://docs.google.com/spreadsheets/d/11923uPwbBZFjjGgGUA6NLw09EwE0CqkOc4q9oUmW1yo/edit?usp=sharing"",""เชียงราย!J388"")"),0)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IFERROR(__xludf.DUMMYFUNCTION("IMPORTRANGE(""https://docs.google.com/spreadsheets/d/11923uPwbBZFjjGgGUA6NLw09EwE0CqkOc4q9oUmW1yo/edit?usp=sharing"",""เชียงราย!I389"")"),0)</f>
        <v>0</v>
      </c>
      <c r="J494" s="417">
        <f ca="1">IFERROR(__xludf.DUMMYFUNCTION("IMPORTRANGE(""https://docs.google.com/spreadsheets/d/11923uPwbBZFjjGgGUA6NLw09EwE0CqkOc4q9oUmW1yo/edit?usp=sharing"",""เชียงราย!J389"")"),0)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IFERROR(__xludf.DUMMYFUNCTION("IMPORTRANGE(""https://docs.google.com/spreadsheets/d/11923uPwbBZFjjGgGUA6NLw09EwE0CqkOc4q9oUmW1yo/edit?usp=sharing"",""เชียงราย!I390"")"),0)</f>
        <v>0</v>
      </c>
      <c r="J495" s="417">
        <f ca="1">IFERROR(__xludf.DUMMYFUNCTION("IMPORTRANGE(""https://docs.google.com/spreadsheets/d/11923uPwbBZFjjGgGUA6NLw09EwE0CqkOc4q9oUmW1yo/edit?usp=sharing"",""เชียงราย!J390"")"),0)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IFERROR(__xludf.DUMMYFUNCTION("IMPORTRANGE(""https://docs.google.com/spreadsheets/d/11923uPwbBZFjjGgGUA6NLw09EwE0CqkOc4q9oUmW1yo/edit?usp=sharing"",""เชียงราย!I391"")"),0)</f>
        <v>0</v>
      </c>
      <c r="J496" s="417">
        <f ca="1">IFERROR(__xludf.DUMMYFUNCTION("IMPORTRANGE(""https://docs.google.com/spreadsheets/d/11923uPwbBZFjjGgGUA6NLw09EwE0CqkOc4q9oUmW1yo/edit?usp=sharing"",""เชียงราย!J391"")"),0)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IFERROR(__xludf.DUMMYFUNCTION("IMPORTRANGE(""https://docs.google.com/spreadsheets/d/11923uPwbBZFjjGgGUA6NLw09EwE0CqkOc4q9oUmW1yo/edit?usp=sharing"",""เชียงราย!I392"")"),31)</f>
        <v>31</v>
      </c>
      <c r="J497" s="424">
        <f ca="1">IFERROR(__xludf.DUMMYFUNCTION("IMPORTRANGE(""https://docs.google.com/spreadsheets/d/11923uPwbBZFjjGgGUA6NLw09EwE0CqkOc4q9oUmW1yo/edit?usp=sharing"",""เชียงราย!J392"")"),318.79)</f>
        <v>318.79000000000002</v>
      </c>
      <c r="K497" s="425">
        <f t="shared" ca="1" si="117"/>
        <v>1028.3548387096776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IFERROR(__xludf.DUMMYFUNCTION("IMPORTRANGE(""https://docs.google.com/spreadsheets/d/11923uPwbBZFjjGgGUA6NLw09EwE0CqkOc4q9oUmW1yo/edit?usp=sharing"",""เชียงราย!I393"")"),31)</f>
        <v>31</v>
      </c>
      <c r="J498" s="401">
        <f ca="1">IFERROR(__xludf.DUMMYFUNCTION("IMPORTRANGE(""https://docs.google.com/spreadsheets/d/11923uPwbBZFjjGgGUA6NLw09EwE0CqkOc4q9oUmW1yo/edit?usp=sharing"",""เชียงราย!J393"")"),318.79)</f>
        <v>318.79000000000002</v>
      </c>
      <c r="K498" s="168">
        <f t="shared" ca="1" si="117"/>
        <v>1028.3548387096776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IFERROR(__xludf.DUMMYFUNCTION("IMPORTRANGE(""https://docs.google.com/spreadsheets/d/11923uPwbBZFjjGgGUA6NLw09EwE0CqkOc4q9oUmW1yo/edit?usp=sharing"",""เชียงราย!I394"")"),6)</f>
        <v>6</v>
      </c>
      <c r="J499" s="401">
        <f ca="1">IFERROR(__xludf.DUMMYFUNCTION("IMPORTRANGE(""https://docs.google.com/spreadsheets/d/11923uPwbBZFjjGgGUA6NLw09EwE0CqkOc4q9oUmW1yo/edit?usp=sharing"",""เชียงราย!J394"")"),38)</f>
        <v>38</v>
      </c>
      <c r="K499" s="204">
        <f t="shared" ca="1" si="117"/>
        <v>633.33333333333337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IFERROR(__xludf.DUMMYFUNCTION("IMPORTRANGE(""https://docs.google.com/spreadsheets/d/11923uPwbBZFjjGgGUA6NLw09EwE0CqkOc4q9oUmW1yo/edit?usp=sharing"",""เชียงราย!I395"")"),0)</f>
        <v>0</v>
      </c>
      <c r="J500" s="167">
        <f ca="1">IFERROR(__xludf.DUMMYFUNCTION("IMPORTRANGE(""https://docs.google.com/spreadsheets/d/11923uPwbBZFjjGgGUA6NLw09EwE0CqkOc4q9oUmW1yo/edit?usp=sharing"",""เชียงราย!J395"")"),316)</f>
        <v>316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IFERROR(__xludf.DUMMYFUNCTION("IMPORTRANGE(""https://docs.google.com/spreadsheets/d/11923uPwbBZFjjGgGUA6NLw09EwE0CqkOc4q9oUmW1yo/edit?usp=sharing"",""เชียงราย!I396"")"),0)</f>
        <v>0</v>
      </c>
      <c r="J501" s="167">
        <f ca="1">IFERROR(__xludf.DUMMYFUNCTION("IMPORTRANGE(""https://docs.google.com/spreadsheets/d/11923uPwbBZFjjGgGUA6NLw09EwE0CqkOc4q9oUmW1yo/edit?usp=sharing"",""เชียงราย!J396"")"),37)</f>
        <v>37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IFERROR(__xludf.DUMMYFUNCTION("IMPORTRANGE(""https://docs.google.com/spreadsheets/d/11923uPwbBZFjjGgGUA6NLw09EwE0CqkOc4q9oUmW1yo/edit?usp=sharing"",""เชียงราย!I397"")"),0)</f>
        <v>0</v>
      </c>
      <c r="J502" s="192">
        <f ca="1">IFERROR(__xludf.DUMMYFUNCTION("IMPORTRANGE(""https://docs.google.com/spreadsheets/d/11923uPwbBZFjjGgGUA6NLw09EwE0CqkOc4q9oUmW1yo/edit?usp=sharing"",""เชียงราย!J397"")"),316)</f>
        <v>316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IFERROR(__xludf.DUMMYFUNCTION("IMPORTRANGE(""https://docs.google.com/spreadsheets/d/11923uPwbBZFjjGgGUA6NLw09EwE0CqkOc4q9oUmW1yo/edit?usp=sharing"",""เชียงราย!I398"")"),0)</f>
        <v>0</v>
      </c>
      <c r="J503" s="192">
        <f ca="1">IFERROR(__xludf.DUMMYFUNCTION("IMPORTRANGE(""https://docs.google.com/spreadsheets/d/11923uPwbBZFjjGgGUA6NLw09EwE0CqkOc4q9oUmW1yo/edit?usp=sharing"",""เชียงราย!J398"")"),37)</f>
        <v>37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IFERROR(__xludf.DUMMYFUNCTION("IMPORTRANGE(""https://docs.google.com/spreadsheets/d/11923uPwbBZFjjGgGUA6NLw09EwE0CqkOc4q9oUmW1yo/edit?usp=sharing"",""เชียงราย!I399"")"),0)</f>
        <v>0</v>
      </c>
      <c r="J504" s="192">
        <f ca="1">IFERROR(__xludf.DUMMYFUNCTION("IMPORTRANGE(""https://docs.google.com/spreadsheets/d/11923uPwbBZFjjGgGUA6NLw09EwE0CqkOc4q9oUmW1yo/edit?usp=sharing"",""เชียงราย!J399"")"),0)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IFERROR(__xludf.DUMMYFUNCTION("IMPORTRANGE(""https://docs.google.com/spreadsheets/d/11923uPwbBZFjjGgGUA6NLw09EwE0CqkOc4q9oUmW1yo/edit?usp=sharing"",""เชียงราย!I400"")"),0)</f>
        <v>0</v>
      </c>
      <c r="J505" s="192">
        <f ca="1">IFERROR(__xludf.DUMMYFUNCTION("IMPORTRANGE(""https://docs.google.com/spreadsheets/d/11923uPwbBZFjjGgGUA6NLw09EwE0CqkOc4q9oUmW1yo/edit?usp=sharing"",""เชียงราย!J400"")"),0)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IFERROR(__xludf.DUMMYFUNCTION("IMPORTRANGE(""https://docs.google.com/spreadsheets/d/11923uPwbBZFjjGgGUA6NLw09EwE0CqkOc4q9oUmW1yo/edit?usp=sharing"",""เชียงราย!I401"")"),0)</f>
        <v>0</v>
      </c>
      <c r="J506" s="192">
        <f ca="1">IFERROR(__xludf.DUMMYFUNCTION("IMPORTRANGE(""https://docs.google.com/spreadsheets/d/11923uPwbBZFjjGgGUA6NLw09EwE0CqkOc4q9oUmW1yo/edit?usp=sharing"",""เชียงราย!J401"")"),0)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IFERROR(__xludf.DUMMYFUNCTION("IMPORTRANGE(""https://docs.google.com/spreadsheets/d/11923uPwbBZFjjGgGUA6NLw09EwE0CqkOc4q9oUmW1yo/edit?usp=sharing"",""เชียงราย!I402"")"),0)</f>
        <v>0</v>
      </c>
      <c r="J507" s="192">
        <f ca="1">IFERROR(__xludf.DUMMYFUNCTION("IMPORTRANGE(""https://docs.google.com/spreadsheets/d/11923uPwbBZFjjGgGUA6NLw09EwE0CqkOc4q9oUmW1yo/edit?usp=sharing"",""เชียงราย!J402"")"),0)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IFERROR(__xludf.DUMMYFUNCTION("IMPORTRANGE(""https://docs.google.com/spreadsheets/d/11923uPwbBZFjjGgGUA6NLw09EwE0CqkOc4q9oUmW1yo/edit?usp=sharing"",""เชียงราย!I403"")"),0)</f>
        <v>0</v>
      </c>
      <c r="J508" s="167">
        <f ca="1">IFERROR(__xludf.DUMMYFUNCTION("IMPORTRANGE(""https://docs.google.com/spreadsheets/d/11923uPwbBZFjjGgGUA6NLw09EwE0CqkOc4q9oUmW1yo/edit?usp=sharing"",""เชียงราย!J403"")"),2.79)</f>
        <v>2.79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IFERROR(__xludf.DUMMYFUNCTION("IMPORTRANGE(""https://docs.google.com/spreadsheets/d/11923uPwbBZFjjGgGUA6NLw09EwE0CqkOc4q9oUmW1yo/edit?usp=sharing"",""เชียงราย!I404"")"),0)</f>
        <v>0</v>
      </c>
      <c r="J509" s="167">
        <f ca="1">IFERROR(__xludf.DUMMYFUNCTION("IMPORTRANGE(""https://docs.google.com/spreadsheets/d/11923uPwbBZFjjGgGUA6NLw09EwE0CqkOc4q9oUmW1yo/edit?usp=sharing"",""เชียงราย!J404"")"),1)</f>
        <v>1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IFERROR(__xludf.DUMMYFUNCTION("IMPORTRANGE(""https://docs.google.com/spreadsheets/d/11923uPwbBZFjjGgGUA6NLw09EwE0CqkOc4q9oUmW1yo/edit?usp=sharing"",""เชียงราย!I405"")"),0)</f>
        <v>0</v>
      </c>
      <c r="J510" s="192">
        <f ca="1">IFERROR(__xludf.DUMMYFUNCTION("IMPORTRANGE(""https://docs.google.com/spreadsheets/d/11923uPwbBZFjjGgGUA6NLw09EwE0CqkOc4q9oUmW1yo/edit?usp=sharing"",""เชียงราย!J405"")"),2.79)</f>
        <v>2.79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IFERROR(__xludf.DUMMYFUNCTION("IMPORTRANGE(""https://docs.google.com/spreadsheets/d/11923uPwbBZFjjGgGUA6NLw09EwE0CqkOc4q9oUmW1yo/edit?usp=sharing"",""เชียงราย!I406"")"),0)</f>
        <v>0</v>
      </c>
      <c r="J511" s="192">
        <f ca="1">IFERROR(__xludf.DUMMYFUNCTION("IMPORTRANGE(""https://docs.google.com/spreadsheets/d/11923uPwbBZFjjGgGUA6NLw09EwE0CqkOc4q9oUmW1yo/edit?usp=sharing"",""เชียงราย!J406"")"),1)</f>
        <v>1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IFERROR(__xludf.DUMMYFUNCTION("IMPORTRANGE(""https://docs.google.com/spreadsheets/d/11923uPwbBZFjjGgGUA6NLw09EwE0CqkOc4q9oUmW1yo/edit?usp=sharing"",""เชียงราย!I407"")"),0)</f>
        <v>0</v>
      </c>
      <c r="J512" s="192">
        <f ca="1">IFERROR(__xludf.DUMMYFUNCTION("IMPORTRANGE(""https://docs.google.com/spreadsheets/d/11923uPwbBZFjjGgGUA6NLw09EwE0CqkOc4q9oUmW1yo/edit?usp=sharing"",""เชียงราย!J407"")"),0)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IFERROR(__xludf.DUMMYFUNCTION("IMPORTRANGE(""https://docs.google.com/spreadsheets/d/11923uPwbBZFjjGgGUA6NLw09EwE0CqkOc4q9oUmW1yo/edit?usp=sharing"",""เชียงราย!I408"")"),0)</f>
        <v>0</v>
      </c>
      <c r="J513" s="192">
        <f ca="1">IFERROR(__xludf.DUMMYFUNCTION("IMPORTRANGE(""https://docs.google.com/spreadsheets/d/11923uPwbBZFjjGgGUA6NLw09EwE0CqkOc4q9oUmW1yo/edit?usp=sharing"",""เชียงราย!J408"")"),0)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IFERROR(__xludf.DUMMYFUNCTION("IMPORTRANGE(""https://docs.google.com/spreadsheets/d/11923uPwbBZFjjGgGUA6NLw09EwE0CqkOc4q9oUmW1yo/edit?usp=sharing"",""เชียงราย!I409"")"),0)</f>
        <v>0</v>
      </c>
      <c r="J514" s="192">
        <f ca="1">IFERROR(__xludf.DUMMYFUNCTION("IMPORTRANGE(""https://docs.google.com/spreadsheets/d/11923uPwbBZFjjGgGUA6NLw09EwE0CqkOc4q9oUmW1yo/edit?usp=sharing"",""เชียงราย!J409"")"),0)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IFERROR(__xludf.DUMMYFUNCTION("IMPORTRANGE(""https://docs.google.com/spreadsheets/d/11923uPwbBZFjjGgGUA6NLw09EwE0CqkOc4q9oUmW1yo/edit?usp=sharing"",""เชียงราย!I410"")"),0)</f>
        <v>0</v>
      </c>
      <c r="J515" s="192">
        <f ca="1">IFERROR(__xludf.DUMMYFUNCTION("IMPORTRANGE(""https://docs.google.com/spreadsheets/d/11923uPwbBZFjjGgGUA6NLw09EwE0CqkOc4q9oUmW1yo/edit?usp=sharing"",""เชียงราย!J410"")"),0)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IFERROR(__xludf.DUMMYFUNCTION("IMPORTRANGE(""https://docs.google.com/spreadsheets/d/11923uPwbBZFjjGgGUA6NLw09EwE0CqkOc4q9oUmW1yo/edit?usp=sharing"",""เชียงราย!I411"")"),0)</f>
        <v>0</v>
      </c>
      <c r="J516" s="264">
        <f ca="1">IFERROR(__xludf.DUMMYFUNCTION("IMPORTRANGE(""https://docs.google.com/spreadsheets/d/11923uPwbBZFjjGgGUA6NLw09EwE0CqkOc4q9oUmW1yo/edit?usp=sharing"",""เชียงราย!J411"")"),0)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IFERROR(__xludf.DUMMYFUNCTION("IMPORTRANGE(""https://docs.google.com/spreadsheets/d/11923uPwbBZFjjGgGUA6NLw09EwE0CqkOc4q9oUmW1yo/edit?usp=sharing"",""เชียงราย!I412"")"),0)</f>
        <v>0</v>
      </c>
      <c r="J517" s="277">
        <f ca="1">IFERROR(__xludf.DUMMYFUNCTION("IMPORTRANGE(""https://docs.google.com/spreadsheets/d/11923uPwbBZFjjGgGUA6NLw09EwE0CqkOc4q9oUmW1yo/edit?usp=sharing"",""เชียงราย!J412"")"),0)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IFERROR(__xludf.DUMMYFUNCTION("IMPORTRANGE(""https://docs.google.com/spreadsheets/d/11923uPwbBZFjjGgGUA6NLw09EwE0CqkOc4q9oUmW1yo/edit?usp=sharing"",""เชียงราย!I413"")"),0)</f>
        <v>0</v>
      </c>
      <c r="J518" s="277">
        <f ca="1">IFERROR(__xludf.DUMMYFUNCTION("IMPORTRANGE(""https://docs.google.com/spreadsheets/d/11923uPwbBZFjjGgGUA6NLw09EwE0CqkOc4q9oUmW1yo/edit?usp=sharing"",""เชียงราย!J413"")"),0)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IFERROR(__xludf.DUMMYFUNCTION("IMPORTRANGE(""https://docs.google.com/spreadsheets/d/11923uPwbBZFjjGgGUA6NLw09EwE0CqkOc4q9oUmW1yo/edit?usp=sharing"",""เชียงราย!I414"")"),0)</f>
        <v>0</v>
      </c>
      <c r="J519" s="191">
        <f ca="1">IFERROR(__xludf.DUMMYFUNCTION("IMPORTRANGE(""https://docs.google.com/spreadsheets/d/11923uPwbBZFjjGgGUA6NLw09EwE0CqkOc4q9oUmW1yo/edit?usp=sharing"",""เชียงราย!J414"")"),0)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IFERROR(__xludf.DUMMYFUNCTION("IMPORTRANGE(""https://docs.google.com/spreadsheets/d/11923uPwbBZFjjGgGUA6NLw09EwE0CqkOc4q9oUmW1yo/edit?usp=sharing"",""เชียงราย!I415"")"),0)</f>
        <v>0</v>
      </c>
      <c r="J520" s="191">
        <f ca="1">IFERROR(__xludf.DUMMYFUNCTION("IMPORTRANGE(""https://docs.google.com/spreadsheets/d/11923uPwbBZFjjGgGUA6NLw09EwE0CqkOc4q9oUmW1yo/edit?usp=sharing"",""เชียงราย!J415"")"),0)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IFERROR(__xludf.DUMMYFUNCTION("IMPORTRANGE(""https://docs.google.com/spreadsheets/d/11923uPwbBZFjjGgGUA6NLw09EwE0CqkOc4q9oUmW1yo/edit?usp=sharing"",""เชียงราย!I416"")"),0)</f>
        <v>0</v>
      </c>
      <c r="J521" s="191">
        <f ca="1">IFERROR(__xludf.DUMMYFUNCTION("IMPORTRANGE(""https://docs.google.com/spreadsheets/d/11923uPwbBZFjjGgGUA6NLw09EwE0CqkOc4q9oUmW1yo/edit?usp=sharing"",""เชียงราย!J416"")"),0)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IFERROR(__xludf.DUMMYFUNCTION("IMPORTRANGE(""https://docs.google.com/spreadsheets/d/11923uPwbBZFjjGgGUA6NLw09EwE0CqkOc4q9oUmW1yo/edit?usp=sharing"",""เชียงราย!I417"")"),0)</f>
        <v>0</v>
      </c>
      <c r="J522" s="191">
        <f ca="1">IFERROR(__xludf.DUMMYFUNCTION("IMPORTRANGE(""https://docs.google.com/spreadsheets/d/11923uPwbBZFjjGgGUA6NLw09EwE0CqkOc4q9oUmW1yo/edit?usp=sharing"",""เชียงราย!J417"")"),0)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IFERROR(__xludf.DUMMYFUNCTION("IMPORTRANGE(""https://docs.google.com/spreadsheets/d/11923uPwbBZFjjGgGUA6NLw09EwE0CqkOc4q9oUmW1yo/edit?usp=sharing"",""เชียงราย!I418"")"),0)</f>
        <v>0</v>
      </c>
      <c r="J523" s="191">
        <f ca="1">IFERROR(__xludf.DUMMYFUNCTION("IMPORTRANGE(""https://docs.google.com/spreadsheets/d/11923uPwbBZFjjGgGUA6NLw09EwE0CqkOc4q9oUmW1yo/edit?usp=sharing"",""เชียงราย!J418"")"),0)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IFERROR(__xludf.DUMMYFUNCTION("IMPORTRANGE(""https://docs.google.com/spreadsheets/d/11923uPwbBZFjjGgGUA6NLw09EwE0CqkOc4q9oUmW1yo/edit?usp=sharing"",""เชียงราย!I419"")"),0)</f>
        <v>0</v>
      </c>
      <c r="J524" s="191">
        <f ca="1">IFERROR(__xludf.DUMMYFUNCTION("IMPORTRANGE(""https://docs.google.com/spreadsheets/d/11923uPwbBZFjjGgGUA6NLw09EwE0CqkOc4q9oUmW1yo/edit?usp=sharing"",""เชียงราย!J419"")"),0)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IFERROR(__xludf.DUMMYFUNCTION("IMPORTRANGE(""https://docs.google.com/spreadsheets/d/11923uPwbBZFjjGgGUA6NLw09EwE0CqkOc4q9oUmW1yo/edit?usp=sharing"",""เชียงราย!I420"")"),0)</f>
        <v>0</v>
      </c>
      <c r="J525" s="277">
        <f ca="1">IFERROR(__xludf.DUMMYFUNCTION("IMPORTRANGE(""https://docs.google.com/spreadsheets/d/11923uPwbBZFjjGgGUA6NLw09EwE0CqkOc4q9oUmW1yo/edit?usp=sharing"",""เชียงราย!J420"")"),0)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IFERROR(__xludf.DUMMYFUNCTION("IMPORTRANGE(""https://docs.google.com/spreadsheets/d/11923uPwbBZFjjGgGUA6NLw09EwE0CqkOc4q9oUmW1yo/edit?usp=sharing"",""เชียงราย!I421"")"),0)</f>
        <v>0</v>
      </c>
      <c r="J526" s="277">
        <f ca="1">IFERROR(__xludf.DUMMYFUNCTION("IMPORTRANGE(""https://docs.google.com/spreadsheets/d/11923uPwbBZFjjGgGUA6NLw09EwE0CqkOc4q9oUmW1yo/edit?usp=sharing"",""เชียงราย!J421"")"),0)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IFERROR(__xludf.DUMMYFUNCTION("IMPORTRANGE(""https://docs.google.com/spreadsheets/d/11923uPwbBZFjjGgGUA6NLw09EwE0CqkOc4q9oUmW1yo/edit?usp=sharing"",""เชียงราย!I422"")"),0)</f>
        <v>0</v>
      </c>
      <c r="J527" s="192">
        <f ca="1">IFERROR(__xludf.DUMMYFUNCTION("IMPORTRANGE(""https://docs.google.com/spreadsheets/d/11923uPwbBZFjjGgGUA6NLw09EwE0CqkOc4q9oUmW1yo/edit?usp=sharing"",""เชียงราย!J422"")"),0)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IFERROR(__xludf.DUMMYFUNCTION("IMPORTRANGE(""https://docs.google.com/spreadsheets/d/11923uPwbBZFjjGgGUA6NLw09EwE0CqkOc4q9oUmW1yo/edit?usp=sharing"",""เชียงราย!I423"")"),0)</f>
        <v>0</v>
      </c>
      <c r="J528" s="192">
        <f ca="1">IFERROR(__xludf.DUMMYFUNCTION("IMPORTRANGE(""https://docs.google.com/spreadsheets/d/11923uPwbBZFjjGgGUA6NLw09EwE0CqkOc4q9oUmW1yo/edit?usp=sharing"",""เชียงราย!J423"")"),0)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IFERROR(__xludf.DUMMYFUNCTION("IMPORTRANGE(""https://docs.google.com/spreadsheets/d/11923uPwbBZFjjGgGUA6NLw09EwE0CqkOc4q9oUmW1yo/edit?usp=sharing"",""เชียงราย!I424"")"),0)</f>
        <v>0</v>
      </c>
      <c r="J529" s="192">
        <f ca="1">IFERROR(__xludf.DUMMYFUNCTION("IMPORTRANGE(""https://docs.google.com/spreadsheets/d/11923uPwbBZFjjGgGUA6NLw09EwE0CqkOc4q9oUmW1yo/edit?usp=sharing"",""เชียงราย!J424"")"),0)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IFERROR(__xludf.DUMMYFUNCTION("IMPORTRANGE(""https://docs.google.com/spreadsheets/d/11923uPwbBZFjjGgGUA6NLw09EwE0CqkOc4q9oUmW1yo/edit?usp=sharing"",""เชียงราย!I425"")"),0)</f>
        <v>0</v>
      </c>
      <c r="J530" s="192">
        <f ca="1">IFERROR(__xludf.DUMMYFUNCTION("IMPORTRANGE(""https://docs.google.com/spreadsheets/d/11923uPwbBZFjjGgGUA6NLw09EwE0CqkOc4q9oUmW1yo/edit?usp=sharing"",""เชียงราย!J425"")"),0)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IFERROR(__xludf.DUMMYFUNCTION("IMPORTRANGE(""https://docs.google.com/spreadsheets/d/11923uPwbBZFjjGgGUA6NLw09EwE0CqkOc4q9oUmW1yo/edit?usp=sharing"",""เชียงราย!I426"")"),0)</f>
        <v>0</v>
      </c>
      <c r="J531" s="192">
        <f ca="1">IFERROR(__xludf.DUMMYFUNCTION("IMPORTRANGE(""https://docs.google.com/spreadsheets/d/11923uPwbBZFjjGgGUA6NLw09EwE0CqkOc4q9oUmW1yo/edit?usp=sharing"",""เชียงราย!J426"")"),0)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IFERROR(__xludf.DUMMYFUNCTION("IMPORTRANGE(""https://docs.google.com/spreadsheets/d/11923uPwbBZFjjGgGUA6NLw09EwE0CqkOc4q9oUmW1yo/edit?usp=sharing"",""เชียงราย!I427"")"),0)</f>
        <v>0</v>
      </c>
      <c r="J532" s="445">
        <f ca="1">IFERROR(__xludf.DUMMYFUNCTION("IMPORTRANGE(""https://docs.google.com/spreadsheets/d/11923uPwbBZFjjGgGUA6NLw09EwE0CqkOc4q9oUmW1yo/edit?usp=sharing"",""เชียงราย!J427"")"),0)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IFERROR(__xludf.DUMMYFUNCTION("IMPORTRANGE(""https://docs.google.com/spreadsheets/d/11923uPwbBZFjjGgGUA6NLw09EwE0CqkOc4q9oUmW1yo/edit?usp=sharing"",""เชียงราย!I428"")"),30)</f>
        <v>30</v>
      </c>
      <c r="J533" s="393">
        <f ca="1">IFERROR(__xludf.DUMMYFUNCTION("IMPORTRANGE(""https://docs.google.com/spreadsheets/d/11923uPwbBZFjjGgGUA6NLw09EwE0CqkOc4q9oUmW1yo/edit?usp=sharing"",""เชียงราย!J428"")"),30)</f>
        <v>30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IFERROR(__xludf.DUMMYFUNCTION("IMPORTRANGE(""https://docs.google.com/spreadsheets/d/11923uPwbBZFjjGgGUA6NLw09EwE0CqkOc4q9oUmW1yo/edit?usp=sharing"",""เชียงราย!L428"")"),41150)</f>
        <v>41150</v>
      </c>
      <c r="M533" s="395"/>
      <c r="N533" s="395">
        <f ca="1">IFERROR(__xludf.DUMMYFUNCTION("IMPORTRANGE(""https://docs.google.com/spreadsheets/d/11923uPwbBZFjjGgGUA6NLw09EwE0CqkOc4q9oUmW1yo/edit?usp=sharing"",""เชียงราย!M428"")"),29288)</f>
        <v>29288</v>
      </c>
      <c r="O533" s="395">
        <f t="shared" ref="O533:O537" ca="1" si="118">+IF(L533&gt;0,N533*100/L533,0)</f>
        <v>71.173754556500612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IFERROR(__xludf.DUMMYFUNCTION("IMPORTRANGE(""https://docs.google.com/spreadsheets/d/11923uPwbBZFjjGgGUA6NLw09EwE0CqkOc4q9oUmW1yo/edit?usp=sharing"",""เชียงราย!L429"")"),0)</f>
        <v>0</v>
      </c>
      <c r="M534" s="169"/>
      <c r="N534" s="171">
        <f ca="1">IFERROR(__xludf.DUMMYFUNCTION("IMPORTRANGE(""https://docs.google.com/spreadsheets/d/11923uPwbBZFjjGgGUA6NLw09EwE0CqkOc4q9oUmW1yo/edit?usp=sharing"",""เชียงราย!M429"")"),0)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IFERROR(__xludf.DUMMYFUNCTION("IMPORTRANGE(""https://docs.google.com/spreadsheets/d/11923uPwbBZFjjGgGUA6NLw09EwE0CqkOc4q9oUmW1yo/edit?usp=sharing"",""เชียงราย!L430"")"),41150)</f>
        <v>41150</v>
      </c>
      <c r="M535" s="169"/>
      <c r="N535" s="171">
        <f ca="1">IFERROR(__xludf.DUMMYFUNCTION("IMPORTRANGE(""https://docs.google.com/spreadsheets/d/11923uPwbBZFjjGgGUA6NLw09EwE0CqkOc4q9oUmW1yo/edit?usp=sharing"",""เชียงราย!M430"")"),29288)</f>
        <v>29288</v>
      </c>
      <c r="O535" s="171">
        <f t="shared" ca="1" si="118"/>
        <v>71.173754556500612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IFERROR(__xludf.DUMMYFUNCTION("IMPORTRANGE(""https://docs.google.com/spreadsheets/d/11923uPwbBZFjjGgGUA6NLw09EwE0CqkOc4q9oUmW1yo/edit?usp=sharing"",""เชียงราย!L431"")"),0)</f>
        <v>0</v>
      </c>
      <c r="M536" s="171"/>
      <c r="N536" s="171">
        <f ca="1">IFERROR(__xludf.DUMMYFUNCTION("IMPORTRANGE(""https://docs.google.com/spreadsheets/d/11923uPwbBZFjjGgGUA6NLw09EwE0CqkOc4q9oUmW1yo/edit?usp=sharing"",""เชียงราย!M431"")"),0)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IFERROR(__xludf.DUMMYFUNCTION("IMPORTRANGE(""https://docs.google.com/spreadsheets/d/11923uPwbBZFjjGgGUA6NLw09EwE0CqkOc4q9oUmW1yo/edit?usp=sharing"",""เชียงราย!L432"")"),41150)</f>
        <v>41150</v>
      </c>
      <c r="M537" s="171"/>
      <c r="N537" s="171">
        <f ca="1">IFERROR(__xludf.DUMMYFUNCTION("IMPORTRANGE(""https://docs.google.com/spreadsheets/d/11923uPwbBZFjjGgGUA6NLw09EwE0CqkOc4q9oUmW1yo/edit?usp=sharing"",""เชียงราย!M432"")"),29288)</f>
        <v>29288</v>
      </c>
      <c r="O537" s="171">
        <f t="shared" ca="1" si="118"/>
        <v>71.173754556500612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IFERROR(__xludf.DUMMYFUNCTION("IMPORTRANGE(""https://docs.google.com/spreadsheets/d/11923uPwbBZFjjGgGUA6NLw09EwE0CqkOc4q9oUmW1yo/edit?usp=sharing"",""เชียงราย!M433"")"),29288)</f>
        <v>29288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IFERROR(__xludf.DUMMYFUNCTION("IMPORTRANGE(""https://docs.google.com/spreadsheets/d/11923uPwbBZFjjGgGUA6NLw09EwE0CqkOc4q9oUmW1yo/edit?usp=sharing"",""เชียงราย!M434"")"),0)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IFERROR(__xludf.DUMMYFUNCTION("IMPORTRANGE(""https://docs.google.com/spreadsheets/d/11923uPwbBZFjjGgGUA6NLw09EwE0CqkOc4q9oUmW1yo/edit?usp=sharing"",""เชียงราย!M435"")"),0)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IFERROR(__xludf.DUMMYFUNCTION("IMPORTRANGE(""https://docs.google.com/spreadsheets/d/11923uPwbBZFjjGgGUA6NLw09EwE0CqkOc4q9oUmW1yo/edit?usp=sharing"",""เชียงราย!M436"")"),0)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IFERROR(__xludf.DUMMYFUNCTION("IMPORTRANGE(""https://docs.google.com/spreadsheets/d/11923uPwbBZFjjGgGUA6NLw09EwE0CqkOc4q9oUmW1yo/edit?usp=sharing"",""เชียงราย!J438"")"),0)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IFERROR(__xludf.DUMMYFUNCTION("IMPORTRANGE(""https://docs.google.com/spreadsheets/d/11923uPwbBZFjjGgGUA6NLw09EwE0CqkOc4q9oUmW1yo/edit?usp=sharing"",""เชียงราย!J439"")"),1)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IFERROR(__xludf.DUMMYFUNCTION("IMPORTRANGE(""https://docs.google.com/spreadsheets/d/11923uPwbBZFjjGgGUA6NLw09EwE0CqkOc4q9oUmW1yo/edit?usp=sharing"",""เชียงราย!J440"")"),1)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IFERROR(__xludf.DUMMYFUNCTION("IMPORTRANGE(""https://docs.google.com/spreadsheets/d/11923uPwbBZFjjGgGUA6NLw09EwE0CqkOc4q9oUmW1yo/edit?usp=sharing"",""เชียงราย!J441"")"),1)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IFERROR(__xludf.DUMMYFUNCTION("IMPORTRANGE(""https://docs.google.com/spreadsheets/d/11923uPwbBZFjjGgGUA6NLw09EwE0CqkOc4q9oUmW1yo/edit?usp=sharing"",""เชียงราย!I442"")"),30)</f>
        <v>30</v>
      </c>
      <c r="J547" s="192">
        <f ca="1">IFERROR(__xludf.DUMMYFUNCTION("IMPORTRANGE(""https://docs.google.com/spreadsheets/d/11923uPwbBZFjjGgGUA6NLw09EwE0CqkOc4q9oUmW1yo/edit?usp=sharing"",""เชียงราย!J442"")"),30)</f>
        <v>30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IFERROR(__xludf.DUMMYFUNCTION("IMPORTRANGE(""https://docs.google.com/spreadsheets/d/11923uPwbBZFjjGgGUA6NLw09EwE0CqkOc4q9oUmW1yo/edit?usp=sharing"",""เชียงราย!J166"")"),0)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IFERROR(__xludf.DUMMYFUNCTION("IMPORTRANGE(""https://docs.google.com/spreadsheets/d/11923uPwbBZFjjGgGUA6NLw09EwE0CqkOc4q9oUmW1yo/edit?usp=sharing"",""เชียงราย!J444"")"),0)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IFERROR(__xludf.DUMMYFUNCTION("IMPORTRANGE(""https://docs.google.com/spreadsheets/d/11923uPwbBZFjjGgGUA6NLw09EwE0CqkOc4q9oUmW1yo/edit?usp=sharing"",""เชียงราย!J445"")"),0)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IFERROR(__xludf.DUMMYFUNCTION("IMPORTRANGE(""https://docs.google.com/spreadsheets/d/11923uPwbBZFjjGgGUA6NLw09EwE0CqkOc4q9oUmW1yo/edit?usp=sharing"",""เชียงราย!I446"")"),0)</f>
        <v>0</v>
      </c>
      <c r="J551" s="393">
        <f ca="1">IFERROR(__xludf.DUMMYFUNCTION("IMPORTRANGE(""https://docs.google.com/spreadsheets/d/11923uPwbBZFjjGgGUA6NLw09EwE0CqkOc4q9oUmW1yo/edit?usp=sharing"",""เชียงราย!J446"")"),0)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IFERROR(__xludf.DUMMYFUNCTION("IMPORTRANGE(""https://docs.google.com/spreadsheets/d/11923uPwbBZFjjGgGUA6NLw09EwE0CqkOc4q9oUmW1yo/edit?usp=sharing"",""เชียงราย!L446"")"),0)</f>
        <v>0</v>
      </c>
      <c r="M551" s="395"/>
      <c r="N551" s="395">
        <f ca="1">IFERROR(__xludf.DUMMYFUNCTION("IMPORTRANGE(""https://docs.google.com/spreadsheets/d/11923uPwbBZFjjGgGUA6NLw09EwE0CqkOc4q9oUmW1yo/edit?usp=sharing"",""เชียงราย!M446"")"),0)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IFERROR(__xludf.DUMMYFUNCTION("IMPORTRANGE(""https://docs.google.com/spreadsheets/d/11923uPwbBZFjjGgGUA6NLw09EwE0CqkOc4q9oUmW1yo/edit?usp=sharing"",""เชียงราย!L447"")"),0)</f>
        <v>0</v>
      </c>
      <c r="M552" s="169"/>
      <c r="N552" s="171">
        <f ca="1">IFERROR(__xludf.DUMMYFUNCTION("IMPORTRANGE(""https://docs.google.com/spreadsheets/d/11923uPwbBZFjjGgGUA6NLw09EwE0CqkOc4q9oUmW1yo/edit?usp=sharing"",""เชียงราย!M447"")"),0)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IFERROR(__xludf.DUMMYFUNCTION("IMPORTRANGE(""https://docs.google.com/spreadsheets/d/11923uPwbBZFjjGgGUA6NLw09EwE0CqkOc4q9oUmW1yo/edit?usp=sharing"",""เชียงราย!L448"")"),0)</f>
        <v>0</v>
      </c>
      <c r="M553" s="169"/>
      <c r="N553" s="171">
        <f ca="1">IFERROR(__xludf.DUMMYFUNCTION("IMPORTRANGE(""https://docs.google.com/spreadsheets/d/11923uPwbBZFjjGgGUA6NLw09EwE0CqkOc4q9oUmW1yo/edit?usp=sharing"",""เชียงราย!M448"")"),0)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IFERROR(__xludf.DUMMYFUNCTION("IMPORTRANGE(""https://docs.google.com/spreadsheets/d/11923uPwbBZFjjGgGUA6NLw09EwE0CqkOc4q9oUmW1yo/edit?usp=sharing"",""เชียงราย!L449"")"),0)</f>
        <v>0</v>
      </c>
      <c r="M554" s="171"/>
      <c r="N554" s="171">
        <f ca="1">IFERROR(__xludf.DUMMYFUNCTION("IMPORTRANGE(""https://docs.google.com/spreadsheets/d/11923uPwbBZFjjGgGUA6NLw09EwE0CqkOc4q9oUmW1yo/edit?usp=sharing"",""เชียงราย!M449"")"),0)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IFERROR(__xludf.DUMMYFUNCTION("IMPORTRANGE(""https://docs.google.com/spreadsheets/d/11923uPwbBZFjjGgGUA6NLw09EwE0CqkOc4q9oUmW1yo/edit?usp=sharing"",""เชียงราย!L450"")"),0)</f>
        <v>0</v>
      </c>
      <c r="M555" s="171"/>
      <c r="N555" s="171">
        <f ca="1">IFERROR(__xludf.DUMMYFUNCTION("IMPORTRANGE(""https://docs.google.com/spreadsheets/d/11923uPwbBZFjjGgGUA6NLw09EwE0CqkOc4q9oUmW1yo/edit?usp=sharing"",""เชียงราย!M450"")"),0)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IFERROR(__xludf.DUMMYFUNCTION("IMPORTRANGE(""https://docs.google.com/spreadsheets/d/11923uPwbBZFjjGgGUA6NLw09EwE0CqkOc4q9oUmW1yo/edit?usp=sharing"",""เชียงราย!M451"")"),0)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IFERROR(__xludf.DUMMYFUNCTION("IMPORTRANGE(""https://docs.google.com/spreadsheets/d/11923uPwbBZFjjGgGUA6NLw09EwE0CqkOc4q9oUmW1yo/edit?usp=sharing"",""เชียงราย!M452"")"),0)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IFERROR(__xludf.DUMMYFUNCTION("IMPORTRANGE(""https://docs.google.com/spreadsheets/d/11923uPwbBZFjjGgGUA6NLw09EwE0CqkOc4q9oUmW1yo/edit?usp=sharing"",""เชียงราย!M453"")"),0)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IFERROR(__xludf.DUMMYFUNCTION("IMPORTRANGE(""https://docs.google.com/spreadsheets/d/11923uPwbBZFjjGgGUA6NLw09EwE0CqkOc4q9oUmW1yo/edit?usp=sharing"",""เชียงราย!M454"")"),0)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IFERROR(__xludf.DUMMYFUNCTION("IMPORTRANGE(""https://docs.google.com/spreadsheets/d/11923uPwbBZFjjGgGUA6NLw09EwE0CqkOc4q9oUmW1yo/edit?usp=sharing"",""เชียงราย!I455"")"),0)</f>
        <v>0</v>
      </c>
      <c r="J560" s="167">
        <f ca="1">IFERROR(__xludf.DUMMYFUNCTION("IMPORTRANGE(""https://docs.google.com/spreadsheets/d/11923uPwbBZFjjGgGUA6NLw09EwE0CqkOc4q9oUmW1yo/edit?usp=sharing"",""เชียงราย!J455"")"),0)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IFERROR(__xludf.DUMMYFUNCTION("IMPORTRANGE(""https://docs.google.com/spreadsheets/d/11923uPwbBZFjjGgGUA6NLw09EwE0CqkOc4q9oUmW1yo/edit?usp=sharing"",""เชียงราย!I456"")"),0)</f>
        <v>0</v>
      </c>
      <c r="J561" s="191">
        <f ca="1">IFERROR(__xludf.DUMMYFUNCTION("IMPORTRANGE(""https://docs.google.com/spreadsheets/d/11923uPwbBZFjjGgGUA6NLw09EwE0CqkOc4q9oUmW1yo/edit?usp=sharing"",""เชียงราย!J456"")"),0)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IFERROR(__xludf.DUMMYFUNCTION("IMPORTRANGE(""https://docs.google.com/spreadsheets/d/11923uPwbBZFjjGgGUA6NLw09EwE0CqkOc4q9oUmW1yo/edit?usp=sharing"",""เชียงราย!I457"")"),"")</f>
        <v/>
      </c>
      <c r="J562" s="191" t="str">
        <f ca="1">IFERROR(__xludf.DUMMYFUNCTION("IMPORTRANGE(""https://docs.google.com/spreadsheets/d/11923uPwbBZFjjGgGUA6NLw09EwE0CqkOc4q9oUmW1yo/edit?usp=sharing"",""เชียงราย!J457"")"),"")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IFERROR(__xludf.DUMMYFUNCTION("IMPORTRANGE(""https://docs.google.com/spreadsheets/d/11923uPwbBZFjjGgGUA6NLw09EwE0CqkOc4q9oUmW1yo/edit?usp=sharing"",""เชียงราย!I458"")"),"")</f>
        <v/>
      </c>
      <c r="J563" s="191" t="str">
        <f ca="1">IFERROR(__xludf.DUMMYFUNCTION("IMPORTRANGE(""https://docs.google.com/spreadsheets/d/11923uPwbBZFjjGgGUA6NLw09EwE0CqkOc4q9oUmW1yo/edit?usp=sharing"",""เชียงราย!J458"")"),"")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IFERROR(__xludf.DUMMYFUNCTION("IMPORTRANGE(""https://docs.google.com/spreadsheets/d/11923uPwbBZFjjGgGUA6NLw09EwE0CqkOc4q9oUmW1yo/edit?usp=sharing"",""เชียงราย!I459"")"),3400)</f>
        <v>3400</v>
      </c>
      <c r="J564" s="360">
        <f ca="1">IFERROR(__xludf.DUMMYFUNCTION("IMPORTRANGE(""https://docs.google.com/spreadsheets/d/11923uPwbBZFjjGgGUA6NLw09EwE0CqkOc4q9oUmW1yo/edit?usp=sharing"",""เชียงราย!J459"")"),1446)</f>
        <v>1446</v>
      </c>
      <c r="K564" s="361">
        <f t="shared" ca="1" si="121"/>
        <v>42.529411764705884</v>
      </c>
      <c r="L564" s="362">
        <f ca="1">IFERROR(__xludf.DUMMYFUNCTION("IMPORTRANGE(""https://docs.google.com/spreadsheets/d/11923uPwbBZFjjGgGUA6NLw09EwE0CqkOc4q9oUmW1yo/edit?usp=sharing"",""เชียงราย!L459"")"),165600)</f>
        <v>165600</v>
      </c>
      <c r="M564" s="362"/>
      <c r="N564" s="362">
        <f ca="1">IFERROR(__xludf.DUMMYFUNCTION("IMPORTRANGE(""https://docs.google.com/spreadsheets/d/11923uPwbBZFjjGgGUA6NLw09EwE0CqkOc4q9oUmW1yo/edit?usp=sharing"",""เชียงราย!M459"")"),21000)</f>
        <v>21000</v>
      </c>
      <c r="O564" s="362">
        <f t="shared" ref="O564:O568" ca="1" si="122">+IF(L564&gt;0,N564*100/L564,0)</f>
        <v>12.681159420289855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IFERROR(__xludf.DUMMYFUNCTION("IMPORTRANGE(""https://docs.google.com/spreadsheets/d/11923uPwbBZFjjGgGUA6NLw09EwE0CqkOc4q9oUmW1yo/edit?usp=sharing"",""เชียงราย!L460"")"),0)</f>
        <v>0</v>
      </c>
      <c r="M565" s="169"/>
      <c r="N565" s="171">
        <f ca="1">IFERROR(__xludf.DUMMYFUNCTION("IMPORTRANGE(""https://docs.google.com/spreadsheets/d/11923uPwbBZFjjGgGUA6NLw09EwE0CqkOc4q9oUmW1yo/edit?usp=sharing"",""เชียงราย!M460"")"),0)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IFERROR(__xludf.DUMMYFUNCTION("IMPORTRANGE(""https://docs.google.com/spreadsheets/d/11923uPwbBZFjjGgGUA6NLw09EwE0CqkOc4q9oUmW1yo/edit?usp=sharing"",""เชียงราย!L461"")"),165600)</f>
        <v>165600</v>
      </c>
      <c r="M566" s="169"/>
      <c r="N566" s="171">
        <f ca="1">IFERROR(__xludf.DUMMYFUNCTION("IMPORTRANGE(""https://docs.google.com/spreadsheets/d/11923uPwbBZFjjGgGUA6NLw09EwE0CqkOc4q9oUmW1yo/edit?usp=sharing"",""เชียงราย!M461"")"),21000)</f>
        <v>21000</v>
      </c>
      <c r="O566" s="171">
        <f t="shared" ca="1" si="122"/>
        <v>12.681159420289855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IFERROR(__xludf.DUMMYFUNCTION("IMPORTRANGE(""https://docs.google.com/spreadsheets/d/11923uPwbBZFjjGgGUA6NLw09EwE0CqkOc4q9oUmW1yo/edit?usp=sharing"",""เชียงราย!L462"")"),0)</f>
        <v>0</v>
      </c>
      <c r="M567" s="171"/>
      <c r="N567" s="171">
        <f ca="1">IFERROR(__xludf.DUMMYFUNCTION("IMPORTRANGE(""https://docs.google.com/spreadsheets/d/11923uPwbBZFjjGgGUA6NLw09EwE0CqkOc4q9oUmW1yo/edit?usp=sharing"",""เชียงราย!M462"")"),0)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IFERROR(__xludf.DUMMYFUNCTION("IMPORTRANGE(""https://docs.google.com/spreadsheets/d/11923uPwbBZFjjGgGUA6NLw09EwE0CqkOc4q9oUmW1yo/edit?usp=sharing"",""เชียงราย!L463"")"),165600)</f>
        <v>165600</v>
      </c>
      <c r="M568" s="171"/>
      <c r="N568" s="171">
        <f ca="1">IFERROR(__xludf.DUMMYFUNCTION("IMPORTRANGE(""https://docs.google.com/spreadsheets/d/11923uPwbBZFjjGgGUA6NLw09EwE0CqkOc4q9oUmW1yo/edit?usp=sharing"",""เชียงราย!M463"")"),21000)</f>
        <v>21000</v>
      </c>
      <c r="O568" s="171">
        <f t="shared" ca="1" si="122"/>
        <v>12.681159420289855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IFERROR(__xludf.DUMMYFUNCTION("IMPORTRANGE(""https://docs.google.com/spreadsheets/d/11923uPwbBZFjjGgGUA6NLw09EwE0CqkOc4q9oUmW1yo/edit?usp=sharing"",""เชียงราย!M464"")"),0)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IFERROR(__xludf.DUMMYFUNCTION("IMPORTRANGE(""https://docs.google.com/spreadsheets/d/11923uPwbBZFjjGgGUA6NLw09EwE0CqkOc4q9oUmW1yo/edit?usp=sharing"",""เชียงราย!M465"")"),0)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IFERROR(__xludf.DUMMYFUNCTION("IMPORTRANGE(""https://docs.google.com/spreadsheets/d/11923uPwbBZFjjGgGUA6NLw09EwE0CqkOc4q9oUmW1yo/edit?usp=sharing"",""เชียงราย!M466"")"),21000)</f>
        <v>21000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IFERROR(__xludf.DUMMYFUNCTION("IMPORTRANGE(""https://docs.google.com/spreadsheets/d/11923uPwbBZFjjGgGUA6NLw09EwE0CqkOc4q9oUmW1yo/edit?usp=sharing"",""เชียงราย!M467"")"),0)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IFERROR(__xludf.DUMMYFUNCTION("IMPORTRANGE(""https://docs.google.com/spreadsheets/d/11923uPwbBZFjjGgGUA6NLw09EwE0CqkOc4q9oUmW1yo/edit?usp=sharing"",""เชียงราย!I468"")"),3400)</f>
        <v>3400</v>
      </c>
      <c r="J573" s="401">
        <f ca="1">IFERROR(__xludf.DUMMYFUNCTION("IMPORTRANGE(""https://docs.google.com/spreadsheets/d/11923uPwbBZFjjGgGUA6NLw09EwE0CqkOc4q9oUmW1yo/edit?usp=sharing"",""เชียงราย!J468"")"),1446)</f>
        <v>1446</v>
      </c>
      <c r="K573" s="204">
        <f ca="1">IF(I573&gt;0,J573*100/I573,0)</f>
        <v>42.529411764705884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IFERROR(__xludf.DUMMYFUNCTION("IMPORTRANGE(""https://docs.google.com/spreadsheets/d/11923uPwbBZFjjGgGUA6NLw09EwE0CqkOc4q9oUmW1yo/edit?usp=sharing"",""เชียงราย!I470"")"),0)</f>
        <v>0</v>
      </c>
      <c r="J575" s="192">
        <f ca="1">IFERROR(__xludf.DUMMYFUNCTION("IMPORTRANGE(""https://docs.google.com/spreadsheets/d/11923uPwbBZFjjGgGUA6NLw09EwE0CqkOc4q9oUmW1yo/edit?usp=sharing"",""เชียงราย!J470"")"),0)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IFERROR(__xludf.DUMMYFUNCTION("IMPORTRANGE(""https://docs.google.com/spreadsheets/d/11923uPwbBZFjjGgGUA6NLw09EwE0CqkOc4q9oUmW1yo/edit?usp=sharing"",""เชียงราย!I471"")"),0)</f>
        <v>0</v>
      </c>
      <c r="J576" s="192">
        <f ca="1">IFERROR(__xludf.DUMMYFUNCTION("IMPORTRANGE(""https://docs.google.com/spreadsheets/d/11923uPwbBZFjjGgGUA6NLw09EwE0CqkOc4q9oUmW1yo/edit?usp=sharing"",""เชียงราย!J471"")"),0)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IFERROR(__xludf.DUMMYFUNCTION("IMPORTRANGE(""https://docs.google.com/spreadsheets/d/11923uPwbBZFjjGgGUA6NLw09EwE0CqkOc4q9oUmW1yo/edit?usp=sharing"",""เชียงราย!I472"")"),0)</f>
        <v>0</v>
      </c>
      <c r="J577" s="192">
        <f ca="1">IFERROR(__xludf.DUMMYFUNCTION("IMPORTRANGE(""https://docs.google.com/spreadsheets/d/11923uPwbBZFjjGgGUA6NLw09EwE0CqkOc4q9oUmW1yo/edit?usp=sharing"",""เชียงราย!J472"")"),1427)</f>
        <v>1427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IFERROR(__xludf.DUMMYFUNCTION("IMPORTRANGE(""https://docs.google.com/spreadsheets/d/11923uPwbBZFjjGgGUA6NLw09EwE0CqkOc4q9oUmW1yo/edit?usp=sharing"",""เชียงราย!I473"")"),0)</f>
        <v>0</v>
      </c>
      <c r="J578" s="192">
        <f ca="1">IFERROR(__xludf.DUMMYFUNCTION("IMPORTRANGE(""https://docs.google.com/spreadsheets/d/11923uPwbBZFjjGgGUA6NLw09EwE0CqkOc4q9oUmW1yo/edit?usp=sharing"",""เชียงราย!J473"")"),7)</f>
        <v>7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IFERROR(__xludf.DUMMYFUNCTION("IMPORTRANGE(""https://docs.google.com/spreadsheets/d/11923uPwbBZFjjGgGUA6NLw09EwE0CqkOc4q9oUmW1yo/edit?usp=sharing"",""เชียงราย!I474"")"),0)</f>
        <v>0</v>
      </c>
      <c r="J579" s="192">
        <f ca="1">IFERROR(__xludf.DUMMYFUNCTION("IMPORTRANGE(""https://docs.google.com/spreadsheets/d/11923uPwbBZFjjGgGUA6NLw09EwE0CqkOc4q9oUmW1yo/edit?usp=sharing"",""เชียงราย!J474"")"),12)</f>
        <v>12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IFERROR(__xludf.DUMMYFUNCTION("IMPORTRANGE(""https://docs.google.com/spreadsheets/d/11923uPwbBZFjjGgGUA6NLw09EwE0CqkOc4q9oUmW1yo/edit?usp=sharing"",""เชียงราย!I475"")"),176)</f>
        <v>176</v>
      </c>
      <c r="J580" s="360">
        <f ca="1">IFERROR(__xludf.DUMMYFUNCTION("IMPORTRANGE(""https://docs.google.com/spreadsheets/d/11923uPwbBZFjjGgGUA6NLw09EwE0CqkOc4q9oUmW1yo/edit?usp=sharing"",""เชียงราย!J475"")"),0)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IFERROR(__xludf.DUMMYFUNCTION("IMPORTRANGE(""https://docs.google.com/spreadsheets/d/11923uPwbBZFjjGgGUA6NLw09EwE0CqkOc4q9oUmW1yo/edit?usp=sharing"",""เชียงราย!L475"")"),359076)</f>
        <v>359076</v>
      </c>
      <c r="M580" s="362"/>
      <c r="N580" s="362">
        <f ca="1">IFERROR(__xludf.DUMMYFUNCTION("IMPORTRANGE(""https://docs.google.com/spreadsheets/d/11923uPwbBZFjjGgGUA6NLw09EwE0CqkOc4q9oUmW1yo/edit?usp=sharing"",""เชียงราย!M475"")"),30020)</f>
        <v>30020</v>
      </c>
      <c r="O580" s="362">
        <f t="shared" ref="O580:O584" ca="1" si="124">+IF(L580&gt;0,N580*100/L580,0)</f>
        <v>8.3603471131459628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IFERROR(__xludf.DUMMYFUNCTION("IMPORTRANGE(""https://docs.google.com/spreadsheets/d/11923uPwbBZFjjGgGUA6NLw09EwE0CqkOc4q9oUmW1yo/edit?usp=sharing"",""เชียงราย!L476"")"),0)</f>
        <v>0</v>
      </c>
      <c r="M581" s="169"/>
      <c r="N581" s="171">
        <f ca="1">IFERROR(__xludf.DUMMYFUNCTION("IMPORTRANGE(""https://docs.google.com/spreadsheets/d/11923uPwbBZFjjGgGUA6NLw09EwE0CqkOc4q9oUmW1yo/edit?usp=sharing"",""เชียงราย!M476"")"),0)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IFERROR(__xludf.DUMMYFUNCTION("IMPORTRANGE(""https://docs.google.com/spreadsheets/d/11923uPwbBZFjjGgGUA6NLw09EwE0CqkOc4q9oUmW1yo/edit?usp=sharing"",""เชียงราย!L477"")"),359076)</f>
        <v>359076</v>
      </c>
      <c r="M582" s="169"/>
      <c r="N582" s="171">
        <f ca="1">IFERROR(__xludf.DUMMYFUNCTION("IMPORTRANGE(""https://docs.google.com/spreadsheets/d/11923uPwbBZFjjGgGUA6NLw09EwE0CqkOc4q9oUmW1yo/edit?usp=sharing"",""เชียงราย!M477"")"),30020)</f>
        <v>30020</v>
      </c>
      <c r="O582" s="171">
        <f t="shared" ca="1" si="124"/>
        <v>8.3603471131459628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IFERROR(__xludf.DUMMYFUNCTION("IMPORTRANGE(""https://docs.google.com/spreadsheets/d/11923uPwbBZFjjGgGUA6NLw09EwE0CqkOc4q9oUmW1yo/edit?usp=sharing"",""เชียงราย!L478"")"),0)</f>
        <v>0</v>
      </c>
      <c r="M583" s="171"/>
      <c r="N583" s="171">
        <f ca="1">IFERROR(__xludf.DUMMYFUNCTION("IMPORTRANGE(""https://docs.google.com/spreadsheets/d/11923uPwbBZFjjGgGUA6NLw09EwE0CqkOc4q9oUmW1yo/edit?usp=sharing"",""เชียงราย!M478"")"),0)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IFERROR(__xludf.DUMMYFUNCTION("IMPORTRANGE(""https://docs.google.com/spreadsheets/d/11923uPwbBZFjjGgGUA6NLw09EwE0CqkOc4q9oUmW1yo/edit?usp=sharing"",""เชียงราย!L479"")"),359076)</f>
        <v>359076</v>
      </c>
      <c r="M584" s="171"/>
      <c r="N584" s="171">
        <f ca="1">IFERROR(__xludf.DUMMYFUNCTION("IMPORTRANGE(""https://docs.google.com/spreadsheets/d/11923uPwbBZFjjGgGUA6NLw09EwE0CqkOc4q9oUmW1yo/edit?usp=sharing"",""เชียงราย!M479"")"),30020)</f>
        <v>30020</v>
      </c>
      <c r="O584" s="171">
        <f t="shared" ca="1" si="124"/>
        <v>8.3603471131459628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IFERROR(__xludf.DUMMYFUNCTION("IMPORTRANGE(""https://docs.google.com/spreadsheets/d/11923uPwbBZFjjGgGUA6NLw09EwE0CqkOc4q9oUmW1yo/edit?usp=sharing"",""เชียงราย!M480"")"),0)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IFERROR(__xludf.DUMMYFUNCTION("IMPORTRANGE(""https://docs.google.com/spreadsheets/d/11923uPwbBZFjjGgGUA6NLw09EwE0CqkOc4q9oUmW1yo/edit?usp=sharing"",""เชียงราย!M481"")"),0)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IFERROR(__xludf.DUMMYFUNCTION("IMPORTRANGE(""https://docs.google.com/spreadsheets/d/11923uPwbBZFjjGgGUA6NLw09EwE0CqkOc4q9oUmW1yo/edit?usp=sharing"",""เชียงราย!M482"")"),19000)</f>
        <v>19000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IFERROR(__xludf.DUMMYFUNCTION("IMPORTRANGE(""https://docs.google.com/spreadsheets/d/11923uPwbBZFjjGgGUA6NLw09EwE0CqkOc4q9oUmW1yo/edit?usp=sharing"",""เชียงราย!M483"")"),11020)</f>
        <v>11020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IFERROR(__xludf.DUMMYFUNCTION("IMPORTRANGE(""https://docs.google.com/spreadsheets/d/11923uPwbBZFjjGgGUA6NLw09EwE0CqkOc4q9oUmW1yo/edit?usp=sharing"",""เชียงราย!I484"")"),176)</f>
        <v>176</v>
      </c>
      <c r="J589" s="191">
        <f ca="1">IFERROR(__xludf.DUMMYFUNCTION("IMPORTRANGE(""https://docs.google.com/spreadsheets/d/11923uPwbBZFjjGgGUA6NLw09EwE0CqkOc4q9oUmW1yo/edit?usp=sharing"",""เชียงราย!J484"")"),43)</f>
        <v>43</v>
      </c>
      <c r="K589" s="168">
        <f t="shared" ref="K589:K596" ca="1" si="125">IF(I589&gt;0,J589*100/I589,0)</f>
        <v>24.431818181818183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IFERROR(__xludf.DUMMYFUNCTION("IMPORTRANGE(""https://docs.google.com/spreadsheets/d/11923uPwbBZFjjGgGUA6NLw09EwE0CqkOc4q9oUmW1yo/edit?usp=sharing"",""เชียงราย!I485"")"),0)</f>
        <v>0</v>
      </c>
      <c r="J590" s="191">
        <f ca="1">IFERROR(__xludf.DUMMYFUNCTION("IMPORTRANGE(""https://docs.google.com/spreadsheets/d/11923uPwbBZFjjGgGUA6NLw09EwE0CqkOc4q9oUmW1yo/edit?usp=sharing"",""เชียงราย!J485"")"),23.88)</f>
        <v>23.88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IFERROR(__xludf.DUMMYFUNCTION("IMPORTRANGE(""https://docs.google.com/spreadsheets/d/11923uPwbBZFjjGgGUA6NLw09EwE0CqkOc4q9oUmW1yo/edit?usp=sharing"",""เชียงราย!I486"")"),176)</f>
        <v>176</v>
      </c>
      <c r="J591" s="191">
        <f ca="1">IFERROR(__xludf.DUMMYFUNCTION("IMPORTRANGE(""https://docs.google.com/spreadsheets/d/11923uPwbBZFjjGgGUA6NLw09EwE0CqkOc4q9oUmW1yo/edit?usp=sharing"",""เชียงราย!J486"")"),0)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IFERROR(__xludf.DUMMYFUNCTION("IMPORTRANGE(""https://docs.google.com/spreadsheets/d/11923uPwbBZFjjGgGUA6NLw09EwE0CqkOc4q9oUmW1yo/edit?usp=sharing"",""เชียงราย!I487"")"),0)</f>
        <v>0</v>
      </c>
      <c r="J592" s="191">
        <f ca="1">IFERROR(__xludf.DUMMYFUNCTION("IMPORTRANGE(""https://docs.google.com/spreadsheets/d/11923uPwbBZFjjGgGUA6NLw09EwE0CqkOc4q9oUmW1yo/edit?usp=sharing"",""เชียงราย!J487"")"),0)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IFERROR(__xludf.DUMMYFUNCTION("IMPORTRANGE(""https://docs.google.com/spreadsheets/d/11923uPwbBZFjjGgGUA6NLw09EwE0CqkOc4q9oUmW1yo/edit?usp=sharing"",""เชียงราย!I488"")"),176)</f>
        <v>176</v>
      </c>
      <c r="J593" s="191">
        <f ca="1">IFERROR(__xludf.DUMMYFUNCTION("IMPORTRANGE(""https://docs.google.com/spreadsheets/d/11923uPwbBZFjjGgGUA6NLw09EwE0CqkOc4q9oUmW1yo/edit?usp=sharing"",""เชียงราย!J488"")"),0)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IFERROR(__xludf.DUMMYFUNCTION("IMPORTRANGE(""https://docs.google.com/spreadsheets/d/11923uPwbBZFjjGgGUA6NLw09EwE0CqkOc4q9oUmW1yo/edit?usp=sharing"",""เชียงราย!I489"")"),0)</f>
        <v>0</v>
      </c>
      <c r="J594" s="191">
        <f ca="1">IFERROR(__xludf.DUMMYFUNCTION("IMPORTRANGE(""https://docs.google.com/spreadsheets/d/11923uPwbBZFjjGgGUA6NLw09EwE0CqkOc4q9oUmW1yo/edit?usp=sharing"",""เชียงราย!J489"")"),0)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IFERROR(__xludf.DUMMYFUNCTION("IMPORTRANGE(""https://docs.google.com/spreadsheets/d/11923uPwbBZFjjGgGUA6NLw09EwE0CqkOc4q9oUmW1yo/edit?usp=sharing"",""เชียงราย!I490"")"),176)</f>
        <v>176</v>
      </c>
      <c r="J595" s="191">
        <f ca="1">IFERROR(__xludf.DUMMYFUNCTION("IMPORTRANGE(""https://docs.google.com/spreadsheets/d/11923uPwbBZFjjGgGUA6NLw09EwE0CqkOc4q9oUmW1yo/edit?usp=sharing"",""เชียงราย!J490"")"),0)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IFERROR(__xludf.DUMMYFUNCTION("IMPORTRANGE(""https://docs.google.com/spreadsheets/d/11923uPwbBZFjjGgGUA6NLw09EwE0CqkOc4q9oUmW1yo/edit?usp=sharing"",""เชียงราย!I491"")"),0)</f>
        <v>0</v>
      </c>
      <c r="J596" s="238">
        <f ca="1">IFERROR(__xludf.DUMMYFUNCTION("IMPORTRANGE(""https://docs.google.com/spreadsheets/d/11923uPwbBZFjjGgGUA6NLw09EwE0CqkOc4q9oUmW1yo/edit?usp=sharing"",""เชียงราย!J491"")"),0)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IFERROR(__xludf.DUMMYFUNCTION("IMPORTRANGE(""https://docs.google.com/spreadsheets/d/11923uPwbBZFjjGgGUA6NLw09EwE0CqkOc4q9oUmW1yo/edit?usp=sharing"",""เชียงราย!I492"")"),220)</f>
        <v>220</v>
      </c>
      <c r="J597" s="464">
        <f ca="1">IFERROR(__xludf.DUMMYFUNCTION("IMPORTRANGE(""https://docs.google.com/spreadsheets/d/11923uPwbBZFjjGgGUA6NLw09EwE0CqkOc4q9oUmW1yo/edit?usp=sharing"",""เชียงราย!J492"")"),0)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IFERROR(__xludf.DUMMYFUNCTION("IMPORTRANGE(""https://docs.google.com/spreadsheets/d/11923uPwbBZFjjGgGUA6NLw09EwE0CqkOc4q9oUmW1yo/edit?usp=sharing"",""เชียงราย!L492"")"),15500)</f>
        <v>15500</v>
      </c>
      <c r="M597" s="395"/>
      <c r="N597" s="395">
        <f ca="1">IFERROR(__xludf.DUMMYFUNCTION("IMPORTRANGE(""https://docs.google.com/spreadsheets/d/11923uPwbBZFjjGgGUA6NLw09EwE0CqkOc4q9oUmW1yo/edit?usp=sharing"",""เชียงราย!M492"")"),0)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IFERROR(__xludf.DUMMYFUNCTION("IMPORTRANGE(""https://docs.google.com/spreadsheets/d/11923uPwbBZFjjGgGUA6NLw09EwE0CqkOc4q9oUmW1yo/edit?usp=sharing"",""เชียงราย!L493"")"),0)</f>
        <v>0</v>
      </c>
      <c r="M598" s="169"/>
      <c r="N598" s="171">
        <f ca="1">IFERROR(__xludf.DUMMYFUNCTION("IMPORTRANGE(""https://docs.google.com/spreadsheets/d/11923uPwbBZFjjGgGUA6NLw09EwE0CqkOc4q9oUmW1yo/edit?usp=sharing"",""เชียงราย!M493"")"),0)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IFERROR(__xludf.DUMMYFUNCTION("IMPORTRANGE(""https://docs.google.com/spreadsheets/d/11923uPwbBZFjjGgGUA6NLw09EwE0CqkOc4q9oUmW1yo/edit?usp=sharing"",""เชียงราย!L494"")"),15500)</f>
        <v>15500</v>
      </c>
      <c r="M599" s="169"/>
      <c r="N599" s="171">
        <f ca="1">IFERROR(__xludf.DUMMYFUNCTION("IMPORTRANGE(""https://docs.google.com/spreadsheets/d/11923uPwbBZFjjGgGUA6NLw09EwE0CqkOc4q9oUmW1yo/edit?usp=sharing"",""เชียงราย!M494"")"),0)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IFERROR(__xludf.DUMMYFUNCTION("IMPORTRANGE(""https://docs.google.com/spreadsheets/d/11923uPwbBZFjjGgGUA6NLw09EwE0CqkOc4q9oUmW1yo/edit?usp=sharing"",""เชียงราย!L495"")"),0)</f>
        <v>0</v>
      </c>
      <c r="M600" s="171"/>
      <c r="N600" s="171">
        <f ca="1">IFERROR(__xludf.DUMMYFUNCTION("IMPORTRANGE(""https://docs.google.com/spreadsheets/d/11923uPwbBZFjjGgGUA6NLw09EwE0CqkOc4q9oUmW1yo/edit?usp=sharing"",""เชียงราย!M495"")"),0)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IFERROR(__xludf.DUMMYFUNCTION("IMPORTRANGE(""https://docs.google.com/spreadsheets/d/11923uPwbBZFjjGgGUA6NLw09EwE0CqkOc4q9oUmW1yo/edit?usp=sharing"",""เชียงราย!L496"")"),15500)</f>
        <v>15500</v>
      </c>
      <c r="M601" s="171"/>
      <c r="N601" s="171">
        <f ca="1">IFERROR(__xludf.DUMMYFUNCTION("IMPORTRANGE(""https://docs.google.com/spreadsheets/d/11923uPwbBZFjjGgGUA6NLw09EwE0CqkOc4q9oUmW1yo/edit?usp=sharing"",""เชียงราย!M496"")"),0)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IFERROR(__xludf.DUMMYFUNCTION("IMPORTRANGE(""https://docs.google.com/spreadsheets/d/11923uPwbBZFjjGgGUA6NLw09EwE0CqkOc4q9oUmW1yo/edit?usp=sharing"",""เชียงราย!M497"")"),0)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IFERROR(__xludf.DUMMYFUNCTION("IMPORTRANGE(""https://docs.google.com/spreadsheets/d/11923uPwbBZFjjGgGUA6NLw09EwE0CqkOc4q9oUmW1yo/edit?usp=sharing"",""เชียงราย!M498"")"),0)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IFERROR(__xludf.DUMMYFUNCTION("IMPORTRANGE(""https://docs.google.com/spreadsheets/d/11923uPwbBZFjjGgGUA6NLw09EwE0CqkOc4q9oUmW1yo/edit?usp=sharing"",""เชียงราย!M499"")"),0)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IFERROR(__xludf.DUMMYFUNCTION("IMPORTRANGE(""https://docs.google.com/spreadsheets/d/11923uPwbBZFjjGgGUA6NLw09EwE0CqkOc4q9oUmW1yo/edit?usp=sharing"",""เชียงราย!M500"")"),0)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IFERROR(__xludf.DUMMYFUNCTION("IMPORTRANGE(""https://docs.google.com/spreadsheets/d/11923uPwbBZFjjGgGUA6NLw09EwE0CqkOc4q9oUmW1yo/edit?usp=sharing"",""เชียงราย!J502"")"),0)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IFERROR(__xludf.DUMMYFUNCTION("IMPORTRANGE(""https://docs.google.com/spreadsheets/d/11923uPwbBZFjjGgGUA6NLw09EwE0CqkOc4q9oUmW1yo/edit?usp=sharing"",""เชียงราย!J503"")"),1)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IFERROR(__xludf.DUMMYFUNCTION("IMPORTRANGE(""https://docs.google.com/spreadsheets/d/11923uPwbBZFjjGgGUA6NLw09EwE0CqkOc4q9oUmW1yo/edit?usp=sharing"",""เชียงราย!J166"")"),0)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IFERROR(__xludf.DUMMYFUNCTION("IMPORTRANGE(""https://docs.google.com/spreadsheets/d/11923uPwbBZFjjGgGUA6NLw09EwE0CqkOc4q9oUmW1yo/edit?usp=sharing"",""เชียงราย!J166"")"),0)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IFERROR(__xludf.DUMMYFUNCTION("IMPORTRANGE(""https://docs.google.com/spreadsheets/d/11923uPwbBZFjjGgGUA6NLw09EwE0CqkOc4q9oUmW1yo/edit?usp=sharing"",""เชียงราย!I506"")"),220)</f>
        <v>220</v>
      </c>
      <c r="J611" s="167">
        <f ca="1">IFERROR(__xludf.DUMMYFUNCTION("IMPORTRANGE(""https://docs.google.com/spreadsheets/d/11923uPwbBZFjjGgGUA6NLw09EwE0CqkOc4q9oUmW1yo/edit?usp=sharing"",""เชียงราย!J506"")"),0)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IFERROR(__xludf.DUMMYFUNCTION("IMPORTRANGE(""https://docs.google.com/spreadsheets/d/11923uPwbBZFjjGgGUA6NLw09EwE0CqkOc4q9oUmW1yo/edit?usp=sharing"",""เชียงราย!I507"")"),0)</f>
        <v>0</v>
      </c>
      <c r="J612" s="192">
        <f ca="1">IFERROR(__xludf.DUMMYFUNCTION("IMPORTRANGE(""https://docs.google.com/spreadsheets/d/11923uPwbBZFjjGgGUA6NLw09EwE0CqkOc4q9oUmW1yo/edit?usp=sharing"",""เชียงราย!J507"")"),0)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IFERROR(__xludf.DUMMYFUNCTION("IMPORTRANGE(""https://docs.google.com/spreadsheets/d/11923uPwbBZFjjGgGUA6NLw09EwE0CqkOc4q9oUmW1yo/edit?usp=sharing"",""เชียงราย!I508"")"),0)</f>
        <v>0</v>
      </c>
      <c r="J613" s="192">
        <f ca="1">IFERROR(__xludf.DUMMYFUNCTION("IMPORTRANGE(""https://docs.google.com/spreadsheets/d/11923uPwbBZFjjGgGUA6NLw09EwE0CqkOc4q9oUmW1yo/edit?usp=sharing"",""เชียงราย!J508"")"),0)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IFERROR(__xludf.DUMMYFUNCTION("IMPORTRANGE(""https://docs.google.com/spreadsheets/d/11923uPwbBZFjjGgGUA6NLw09EwE0CqkOc4q9oUmW1yo/edit?usp=sharing"",""เชียงราย!I509"")"),0)</f>
        <v>0</v>
      </c>
      <c r="J614" s="192">
        <f ca="1">IFERROR(__xludf.DUMMYFUNCTION("IMPORTRANGE(""https://docs.google.com/spreadsheets/d/11923uPwbBZFjjGgGUA6NLw09EwE0CqkOc4q9oUmW1yo/edit?usp=sharing"",""เชียงราย!J509"")"),0)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IFERROR(__xludf.DUMMYFUNCTION("IMPORTRANGE(""https://docs.google.com/spreadsheets/d/11923uPwbBZFjjGgGUA6NLw09EwE0CqkOc4q9oUmW1yo/edit?usp=sharing"",""เชียงราย!I510"")"),0)</f>
        <v>0</v>
      </c>
      <c r="J615" s="192">
        <f ca="1">IFERROR(__xludf.DUMMYFUNCTION("IMPORTRANGE(""https://docs.google.com/spreadsheets/d/11923uPwbBZFjjGgGUA6NLw09EwE0CqkOc4q9oUmW1yo/edit?usp=sharing"",""เชียงราย!J510"")"),0)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IFERROR(__xludf.DUMMYFUNCTION("IMPORTRANGE(""https://docs.google.com/spreadsheets/d/11923uPwbBZFjjGgGUA6NLw09EwE0CqkOc4q9oUmW1yo/edit?usp=sharing"",""เชียงราย!I511"")"),0)</f>
        <v>0</v>
      </c>
      <c r="J616" s="192">
        <f ca="1">IFERROR(__xludf.DUMMYFUNCTION("IMPORTRANGE(""https://docs.google.com/spreadsheets/d/11923uPwbBZFjjGgGUA6NLw09EwE0CqkOc4q9oUmW1yo/edit?usp=sharing"",""เชียงราย!J511"")"),0)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IFERROR(__xludf.DUMMYFUNCTION("IMPORTRANGE(""https://docs.google.com/spreadsheets/d/11923uPwbBZFjjGgGUA6NLw09EwE0CqkOc4q9oUmW1yo/edit?usp=sharing"",""เชียงราย!I512"")"),0)</f>
        <v>0</v>
      </c>
      <c r="J617" s="191">
        <f ca="1">IFERROR(__xludf.DUMMYFUNCTION("IMPORTRANGE(""https://docs.google.com/spreadsheets/d/11923uPwbBZFjjGgGUA6NLw09EwE0CqkOc4q9oUmW1yo/edit?usp=sharing"",""เชียงราย!J512"")"),0)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IFERROR(__xludf.DUMMYFUNCTION("IMPORTRANGE(""https://docs.google.com/spreadsheets/d/11923uPwbBZFjjGgGUA6NLw09EwE0CqkOc4q9oUmW1yo/edit?usp=sharing"",""เชียงราย!I513"")"),0)</f>
        <v>0</v>
      </c>
      <c r="J618" s="192">
        <f ca="1">IFERROR(__xludf.DUMMYFUNCTION("IMPORTRANGE(""https://docs.google.com/spreadsheets/d/11923uPwbBZFjjGgGUA6NLw09EwE0CqkOc4q9oUmW1yo/edit?usp=sharing"",""เชียงราย!J513"")"),0)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IFERROR(__xludf.DUMMYFUNCTION("IMPORTRANGE(""https://docs.google.com/spreadsheets/d/11923uPwbBZFjjGgGUA6NLw09EwE0CqkOc4q9oUmW1yo/edit?usp=sharing"",""เชียงราย!I514"")"),0)</f>
        <v>0</v>
      </c>
      <c r="J619" s="192">
        <f ca="1">IFERROR(__xludf.DUMMYFUNCTION("IMPORTRANGE(""https://docs.google.com/spreadsheets/d/11923uPwbBZFjjGgGUA6NLw09EwE0CqkOc4q9oUmW1yo/edit?usp=sharing"",""เชียงราย!J514"")"),0)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IFERROR(__xludf.DUMMYFUNCTION("IMPORTRANGE(""https://docs.google.com/spreadsheets/d/11923uPwbBZFjjGgGUA6NLw09EwE0CqkOc4q9oUmW1yo/edit?usp=sharing"",""เชียงราย!I515"")"),2288)</f>
        <v>2288</v>
      </c>
      <c r="J620" s="167">
        <f ca="1">IFERROR(__xludf.DUMMYFUNCTION("IMPORTRANGE(""https://docs.google.com/spreadsheets/d/11923uPwbBZFjjGgGUA6NLw09EwE0CqkOc4q9oUmW1yo/edit?usp=sharing"",""เชียงราย!J515"")"),0)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IFERROR(__xludf.DUMMYFUNCTION("IMPORTRANGE(""https://docs.google.com/spreadsheets/d/11923uPwbBZFjjGgGUA6NLw09EwE0CqkOc4q9oUmW1yo/edit?usp=sharing"",""เชียงราย!I516"")"),0)</f>
        <v>0</v>
      </c>
      <c r="J621" s="167">
        <f ca="1">IFERROR(__xludf.DUMMYFUNCTION("IMPORTRANGE(""https://docs.google.com/spreadsheets/d/11923uPwbBZFjjGgGUA6NLw09EwE0CqkOc4q9oUmW1yo/edit?usp=sharing"",""เชียงราย!J516"")"),0)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IFERROR(__xludf.DUMMYFUNCTION("IMPORTRANGE(""https://docs.google.com/spreadsheets/d/11923uPwbBZFjjGgGUA6NLw09EwE0CqkOc4q9oUmW1yo/edit?usp=sharing"",""เชียงราย!I517"")"),0)</f>
        <v>0</v>
      </c>
      <c r="J622" s="192">
        <f ca="1">IFERROR(__xludf.DUMMYFUNCTION("IMPORTRANGE(""https://docs.google.com/spreadsheets/d/11923uPwbBZFjjGgGUA6NLw09EwE0CqkOc4q9oUmW1yo/edit?usp=sharing"",""เชียงราย!J517"")"),0)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IFERROR(__xludf.DUMMYFUNCTION("IMPORTRANGE(""https://docs.google.com/spreadsheets/d/11923uPwbBZFjjGgGUA6NLw09EwE0CqkOc4q9oUmW1yo/edit?usp=sharing"",""เชียงราย!I518"")"),0)</f>
        <v>0</v>
      </c>
      <c r="J623" s="192">
        <f ca="1">IFERROR(__xludf.DUMMYFUNCTION("IMPORTRANGE(""https://docs.google.com/spreadsheets/d/11923uPwbBZFjjGgGUA6NLw09EwE0CqkOc4q9oUmW1yo/edit?usp=sharing"",""เชียงราย!J518"")"),0)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IFERROR(__xludf.DUMMYFUNCTION("IMPORTRANGE(""https://docs.google.com/spreadsheets/d/11923uPwbBZFjjGgGUA6NLw09EwE0CqkOc4q9oUmW1yo/edit?usp=sharing"",""เชียงราย!I519"")"),0)</f>
        <v>0</v>
      </c>
      <c r="J624" s="191">
        <f ca="1">IFERROR(__xludf.DUMMYFUNCTION("IMPORTRANGE(""https://docs.google.com/spreadsheets/d/11923uPwbBZFjjGgGUA6NLw09EwE0CqkOc4q9oUmW1yo/edit?usp=sharing"",""เชียงราย!J519"")"),0)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IFERROR(__xludf.DUMMYFUNCTION("IMPORTRANGE(""https://docs.google.com/spreadsheets/d/11923uPwbBZFjjGgGUA6NLw09EwE0CqkOc4q9oUmW1yo/edit?usp=sharing"",""เชียงราย!I520"")"),0)</f>
        <v>0</v>
      </c>
      <c r="J625" s="192">
        <f ca="1">IFERROR(__xludf.DUMMYFUNCTION("IMPORTRANGE(""https://docs.google.com/spreadsheets/d/11923uPwbBZFjjGgGUA6NLw09EwE0CqkOc4q9oUmW1yo/edit?usp=sharing"",""เชียงราย!J520"")"),0)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IFERROR(__xludf.DUMMYFUNCTION("IMPORTRANGE(""https://docs.google.com/spreadsheets/d/11923uPwbBZFjjGgGUA6NLw09EwE0CqkOc4q9oUmW1yo/edit?usp=sharing"",""เชียงราย!I521"")"),0)</f>
        <v>0</v>
      </c>
      <c r="J626" s="192">
        <f ca="1">IFERROR(__xludf.DUMMYFUNCTION("IMPORTRANGE(""https://docs.google.com/spreadsheets/d/11923uPwbBZFjjGgGUA6NLw09EwE0CqkOc4q9oUmW1yo/edit?usp=sharing"",""เชียงราย!J521"")"),0)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IFERROR(__xludf.DUMMYFUNCTION("IMPORTRANGE(""https://docs.google.com/spreadsheets/d/11923uPwbBZFjjGgGUA6NLw09EwE0CqkOc4q9oUmW1yo/edit?usp=sharing"",""เชียงราย!I523"")"),7774600)</f>
        <v>7774600</v>
      </c>
      <c r="J628" s="332">
        <f ca="1">IFERROR(__xludf.DUMMYFUNCTION("IMPORTRANGE(""https://docs.google.com/spreadsheets/d/11923uPwbBZFjjGgGUA6NLw09EwE0CqkOc4q9oUmW1yo/edit?usp=sharing"",""เชียงราย!J523"")"),30000)</f>
        <v>30000</v>
      </c>
      <c r="K628" s="333">
        <f t="shared" ref="K628:K635" ca="1" si="129">IF(I628&gt;0,J628*100/I628,0)</f>
        <v>0.38587194196485991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IFERROR(__xludf.DUMMYFUNCTION("IMPORTRANGE(""https://docs.google.com/spreadsheets/d/11923uPwbBZFjjGgGUA6NLw09EwE0CqkOc4q9oUmW1yo/edit?usp=sharing"",""เชียงราย!I524"")"),325)</f>
        <v>325</v>
      </c>
      <c r="J629" s="332">
        <f ca="1">IFERROR(__xludf.DUMMYFUNCTION("IMPORTRANGE(""https://docs.google.com/spreadsheets/d/11923uPwbBZFjjGgGUA6NLw09EwE0CqkOc4q9oUmW1yo/edit?usp=sharing"",""เชียงราย!J524"")"),1)</f>
        <v>1</v>
      </c>
      <c r="K629" s="333">
        <f t="shared" ca="1" si="129"/>
        <v>0.30769230769230771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IFERROR(__xludf.DUMMYFUNCTION("IMPORTRANGE(""https://docs.google.com/spreadsheets/d/11923uPwbBZFjjGgGUA6NLw09EwE0CqkOc4q9oUmW1yo/edit?usp=sharing"",""เชียงราย!I525"")"),6359823.43)</f>
        <v>6359823.4299999997</v>
      </c>
      <c r="J630" s="332">
        <f ca="1">IFERROR(__xludf.DUMMYFUNCTION("IMPORTRANGE(""https://docs.google.com/spreadsheets/d/11923uPwbBZFjjGgGUA6NLw09EwE0CqkOc4q9oUmW1yo/edit?usp=sharing"",""เชียงราย!J525"")"),75564.09)</f>
        <v>75564.09</v>
      </c>
      <c r="K630" s="333">
        <f t="shared" ca="1" si="129"/>
        <v>1.1881476086829035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IFERROR(__xludf.DUMMYFUNCTION("IMPORTRANGE(""https://docs.google.com/spreadsheets/d/11923uPwbBZFjjGgGUA6NLw09EwE0CqkOc4q9oUmW1yo/edit?usp=sharing"",""เชียงราย!I526"")"),161)</f>
        <v>161</v>
      </c>
      <c r="J631" s="332">
        <f ca="1">IFERROR(__xludf.DUMMYFUNCTION("IMPORTRANGE(""https://docs.google.com/spreadsheets/d/11923uPwbBZFjjGgGUA6NLw09EwE0CqkOc4q9oUmW1yo/edit?usp=sharing"",""เชียงราย!J526"")"),11)</f>
        <v>11</v>
      </c>
      <c r="K631" s="333">
        <f t="shared" ca="1" si="129"/>
        <v>6.8322981366459627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IFERROR(__xludf.DUMMYFUNCTION("IMPORTRANGE(""https://docs.google.com/spreadsheets/d/11923uPwbBZFjjGgGUA6NLw09EwE0CqkOc4q9oUmW1yo/edit?usp=sharing"",""เชียงราย!I527"")"),742206.51)</f>
        <v>742206.51</v>
      </c>
      <c r="J632" s="332">
        <f ca="1">IFERROR(__xludf.DUMMYFUNCTION("IMPORTRANGE(""https://docs.google.com/spreadsheets/d/11923uPwbBZFjjGgGUA6NLw09EwE0CqkOc4q9oUmW1yo/edit?usp=sharing"",""เชียงราย!J527"")"),0)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IFERROR(__xludf.DUMMYFUNCTION("IMPORTRANGE(""https://docs.google.com/spreadsheets/d/11923uPwbBZFjjGgGUA6NLw09EwE0CqkOc4q9oUmW1yo/edit?usp=sharing"",""เชียงราย!I528"")"),15)</f>
        <v>15</v>
      </c>
      <c r="J633" s="332">
        <f ca="1">IFERROR(__xludf.DUMMYFUNCTION("IMPORTRANGE(""https://docs.google.com/spreadsheets/d/11923uPwbBZFjjGgGUA6NLw09EwE0CqkOc4q9oUmW1yo/edit?usp=sharing"",""เชียงราย!J528"")"),0)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IFERROR(__xludf.DUMMYFUNCTION("IMPORTRANGE(""https://docs.google.com/spreadsheets/d/11923uPwbBZFjjGgGUA6NLw09EwE0CqkOc4q9oUmW1yo/edit?usp=sharing"",""เชียงราย!I529"")"),4000000)</f>
        <v>4000000</v>
      </c>
      <c r="J634" s="332">
        <f ca="1">IFERROR(__xludf.DUMMYFUNCTION("IMPORTRANGE(""https://docs.google.com/spreadsheets/d/11923uPwbBZFjjGgGUA6NLw09EwE0CqkOc4q9oUmW1yo/edit?usp=sharing"",""เชียงราย!J529"")"),0)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IFERROR(__xludf.DUMMYFUNCTION("IMPORTRANGE(""https://docs.google.com/spreadsheets/d/11923uPwbBZFjjGgGUA6NLw09EwE0CqkOc4q9oUmW1yo/edit?usp=sharing"",""เชียงราย!I530"")"),162)</f>
        <v>162</v>
      </c>
      <c r="J635" s="462">
        <f ca="1">IFERROR(__xludf.DUMMYFUNCTION("IMPORTRANGE(""https://docs.google.com/spreadsheets/d/11923uPwbBZFjjGgGUA6NLw09EwE0CqkOc4q9oUmW1yo/edit?usp=sharing"",""เชียงราย!J530"")"),0)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7334584</v>
      </c>
      <c r="M8" s="25">
        <f t="shared" ca="1" si="0"/>
        <v>2330715</v>
      </c>
      <c r="N8" s="25">
        <f t="shared" ca="1" si="0"/>
        <v>1534688.53</v>
      </c>
      <c r="O8" s="24">
        <f t="shared" ref="O8:O16" ca="1" si="1">IF(L8&gt;0,N8*100/L8,0)</f>
        <v>20.924002370141238</v>
      </c>
      <c r="P8" s="24">
        <f t="shared" ref="P8:P16" ca="1" si="2">IF(M8&gt;0,N8*100/M8,0)</f>
        <v>65.846254475557927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7334584</v>
      </c>
      <c r="M10" s="32">
        <f t="shared" ca="1" si="4"/>
        <v>2330715</v>
      </c>
      <c r="N10" s="32">
        <f t="shared" ca="1" si="4"/>
        <v>1534688.53</v>
      </c>
      <c r="O10" s="31">
        <f t="shared" ca="1" si="1"/>
        <v>20.924002370141238</v>
      </c>
      <c r="P10" s="31">
        <f t="shared" ca="1" si="2"/>
        <v>65.846254475557927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7055184</v>
      </c>
      <c r="M12" s="40">
        <f t="shared" ca="1" si="6"/>
        <v>2330715</v>
      </c>
      <c r="N12" s="40">
        <f t="shared" ca="1" si="6"/>
        <v>1223288.53</v>
      </c>
      <c r="O12" s="40">
        <f t="shared" ca="1" si="1"/>
        <v>17.338860758273633</v>
      </c>
      <c r="P12" s="40">
        <f t="shared" ca="1" si="2"/>
        <v>52.485547568020969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2412000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4643184</v>
      </c>
      <c r="M14" s="40">
        <f t="shared" si="8"/>
        <v>0</v>
      </c>
      <c r="N14" s="40">
        <f t="shared" ca="1" si="8"/>
        <v>212158.53</v>
      </c>
      <c r="O14" s="43">
        <f t="shared" ca="1" si="1"/>
        <v>4.5692466634964282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279400</v>
      </c>
      <c r="M16" s="40">
        <f t="shared" si="10"/>
        <v>0</v>
      </c>
      <c r="N16" s="40">
        <f t="shared" ca="1" si="10"/>
        <v>311400</v>
      </c>
      <c r="O16" s="52">
        <f t="shared" ca="1" si="1"/>
        <v>111.45311381531855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4704305</v>
      </c>
      <c r="M18" s="25">
        <f t="shared" ca="1" si="11"/>
        <v>2330715</v>
      </c>
      <c r="N18" s="25">
        <f t="shared" ca="1" si="11"/>
        <v>1322530</v>
      </c>
      <c r="O18" s="24">
        <f t="shared" ref="O18:O20" ca="1" si="12">IF(L18&gt;0,N18*100/L18,0)</f>
        <v>28.11318568842794</v>
      </c>
      <c r="P18" s="24">
        <f t="shared" ref="P18:P26" ca="1" si="13">IF(M18&gt;0,N18*100/M18,0)</f>
        <v>56.743531491409286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4704305</v>
      </c>
      <c r="M20" s="32">
        <f t="shared" ca="1" si="15"/>
        <v>2330715</v>
      </c>
      <c r="N20" s="32">
        <f t="shared" ca="1" si="15"/>
        <v>1322530</v>
      </c>
      <c r="O20" s="31">
        <f t="shared" ca="1" si="12"/>
        <v>28.11318568842794</v>
      </c>
      <c r="P20" s="31">
        <f t="shared" ca="1" si="13"/>
        <v>56.743531491409286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4424905</v>
      </c>
      <c r="M22" s="44">
        <f t="shared" ca="1" si="18"/>
        <v>2330715</v>
      </c>
      <c r="N22" s="43">
        <f t="shared" ca="1" si="18"/>
        <v>1011130</v>
      </c>
      <c r="O22" s="43">
        <f t="shared" ca="1" si="17"/>
        <v>22.850886064220589</v>
      </c>
      <c r="P22" s="43">
        <f t="shared" ca="1" si="13"/>
        <v>43.382824583872328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2412000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2012905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279400</v>
      </c>
      <c r="M26" s="52">
        <f t="shared" si="22"/>
        <v>0</v>
      </c>
      <c r="N26" s="52">
        <f t="shared" ca="1" si="22"/>
        <v>311400</v>
      </c>
      <c r="O26" s="52">
        <f t="shared" ca="1" si="17"/>
        <v>111.45311381531855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2630279</v>
      </c>
      <c r="M28" s="25">
        <f t="shared" si="23"/>
        <v>0</v>
      </c>
      <c r="N28" s="25">
        <f t="shared" ca="1" si="23"/>
        <v>212158.53</v>
      </c>
      <c r="O28" s="24">
        <f t="shared" ref="O28:O30" ca="1" si="24">IF(L28&gt;0,N28*100/L28,0)</f>
        <v>8.0660085869217681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2630279</v>
      </c>
      <c r="M30" s="32">
        <f t="shared" si="27"/>
        <v>0</v>
      </c>
      <c r="N30" s="32">
        <f t="shared" ca="1" si="27"/>
        <v>212158.53</v>
      </c>
      <c r="O30" s="31">
        <f t="shared" ca="1" si="24"/>
        <v>8.0660085869217681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2630279</v>
      </c>
      <c r="M32" s="43">
        <f t="shared" si="30"/>
        <v>0</v>
      </c>
      <c r="N32" s="43">
        <f t="shared" ca="1" si="30"/>
        <v>212158.53</v>
      </c>
      <c r="O32" s="43">
        <f t="shared" ca="1" si="29"/>
        <v>8.0660085869217681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2630279</v>
      </c>
      <c r="M34" s="43">
        <f t="shared" si="32"/>
        <v>0</v>
      </c>
      <c r="N34" s="43">
        <f t="shared" ca="1" si="32"/>
        <v>212158.53</v>
      </c>
      <c r="O34" s="43">
        <f t="shared" ca="1" si="29"/>
        <v>8.0660085869217681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4704305</v>
      </c>
      <c r="M37" s="55">
        <f t="shared" ca="1" si="33"/>
        <v>2330715</v>
      </c>
      <c r="N37" s="55">
        <f t="shared" ca="1" si="33"/>
        <v>1322530</v>
      </c>
      <c r="O37" s="56">
        <f t="shared" ca="1" si="29"/>
        <v>28.11318568842794</v>
      </c>
      <c r="P37" s="56">
        <f t="shared" ca="1" si="25"/>
        <v>56.743531491409286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853000</v>
      </c>
      <c r="M41" s="79">
        <f t="shared" ca="1" si="34"/>
        <v>354500</v>
      </c>
      <c r="N41" s="79">
        <f t="shared" ca="1" si="34"/>
        <v>428092</v>
      </c>
      <c r="O41" s="78">
        <f t="shared" ref="O41:O43" ca="1" si="35">IF(L41&gt;0,N41*100/L41,0)</f>
        <v>50.186635404454869</v>
      </c>
      <c r="P41" s="78">
        <f t="shared" ref="P41:P43" ca="1" si="36">IF(M41&gt;0,N41*100/M41,0)</f>
        <v>120.75937940761636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853000</v>
      </c>
      <c r="M43" s="79">
        <f t="shared" ca="1" si="38"/>
        <v>354500</v>
      </c>
      <c r="N43" s="79">
        <f t="shared" ca="1" si="38"/>
        <v>428092</v>
      </c>
      <c r="O43" s="78">
        <f t="shared" ca="1" si="35"/>
        <v>50.186635404454869</v>
      </c>
      <c r="P43" s="78">
        <f t="shared" ca="1" si="36"/>
        <v>120.75937940761636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709000</v>
      </c>
      <c r="M45" s="91">
        <f ca="1">IFERROR(__xludf.DUMMYFUNCTION("IMPORTRANGE(""https://docs.google.com/spreadsheets/d/1Yj_ptqi66GCucihVvJfMjLAmec39IyEx_6qawtMGysU/edit?usp=sharing"",""สบก!Q22"")"),354500)</f>
        <v>354500</v>
      </c>
      <c r="N45" s="91">
        <f ca="1">IFERROR(__xludf.DUMMYFUNCTION("IMPORTRANGE(""https://docs.google.com/spreadsheets/d/1Yj_ptqi66GCucihVvJfMjLAmec39IyEx_6qawtMGysU/edit?usp=sharing"",""สบก!R22"")"),252092)</f>
        <v>252092</v>
      </c>
      <c r="O45" s="92">
        <f ca="1">IF(L45&gt;0,N45*100/L45,0)</f>
        <v>35.555994358251056</v>
      </c>
      <c r="P45" s="92">
        <f ca="1">IF(M45&gt;0,N45*100/M45,0)</f>
        <v>71.111988716502111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IFERROR(__xludf.DUMMYFUNCTION("IMPORTRANGE(""https://docs.google.com/spreadsheets/d/1Yj_ptqi66GCucihVvJfMjLAmec39IyEx_6qawtMGysU/edit?usp=sharing"",""สบก!M22"")"),709000)</f>
        <v>709000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IFERROR(__xludf.DUMMYFUNCTION("IMPORTRANGE(""https://docs.google.com/spreadsheets/d/1Yj_ptqi66GCucihVvJfMjLAmec39IyEx_6qawtMGysU/edit?usp=sharing"",""สบก!O22"")"),144000)</f>
        <v>144000</v>
      </c>
      <c r="M49" s="101"/>
      <c r="N49" s="91">
        <f ca="1">IFERROR(__xludf.DUMMYFUNCTION("IMPORTRANGE(""https://docs.google.com/spreadsheets/d/1Yj_ptqi66GCucihVvJfMjLAmec39IyEx_6qawtMGysU/edit?usp=sharing"",""สบก!S22"")"),176000)</f>
        <v>176000</v>
      </c>
      <c r="O49" s="101">
        <f ca="1">IF(L49&gt;0,N49*100/L49,0)</f>
        <v>122.22222222222223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900000</v>
      </c>
      <c r="M53" s="125">
        <f t="shared" ca="1" si="39"/>
        <v>454500</v>
      </c>
      <c r="N53" s="125">
        <f t="shared" ca="1" si="39"/>
        <v>220550</v>
      </c>
      <c r="O53" s="124">
        <f t="shared" ref="O53:O55" ca="1" si="40">IF(L53&gt;0,N53*100/L53,0)</f>
        <v>24.505555555555556</v>
      </c>
      <c r="P53" s="124">
        <f t="shared" ref="P53:P55" ca="1" si="41">IF(M53&gt;0,N53*100/M53,0)</f>
        <v>48.525852585258527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900000</v>
      </c>
      <c r="M55" s="125">
        <f t="shared" ca="1" si="43"/>
        <v>454500</v>
      </c>
      <c r="N55" s="125">
        <f t="shared" ca="1" si="43"/>
        <v>220550</v>
      </c>
      <c r="O55" s="124">
        <f t="shared" ca="1" si="40"/>
        <v>24.505555555555556</v>
      </c>
      <c r="P55" s="124">
        <f t="shared" ca="1" si="41"/>
        <v>48.525852585258527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900000</v>
      </c>
      <c r="M57" s="91">
        <f ca="1">IFERROR(__xludf.DUMMYFUNCTION("IMPORTRANGE(""https://docs.google.com/spreadsheets/d/1Yj_ptqi66GCucihVvJfMjLAmec39IyEx_6qawtMGysU/edit?usp=sharing"",""สบก!Z22"")"),454500)</f>
        <v>454500</v>
      </c>
      <c r="N57" s="91">
        <f ca="1">IFERROR(__xludf.DUMMYFUNCTION("IMPORTRANGE(""https://docs.google.com/spreadsheets/d/1Yj_ptqi66GCucihVvJfMjLAmec39IyEx_6qawtMGysU/edit?usp=sharing"",""สบก!AA22"")"),220550)</f>
        <v>220550</v>
      </c>
      <c r="O57" s="92">
        <f ca="1">IF(L57&gt;0,N57*100/L57,0)</f>
        <v>24.505555555555556</v>
      </c>
      <c r="P57" s="92">
        <f ca="1">IF(M57&gt;0,N57*100/M57,0)</f>
        <v>48.525852585258527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IFERROR(__xludf.DUMMYFUNCTION("IMPORTRANGE(""https://docs.google.com/spreadsheets/d/1Yj_ptqi66GCucihVvJfMjLAmec39IyEx_6qawtMGysU/edit?usp=sharing"",""สบก!V22"")"),900000)</f>
        <v>900000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IFERROR(__xludf.DUMMYFUNCTION("IMPORTRANGE(""https://docs.google.com/spreadsheets/d/1Yj_ptqi66GCucihVvJfMjLAmec39IyEx_6qawtMGysU/edit?usp=sharing"",""สบก!X22"")"),0)</f>
        <v>0</v>
      </c>
      <c r="M61" s="101"/>
      <c r="N61" s="91">
        <f ca="1">IFERROR(__xludf.DUMMYFUNCTION("IMPORTRANGE(""https://docs.google.com/spreadsheets/d/1Yj_ptqi66GCucihVvJfMjLAmec39IyEx_6qawtMGysU/edit?usp=sharing"",""สบก!AB22"")"),0)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IFERROR(__xludf.DUMMYFUNCTION("IMPORTRANGE(""https://docs.google.com/spreadsheets/d/11923uPwbBZFjjGgGUA6NLw09EwE0CqkOc4q9oUmW1yo/edit?usp=sharing"",""เชียงใหม่!I9"")"),1)</f>
        <v>1</v>
      </c>
      <c r="J64" s="146">
        <f ca="1">IFERROR(__xludf.DUMMYFUNCTION("IMPORTRANGE(""https://docs.google.com/spreadsheets/d/11923uPwbBZFjjGgGUA6NLw09EwE0CqkOc4q9oUmW1yo/edit?usp=sharing"",""เชียงใหม่!J9"")"),1)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IFERROR(__xludf.DUMMYFUNCTION("IMPORTRANGE(""https://docs.google.com/spreadsheets/d/11923uPwbBZFjjGgGUA6NLw09EwE0CqkOc4q9oUmW1yo/edit?usp=sharing"",""เชียงใหม่!I10"")"),50)</f>
        <v>50</v>
      </c>
      <c r="J65" s="146">
        <f ca="1">IFERROR(__xludf.DUMMYFUNCTION("IMPORTRANGE(""https://docs.google.com/spreadsheets/d/11923uPwbBZFjjGgGUA6NLw09EwE0CqkOc4q9oUmW1yo/edit?usp=sharing"",""เชียงใหม่!J10"")"),50)</f>
        <v>50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486000</v>
      </c>
      <c r="M66" s="155">
        <f t="shared" ca="1" si="45"/>
        <v>279620</v>
      </c>
      <c r="N66" s="155">
        <f t="shared" ca="1" si="45"/>
        <v>63309</v>
      </c>
      <c r="O66" s="154">
        <f t="shared" ref="O66:O68" ca="1" si="46">IF(L66&gt;0,N66*100/L66,0)</f>
        <v>13.026543209876543</v>
      </c>
      <c r="P66" s="154">
        <f t="shared" ref="P66:P68" ca="1" si="47">IF(M66&gt;0,N66*100/M66,0)</f>
        <v>22.64108432873185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486000</v>
      </c>
      <c r="M68" s="160">
        <f t="shared" ca="1" si="49"/>
        <v>279620</v>
      </c>
      <c r="N68" s="160">
        <f t="shared" ca="1" si="49"/>
        <v>63309</v>
      </c>
      <c r="O68" s="159">
        <f t="shared" ca="1" si="46"/>
        <v>13.026543209876543</v>
      </c>
      <c r="P68" s="159">
        <f t="shared" ca="1" si="47"/>
        <v>22.64108432873185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486000</v>
      </c>
      <c r="M70" s="172">
        <f ca="1">IFERROR(__xludf.DUMMYFUNCTION("IMPORTRANGE(""https://docs.google.com/spreadsheets/d/1Yj_ptqi66GCucihVvJfMjLAmec39IyEx_6qawtMGysU/edit?usp=sharing"",""สบก!AI22"")"),279620)</f>
        <v>279620</v>
      </c>
      <c r="N70" s="172">
        <f ca="1">IFERROR(__xludf.DUMMYFUNCTION("IMPORTRANGE(""https://docs.google.com/spreadsheets/d/1Yj_ptqi66GCucihVvJfMjLAmec39IyEx_6qawtMGysU/edit?usp=sharing"",""สบก!AJ22"")"),63309)</f>
        <v>63309</v>
      </c>
      <c r="O70" s="171">
        <f ca="1">IF(L70&gt;0,N70*100/L70,0)</f>
        <v>13.026543209876543</v>
      </c>
      <c r="P70" s="171">
        <f ca="1">IF(M70&gt;0,N70*100/M70,0)</f>
        <v>22.64108432873185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IFERROR(__xludf.DUMMYFUNCTION("IMPORTRANGE(""https://docs.google.com/spreadsheets/d/1Yj_ptqi66GCucihVvJfMjLAmec39IyEx_6qawtMGysU/edit?usp=sharing"",""สบก!AE22"")"),0)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IFERROR(__xludf.DUMMYFUNCTION("IMPORTRANGE(""https://docs.google.com/spreadsheets/d/1Yj_ptqi66GCucihVvJfMjLAmec39IyEx_6qawtMGysU/edit?usp=sharing"",""สบก!AF22"")"),486000)</f>
        <v>486000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IFERROR(__xludf.DUMMYFUNCTION("IMPORTRANGE(""https://docs.google.com/spreadsheets/d/1Yj_ptqi66GCucihVvJfMjLAmec39IyEx_6qawtMGysU/edit?usp=sharing"",""สบก!AG22"")"),0)</f>
        <v>0</v>
      </c>
      <c r="M74" s="101"/>
      <c r="N74" s="91">
        <f ca="1">IFERROR(__xludf.DUMMYFUNCTION("IMPORTRANGE(""https://docs.google.com/spreadsheets/d/1Yj_ptqi66GCucihVvJfMjLAmec39IyEx_6qawtMGysU/edit?usp=sharing"",""สบก!AK22"")"),0)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IFERROR(__xludf.DUMMYFUNCTION("IMPORTRANGE(""https://docs.google.com/spreadsheets/d/11923uPwbBZFjjGgGUA6NLw09EwE0CqkOc4q9oUmW1yo/edit?usp=sharing"",""เชียงใหม่!J16"")"),0)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IFERROR(__xludf.DUMMYFUNCTION("IMPORTRANGE(""https://docs.google.com/spreadsheets/d/11923uPwbBZFjjGgGUA6NLw09EwE0CqkOc4q9oUmW1yo/edit?usp=sharing"",""เชียงใหม่!J17"")"),1)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IFERROR(__xludf.DUMMYFUNCTION("IMPORTRANGE(""https://docs.google.com/spreadsheets/d/11923uPwbBZFjjGgGUA6NLw09EwE0CqkOc4q9oUmW1yo/edit?usp=sharing"",""เชียงใหม่!J18"")"),1)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IFERROR(__xludf.DUMMYFUNCTION("IMPORTRANGE(""https://docs.google.com/spreadsheets/d/11923uPwbBZFjjGgGUA6NLw09EwE0CqkOc4q9oUmW1yo/edit?usp=sharing"",""เชียงใหม่!J19"")"),1)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IFERROR(__xludf.DUMMYFUNCTION("IMPORTRANGE(""https://docs.google.com/spreadsheets/d/11923uPwbBZFjjGgGUA6NLw09EwE0CqkOc4q9oUmW1yo/edit?usp=sharing"",""เชียงใหม่!I20"")"),1)</f>
        <v>1</v>
      </c>
      <c r="J80" s="203">
        <f ca="1">IFERROR(__xludf.DUMMYFUNCTION("IMPORTRANGE(""https://docs.google.com/spreadsheets/d/11923uPwbBZFjjGgGUA6NLw09EwE0CqkOc4q9oUmW1yo/edit?usp=sharing"",""เชียงใหม่!J20"")"),1)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IFERROR(__xludf.DUMMYFUNCTION("IMPORTRANGE(""https://docs.google.com/spreadsheets/d/11923uPwbBZFjjGgGUA6NLw09EwE0CqkOc4q9oUmW1yo/edit?usp=sharing"",""เชียงใหม่!I21"")"),50)</f>
        <v>50</v>
      </c>
      <c r="J81" s="203">
        <f ca="1">IFERROR(__xludf.DUMMYFUNCTION("IMPORTRANGE(""https://docs.google.com/spreadsheets/d/11923uPwbBZFjjGgGUA6NLw09EwE0CqkOc4q9oUmW1yo/edit?usp=sharing"",""เชียงใหม่!J21"")"),50)</f>
        <v>50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IFERROR(__xludf.DUMMYFUNCTION("IMPORTRANGE(""https://docs.google.com/spreadsheets/d/11923uPwbBZFjjGgGUA6NLw09EwE0CqkOc4q9oUmW1yo/edit?usp=sharing"",""เชียงใหม่!I22"")"),0)</f>
        <v>0</v>
      </c>
      <c r="J82" s="191">
        <f ca="1">IFERROR(__xludf.DUMMYFUNCTION("IMPORTRANGE(""https://docs.google.com/spreadsheets/d/11923uPwbBZFjjGgGUA6NLw09EwE0CqkOc4q9oUmW1yo/edit?usp=sharing"",""เชียงใหม่!J22"")"),0)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IFERROR(__xludf.DUMMYFUNCTION("IMPORTRANGE(""https://docs.google.com/spreadsheets/d/11923uPwbBZFjjGgGUA6NLw09EwE0CqkOc4q9oUmW1yo/edit?usp=sharing"",""เชียงใหม่!I23"")"),0)</f>
        <v>0</v>
      </c>
      <c r="J83" s="191">
        <f ca="1">IFERROR(__xludf.DUMMYFUNCTION("IMPORTRANGE(""https://docs.google.com/spreadsheets/d/11923uPwbBZFjjGgGUA6NLw09EwE0CqkOc4q9oUmW1yo/edit?usp=sharing"",""เชียงใหม่!J23"")"),0)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IFERROR(__xludf.DUMMYFUNCTION("IMPORTRANGE(""https://docs.google.com/spreadsheets/d/11923uPwbBZFjjGgGUA6NLw09EwE0CqkOc4q9oUmW1yo/edit?usp=sharing"",""เชียงใหม่!I24"")"),0)</f>
        <v>0</v>
      </c>
      <c r="J84" s="192">
        <f ca="1">IFERROR(__xludf.DUMMYFUNCTION("IMPORTRANGE(""https://docs.google.com/spreadsheets/d/11923uPwbBZFjjGgGUA6NLw09EwE0CqkOc4q9oUmW1yo/edit?usp=sharing"",""เชียงใหม่!J24"")"),0)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IFERROR(__xludf.DUMMYFUNCTION("IMPORTRANGE(""https://docs.google.com/spreadsheets/d/11923uPwbBZFjjGgGUA6NLw09EwE0CqkOc4q9oUmW1yo/edit?usp=sharing"",""เชียงใหม่!I25"")"),0)</f>
        <v>0</v>
      </c>
      <c r="J85" s="192">
        <f ca="1">IFERROR(__xludf.DUMMYFUNCTION("IMPORTRANGE(""https://docs.google.com/spreadsheets/d/11923uPwbBZFjjGgGUA6NLw09EwE0CqkOc4q9oUmW1yo/edit?usp=sharing"",""เชียงใหม่!J25"")"),0)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IFERROR(__xludf.DUMMYFUNCTION("IMPORTRANGE(""https://docs.google.com/spreadsheets/d/11923uPwbBZFjjGgGUA6NLw09EwE0CqkOc4q9oUmW1yo/edit?usp=sharing"",""เชียงใหม่!I26"")"),1)</f>
        <v>1</v>
      </c>
      <c r="J86" s="191">
        <f ca="1">IFERROR(__xludf.DUMMYFUNCTION("IMPORTRANGE(""https://docs.google.com/spreadsheets/d/11923uPwbBZFjjGgGUA6NLw09EwE0CqkOc4q9oUmW1yo/edit?usp=sharing"",""เชียงใหม่!J26"")"),1)</f>
        <v>1</v>
      </c>
      <c r="K86" s="168">
        <f t="shared" ca="1" si="50"/>
        <v>100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IFERROR(__xludf.DUMMYFUNCTION("IMPORTRANGE(""https://docs.google.com/spreadsheets/d/11923uPwbBZFjjGgGUA6NLw09EwE0CqkOc4q9oUmW1yo/edit?usp=sharing"",""เชียงใหม่!I27"")"),50)</f>
        <v>50</v>
      </c>
      <c r="J87" s="191">
        <f ca="1">IFERROR(__xludf.DUMMYFUNCTION("IMPORTRANGE(""https://docs.google.com/spreadsheets/d/11923uPwbBZFjjGgGUA6NLw09EwE0CqkOc4q9oUmW1yo/edit?usp=sharing"",""เชียงใหม่!J27"")"),50)</f>
        <v>50</v>
      </c>
      <c r="K87" s="168">
        <f t="shared" ca="1" si="50"/>
        <v>100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IFERROR(__xludf.DUMMYFUNCTION("IMPORTRANGE(""https://docs.google.com/spreadsheets/d/11923uPwbBZFjjGgGUA6NLw09EwE0CqkOc4q9oUmW1yo/edit?usp=sharing"",""เชียงใหม่!I28"")"),0)</f>
        <v>0</v>
      </c>
      <c r="J88" s="191">
        <f ca="1">IFERROR(__xludf.DUMMYFUNCTION("IMPORTRANGE(""https://docs.google.com/spreadsheets/d/11923uPwbBZFjjGgGUA6NLw09EwE0CqkOc4q9oUmW1yo/edit?usp=sharing"",""เชียงใหม่!J28"")"),0)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IFERROR(__xludf.DUMMYFUNCTION("IMPORTRANGE(""https://docs.google.com/spreadsheets/d/11923uPwbBZFjjGgGUA6NLw09EwE0CqkOc4q9oUmW1yo/edit?usp=sharing"",""เชียงใหม่!J29"")"),0)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IFERROR(__xludf.DUMMYFUNCTION("IMPORTRANGE(""https://docs.google.com/spreadsheets/d/11923uPwbBZFjjGgGUA6NLw09EwE0CqkOc4q9oUmW1yo/edit?usp=sharing"",""เชียงใหม่!I32"")"),4)</f>
        <v>4</v>
      </c>
      <c r="J92" s="146">
        <f ca="1">IFERROR(__xludf.DUMMYFUNCTION("IMPORTRANGE(""https://docs.google.com/spreadsheets/d/11923uPwbBZFjjGgGUA6NLw09EwE0CqkOc4q9oUmW1yo/edit?usp=sharing"",""เชียงใหม่!J32"")"),4)</f>
        <v>4</v>
      </c>
      <c r="K92" s="147">
        <f t="shared" ref="K92:K93" ca="1" si="51">IF(I92&gt;0,J92*100/I92,0)</f>
        <v>100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IFERROR(__xludf.DUMMYFUNCTION("IMPORTRANGE(""https://docs.google.com/spreadsheets/d/11923uPwbBZFjjGgGUA6NLw09EwE0CqkOc4q9oUmW1yo/edit?usp=sharing"",""เชียงใหม่!I33"")"),1)</f>
        <v>1</v>
      </c>
      <c r="J93" s="146">
        <f ca="1">IFERROR(__xludf.DUMMYFUNCTION("IMPORTRANGE(""https://docs.google.com/spreadsheets/d/11923uPwbBZFjjGgGUA6NLw09EwE0CqkOc4q9oUmW1yo/edit?usp=sharing"",""เชียงใหม่!J33"")"),0)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116040</v>
      </c>
      <c r="O94" s="154">
        <f t="shared" ref="O94:O96" ca="1" si="53">IF(L94&gt;0,N94*100/L94,0)</f>
        <v>54.0979020979021</v>
      </c>
      <c r="P94" s="154">
        <f t="shared" ref="P94:P96" ca="1" si="54">IF(M94&gt;0,N94*100/M94,0)</f>
        <v>168.83457005674379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116040</v>
      </c>
      <c r="O96" s="159">
        <f t="shared" ca="1" si="53"/>
        <v>54.0979020979021</v>
      </c>
      <c r="P96" s="159">
        <f t="shared" ca="1" si="54"/>
        <v>168.83457005674379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IFERROR(__xludf.DUMMYFUNCTION("IMPORTRANGE(""https://docs.google.com/spreadsheets/d/1Yj_ptqi66GCucihVvJfMjLAmec39IyEx_6qawtMGysU/edit?usp=sharing"",""สบก!AR22"")"),68730)</f>
        <v>68730</v>
      </c>
      <c r="N98" s="172">
        <f ca="1">IFERROR(__xludf.DUMMYFUNCTION("IMPORTRANGE(""https://docs.google.com/spreadsheets/d/1Yj_ptqi66GCucihVvJfMjLAmec39IyEx_6qawtMGysU/edit?usp=sharing"",""สบก!AS22"")"),23640)</f>
        <v>23640</v>
      </c>
      <c r="O98" s="171">
        <f ca="1">IF(L98&gt;0,N98*100/L98,0)</f>
        <v>19.36117936117936</v>
      </c>
      <c r="P98" s="171">
        <f ca="1">IF(M98&gt;0,N98*100/M98,0)</f>
        <v>34.395460497599302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IFERROR(__xludf.DUMMYFUNCTION("IMPORTRANGE(""https://docs.google.com/spreadsheets/d/1Yj_ptqi66GCucihVvJfMjLAmec39IyEx_6qawtMGysU/edit?usp=sharing"",""สบก!AN22"")"),0)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IFERROR(__xludf.DUMMYFUNCTION("IMPORTRANGE(""https://docs.google.com/spreadsheets/d/1Yj_ptqi66GCucihVvJfMjLAmec39IyEx_6qawtMGysU/edit?usp=sharing"",""สบก!AO22"")"),122100)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IFERROR(__xludf.DUMMYFUNCTION("IMPORTRANGE(""https://docs.google.com/spreadsheets/d/1Yj_ptqi66GCucihVvJfMjLAmec39IyEx_6qawtMGysU/edit?usp=sharing"",""สบก!AP22"")"),92400)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IFERROR(__xludf.DUMMYFUNCTION("IMPORTRANGE(""https://docs.google.com/spreadsheets/d/1Yj_ptqi66GCucihVvJfMjLAmec39IyEx_6qawtMGysU/edit?usp=sharing"",""สบก!AT22"")"),92400)</f>
        <v>92400</v>
      </c>
      <c r="O102" s="101">
        <f ca="1">IF(L102&gt;0,N102*100/L102,0)</f>
        <v>100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IFERROR(__xludf.DUMMYFUNCTION("IMPORTRANGE(""https://docs.google.com/spreadsheets/d/11923uPwbBZFjjGgGUA6NLw09EwE0CqkOc4q9oUmW1yo/edit?usp=sharing"",""เชียงใหม่!J39"")"),0)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IFERROR(__xludf.DUMMYFUNCTION("IMPORTRANGE(""https://docs.google.com/spreadsheets/d/11923uPwbBZFjjGgGUA6NLw09EwE0CqkOc4q9oUmW1yo/edit?usp=sharing"",""เชียงใหม่!J40"")"),1)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IFERROR(__xludf.DUMMYFUNCTION("IMPORTRANGE(""https://docs.google.com/spreadsheets/d/11923uPwbBZFjjGgGUA6NLw09EwE0CqkOc4q9oUmW1yo/edit?usp=sharing"",""เชียงใหม่!J41"")"),1)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IFERROR(__xludf.DUMMYFUNCTION("IMPORTRANGE(""https://docs.google.com/spreadsheets/d/11923uPwbBZFjjGgGUA6NLw09EwE0CqkOc4q9oUmW1yo/edit?usp=sharing"",""เชียงใหม่!J42"")"),1)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IFERROR(__xludf.DUMMYFUNCTION("IMPORTRANGE(""https://docs.google.com/spreadsheets/d/11923uPwbBZFjjGgGUA6NLw09EwE0CqkOc4q9oUmW1yo/edit?usp=sharing"",""เชียงใหม่!I43"")"),1)</f>
        <v>1</v>
      </c>
      <c r="J108" s="191">
        <f ca="1">IFERROR(__xludf.DUMMYFUNCTION("IMPORTRANGE(""https://docs.google.com/spreadsheets/d/11923uPwbBZFjjGgGUA6NLw09EwE0CqkOc4q9oUmW1yo/edit?usp=sharing"",""เชียงใหม่!J43"")"),1)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IFERROR(__xludf.DUMMYFUNCTION("IMPORTRANGE(""https://docs.google.com/spreadsheets/d/11923uPwbBZFjjGgGUA6NLw09EwE0CqkOc4q9oUmW1yo/edit?usp=sharing"",""เชียงใหม่!I44"")"),4)</f>
        <v>4</v>
      </c>
      <c r="J109" s="191">
        <f ca="1">IFERROR(__xludf.DUMMYFUNCTION("IMPORTRANGE(""https://docs.google.com/spreadsheets/d/11923uPwbBZFjjGgGUA6NLw09EwE0CqkOc4q9oUmW1yo/edit?usp=sharing"",""เชียงใหม่!J44"")"),4)</f>
        <v>4</v>
      </c>
      <c r="K109" s="222">
        <f t="shared" ca="1" si="57"/>
        <v>100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IFERROR(__xludf.DUMMYFUNCTION("IMPORTRANGE(""https://docs.google.com/spreadsheets/d/11923uPwbBZFjjGgGUA6NLw09EwE0CqkOc4q9oUmW1yo/edit?usp=sharing"",""เชียงใหม่!I45"")"),4)</f>
        <v>4</v>
      </c>
      <c r="J110" s="191">
        <f ca="1">IFERROR(__xludf.DUMMYFUNCTION("IMPORTRANGE(""https://docs.google.com/spreadsheets/d/11923uPwbBZFjjGgGUA6NLw09EwE0CqkOc4q9oUmW1yo/edit?usp=sharing"",""เชียงใหม่!J45"")"),4)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IFERROR(__xludf.DUMMYFUNCTION("IMPORTRANGE(""https://docs.google.com/spreadsheets/d/11923uPwbBZFjjGgGUA6NLw09EwE0CqkOc4q9oUmW1yo/edit?usp=sharing"",""เชียงใหม่!I46"")"),4)</f>
        <v>4</v>
      </c>
      <c r="J111" s="191">
        <f ca="1">IFERROR(__xludf.DUMMYFUNCTION("IMPORTRANGE(""https://docs.google.com/spreadsheets/d/11923uPwbBZFjjGgGUA6NLw09EwE0CqkOc4q9oUmW1yo/edit?usp=sharing"",""เชียงใหม่!J46"")"),4)</f>
        <v>4</v>
      </c>
      <c r="K111" s="222">
        <f t="shared" ca="1" si="57"/>
        <v>100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IFERROR(__xludf.DUMMYFUNCTION("IMPORTRANGE(""https://docs.google.com/spreadsheets/d/11923uPwbBZFjjGgGUA6NLw09EwE0CqkOc4q9oUmW1yo/edit?usp=sharing"",""เชียงใหม่!I47"")"),4)</f>
        <v>4</v>
      </c>
      <c r="J112" s="191">
        <f ca="1">IFERROR(__xludf.DUMMYFUNCTION("IMPORTRANGE(""https://docs.google.com/spreadsheets/d/11923uPwbBZFjjGgGUA6NLw09EwE0CqkOc4q9oUmW1yo/edit?usp=sharing"",""เชียงใหม่!J47"")"),0)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IFERROR(__xludf.DUMMYFUNCTION("IMPORTRANGE(""https://docs.google.com/spreadsheets/d/11923uPwbBZFjjGgGUA6NLw09EwE0CqkOc4q9oUmW1yo/edit?usp=sharing"",""เชียงใหม่!I48"")"),1)</f>
        <v>1</v>
      </c>
      <c r="J113" s="191">
        <f ca="1">IFERROR(__xludf.DUMMYFUNCTION("IMPORTRANGE(""https://docs.google.com/spreadsheets/d/11923uPwbBZFjjGgGUA6NLw09EwE0CqkOc4q9oUmW1yo/edit?usp=sharing"",""เชียงใหม่!J48"")"),0)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IFERROR(__xludf.DUMMYFUNCTION("IMPORTRANGE(""https://docs.google.com/spreadsheets/d/11923uPwbBZFjjGgGUA6NLw09EwE0CqkOc4q9oUmW1yo/edit?usp=sharing"",""เชียงใหม่!J49"")"),0)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IFERROR(__xludf.DUMMYFUNCTION("IMPORTRANGE(""https://docs.google.com/spreadsheets/d/11923uPwbBZFjjGgGUA6NLw09EwE0CqkOc4q9oUmW1yo/edit?usp=sharing"",""เชียงใหม่!J50"")"),0)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IFERROR(__xludf.DUMMYFUNCTION("IMPORTRANGE(""https://docs.google.com/spreadsheets/d/11923uPwbBZFjjGgGUA6NLw09EwE0CqkOc4q9oUmW1yo/edit?usp=sharing"",""เชียงใหม่!I52"")"),0)</f>
        <v>0</v>
      </c>
      <c r="J117" s="146">
        <f ca="1">IFERROR(__xludf.DUMMYFUNCTION("IMPORTRANGE(""https://docs.google.com/spreadsheets/d/11923uPwbBZFjjGgGUA6NLw09EwE0CqkOc4q9oUmW1yo/edit?usp=sharing"",""เชียงใหม่!J52"")"),0)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IFERROR(__xludf.DUMMYFUNCTION("IMPORTRANGE(""https://docs.google.com/spreadsheets/d/1Yj_ptqi66GCucihVvJfMjLAmec39IyEx_6qawtMGysU/edit?usp=sharing"",""สบก!BA22"")"),0)</f>
        <v>0</v>
      </c>
      <c r="N122" s="172">
        <f ca="1">IFERROR(__xludf.DUMMYFUNCTION("IMPORTRANGE(""https://docs.google.com/spreadsheets/d/1Yj_ptqi66GCucihVvJfMjLAmec39IyEx_6qawtMGysU/edit?usp=sharing"",""สบก!BB22"")"),0)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IFERROR(__xludf.DUMMYFUNCTION("IMPORTRANGE(""https://docs.google.com/spreadsheets/d/1Yj_ptqi66GCucihVvJfMjLAmec39IyEx_6qawtMGysU/edit?usp=sharing"",""สบก!AW22"")"),0)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IFERROR(__xludf.DUMMYFUNCTION("IMPORTRANGE(""https://docs.google.com/spreadsheets/d/1Yj_ptqi66GCucihVvJfMjLAmec39IyEx_6qawtMGysU/edit?usp=sharing"",""สบก!AX22"")"),0)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IFERROR(__xludf.DUMMYFUNCTION("IMPORTRANGE(""https://docs.google.com/spreadsheets/d/1Yj_ptqi66GCucihVvJfMjLAmec39IyEx_6qawtMGysU/edit?usp=sharing"",""สบก!AY22"")"),0)</f>
        <v>0</v>
      </c>
      <c r="M126" s="101"/>
      <c r="N126" s="91">
        <f ca="1">IFERROR(__xludf.DUMMYFUNCTION("IMPORTRANGE(""https://docs.google.com/spreadsheets/d/1Yj_ptqi66GCucihVvJfMjLAmec39IyEx_6qawtMGysU/edit?usp=sharing"",""สบก!BC22"")"),0)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IFERROR(__xludf.DUMMYFUNCTION("IMPORTRANGE(""https://docs.google.com/spreadsheets/d/11923uPwbBZFjjGgGUA6NLw09EwE0CqkOc4q9oUmW1yo/edit?usp=sharing"",""เชียงใหม่!J58"")"),0)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IFERROR(__xludf.DUMMYFUNCTION("IMPORTRANGE(""https://docs.google.com/spreadsheets/d/11923uPwbBZFjjGgGUA6NLw09EwE0CqkOc4q9oUmW1yo/edit?usp=sharing"",""เชียงใหม่!J59"")"),0)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IFERROR(__xludf.DUMMYFUNCTION("IMPORTRANGE(""https://docs.google.com/spreadsheets/d/11923uPwbBZFjjGgGUA6NLw09EwE0CqkOc4q9oUmW1yo/edit?usp=sharing"",""เชียงใหม่!J60"")"),0)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IFERROR(__xludf.DUMMYFUNCTION("IMPORTRANGE(""https://docs.google.com/spreadsheets/d/11923uPwbBZFjjGgGUA6NLw09EwE0CqkOc4q9oUmW1yo/edit?usp=sharing"",""เชียงใหม่!J61"")"),0)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IFERROR(__xludf.DUMMYFUNCTION("IMPORTRANGE(""https://docs.google.com/spreadsheets/d/11923uPwbBZFjjGgGUA6NLw09EwE0CqkOc4q9oUmW1yo/edit?usp=sharing"",""เชียงใหม่!I62"")"),0)</f>
        <v>0</v>
      </c>
      <c r="J132" s="191">
        <f ca="1">IFERROR(__xludf.DUMMYFUNCTION("IMPORTRANGE(""https://docs.google.com/spreadsheets/d/11923uPwbBZFjjGgGUA6NLw09EwE0CqkOc4q9oUmW1yo/edit?usp=sharing"",""เชียงใหม่!J62"")"),0)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IFERROR(__xludf.DUMMYFUNCTION("IMPORTRANGE(""https://docs.google.com/spreadsheets/d/11923uPwbBZFjjGgGUA6NLw09EwE0CqkOc4q9oUmW1yo/edit?usp=sharing"",""เชียงใหม่!I63"")"),0)</f>
        <v>0</v>
      </c>
      <c r="J133" s="191">
        <f ca="1">IFERROR(__xludf.DUMMYFUNCTION("IMPORTRANGE(""https://docs.google.com/spreadsheets/d/11923uPwbBZFjjGgGUA6NLw09EwE0CqkOc4q9oUmW1yo/edit?usp=sharing"",""เชียงใหม่!J63"")"),0)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IFERROR(__xludf.DUMMYFUNCTION("IMPORTRANGE(""https://docs.google.com/spreadsheets/d/11923uPwbBZFjjGgGUA6NLw09EwE0CqkOc4q9oUmW1yo/edit?usp=sharing"",""เชียงใหม่!J64"")"),0)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IFERROR(__xludf.DUMMYFUNCTION("IMPORTRANGE(""https://docs.google.com/spreadsheets/d/11923uPwbBZFjjGgGUA6NLw09EwE0CqkOc4q9oUmW1yo/edit?usp=sharing"",""เชียงใหม่!J65"")"),0)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IFERROR(__xludf.DUMMYFUNCTION("IMPORTRANGE(""https://docs.google.com/spreadsheets/d/11923uPwbBZFjjGgGUA6NLw09EwE0CqkOc4q9oUmW1yo/edit?usp=sharing"",""เชียงใหม่!I68"")"),100)</f>
        <v>100</v>
      </c>
      <c r="J138" s="264">
        <f ca="1">IFERROR(__xludf.DUMMYFUNCTION("IMPORTRANGE(""https://docs.google.com/spreadsheets/d/11923uPwbBZFjjGgGUA6NLw09EwE0CqkOc4q9oUmW1yo/edit?usp=sharing"",""เชียงใหม่!J68"")"),100)</f>
        <v>100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891700</v>
      </c>
      <c r="M140" s="155">
        <f t="shared" ca="1" si="64"/>
        <v>455150</v>
      </c>
      <c r="N140" s="155">
        <f t="shared" ca="1" si="64"/>
        <v>190599</v>
      </c>
      <c r="O140" s="154">
        <f t="shared" ref="O140:O142" ca="1" si="65">IF(L140&gt;0,N140*100/L140,0)</f>
        <v>21.374789727486824</v>
      </c>
      <c r="P140" s="154">
        <f t="shared" ref="P140:P142" ca="1" si="66">IF(M140&gt;0,N140*100/M140,0)</f>
        <v>41.876084807206418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891700</v>
      </c>
      <c r="M142" s="160">
        <f t="shared" ca="1" si="68"/>
        <v>455150</v>
      </c>
      <c r="N142" s="160">
        <f t="shared" ca="1" si="68"/>
        <v>190599</v>
      </c>
      <c r="O142" s="159">
        <f t="shared" ca="1" si="65"/>
        <v>21.374789727486824</v>
      </c>
      <c r="P142" s="159">
        <f t="shared" ca="1" si="66"/>
        <v>41.876084807206418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891700</v>
      </c>
      <c r="M144" s="172">
        <f ca="1">IFERROR(__xludf.DUMMYFUNCTION("IMPORTRANGE(""https://docs.google.com/spreadsheets/d/1Yj_ptqi66GCucihVvJfMjLAmec39IyEx_6qawtMGysU/edit?usp=sharing"",""สบก!BJ22"")"),455150)</f>
        <v>455150</v>
      </c>
      <c r="N144" s="172">
        <f ca="1">IFERROR(__xludf.DUMMYFUNCTION("IMPORTRANGE(""https://docs.google.com/spreadsheets/d/1Yj_ptqi66GCucihVvJfMjLAmec39IyEx_6qawtMGysU/edit?usp=sharing"",""สบก!BK22"")"),190599)</f>
        <v>190599</v>
      </c>
      <c r="O144" s="171">
        <f ca="1">IF(L144&gt;0,N144*100/L144,0)</f>
        <v>21.374789727486824</v>
      </c>
      <c r="P144" s="171">
        <f ca="1">IF(M144&gt;0,N144*100/M144,0)</f>
        <v>41.876084807206418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IFERROR(__xludf.DUMMYFUNCTION("IMPORTRANGE(""https://docs.google.com/spreadsheets/d/1Yj_ptqi66GCucihVvJfMjLAmec39IyEx_6qawtMGysU/edit?usp=sharing"",""สบก!BF22"")"),331400)</f>
        <v>331400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IFERROR(__xludf.DUMMYFUNCTION("IMPORTRANGE(""https://docs.google.com/spreadsheets/d/1Yj_ptqi66GCucihVvJfMjLAmec39IyEx_6qawtMGysU/edit?usp=sharing"",""สบก!BG22"")"),560300)</f>
        <v>560300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IFERROR(__xludf.DUMMYFUNCTION("IMPORTRANGE(""https://docs.google.com/spreadsheets/d/1Yj_ptqi66GCucihVvJfMjLAmec39IyEx_6qawtMGysU/edit?usp=sharing"",""สบก!BH22"")"),0)</f>
        <v>0</v>
      </c>
      <c r="M148" s="101"/>
      <c r="N148" s="91">
        <f ca="1">IFERROR(__xludf.DUMMYFUNCTION("IMPORTRANGE(""https://docs.google.com/spreadsheets/d/1Yj_ptqi66GCucihVvJfMjLAmec39IyEx_6qawtMGysU/edit?usp=sharing"",""สบก!BL22"")"),0)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IFERROR(__xludf.DUMMYFUNCTION("IMPORTRANGE(""https://docs.google.com/spreadsheets/d/11923uPwbBZFjjGgGUA6NLw09EwE0CqkOc4q9oUmW1yo/edit?usp=sharing"",""เชียงใหม่!I74"")"),4)</f>
        <v>4</v>
      </c>
      <c r="J149" s="272">
        <f ca="1">IFERROR(__xludf.DUMMYFUNCTION("IMPORTRANGE(""https://docs.google.com/spreadsheets/d/11923uPwbBZFjjGgGUA6NLw09EwE0CqkOc4q9oUmW1yo/edit?usp=sharing"",""เชียงใหม่!J74"")"),1)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IFERROR(__xludf.DUMMYFUNCTION("IMPORTRANGE(""https://docs.google.com/spreadsheets/d/11923uPwbBZFjjGgGUA6NLw09EwE0CqkOc4q9oUmW1yo/edit?usp=sharing"",""เชียงใหม่!J79"")"),0)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IFERROR(__xludf.DUMMYFUNCTION("IMPORTRANGE(""https://docs.google.com/spreadsheets/d/11923uPwbBZFjjGgGUA6NLw09EwE0CqkOc4q9oUmW1yo/edit?usp=sharing"",""เชียงใหม่!J80"")"),1)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IFERROR(__xludf.DUMMYFUNCTION("IMPORTRANGE(""https://docs.google.com/spreadsheets/d/11923uPwbBZFjjGgGUA6NLw09EwE0CqkOc4q9oUmW1yo/edit?usp=sharing"",""เชียงใหม่!J81"")"),1)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IFERROR(__xludf.DUMMYFUNCTION("IMPORTRANGE(""https://docs.google.com/spreadsheets/d/11923uPwbBZFjjGgGUA6NLw09EwE0CqkOc4q9oUmW1yo/edit?usp=sharing"",""เชียงใหม่!J82"")"),1)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IFERROR(__xludf.DUMMYFUNCTION("IMPORTRANGE(""https://docs.google.com/spreadsheets/d/11923uPwbBZFjjGgGUA6NLw09EwE0CqkOc4q9oUmW1yo/edit?usp=sharing"",""เชียงใหม่!I83"")"),4)</f>
        <v>4</v>
      </c>
      <c r="J158" s="192">
        <f ca="1">IFERROR(__xludf.DUMMYFUNCTION("IMPORTRANGE(""https://docs.google.com/spreadsheets/d/11923uPwbBZFjjGgGUA6NLw09EwE0CqkOc4q9oUmW1yo/edit?usp=sharing"",""เชียงใหม่!J83"")"),1)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IFERROR(__xludf.DUMMYFUNCTION("IMPORTRANGE(""https://docs.google.com/spreadsheets/d/11923uPwbBZFjjGgGUA6NLw09EwE0CqkOc4q9oUmW1yo/edit?usp=sharing"",""เชียงใหม่!J84"")"),19)</f>
        <v>19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IFERROR(__xludf.DUMMYFUNCTION("IMPORTRANGE(""https://docs.google.com/spreadsheets/d/11923uPwbBZFjjGgGUA6NLw09EwE0CqkOc4q9oUmW1yo/edit?usp=sharing"",""เชียงใหม่!J85"")"),19)</f>
        <v>19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IFERROR(__xludf.DUMMYFUNCTION("IMPORTRANGE(""https://docs.google.com/spreadsheets/d/11923uPwbBZFjjGgGUA6NLw09EwE0CqkOc4q9oUmW1yo/edit?usp=sharing"",""เชียงใหม่!J86"")"),0)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IFERROR(__xludf.DUMMYFUNCTION("IMPORTRANGE(""https://docs.google.com/spreadsheets/d/11923uPwbBZFjjGgGUA6NLw09EwE0CqkOc4q9oUmW1yo/edit?usp=sharing"",""เชียงใหม่!J87"")"),0)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IFERROR(__xludf.DUMMYFUNCTION("IMPORTRANGE(""https://docs.google.com/spreadsheets/d/11923uPwbBZFjjGgGUA6NLw09EwE0CqkOc4q9oUmW1yo/edit?usp=sharing"",""เชียงใหม่!I89"")"),2)</f>
        <v>2</v>
      </c>
      <c r="J164" s="277">
        <f ca="1">IFERROR(__xludf.DUMMYFUNCTION("IMPORTRANGE(""https://docs.google.com/spreadsheets/d/11923uPwbBZFjjGgGUA6NLw09EwE0CqkOc4q9oUmW1yo/edit?usp=sharing"",""เชียงใหม่!J89"")"),0)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IFERROR(__xludf.DUMMYFUNCTION("IMPORTRANGE(""https://docs.google.com/spreadsheets/d/11923uPwbBZFjjGgGUA6NLw09EwE0CqkOc4q9oUmW1yo/edit?usp=sharing"",""เชียงใหม่!J94"")"),0)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IFERROR(__xludf.DUMMYFUNCTION("IMPORTRANGE(""https://docs.google.com/spreadsheets/d/11923uPwbBZFjjGgGUA6NLw09EwE0CqkOc4q9oUmW1yo/edit?usp=sharing"",""เชียงใหม่!J95"")"),1)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IFERROR(__xludf.DUMMYFUNCTION("IMPORTRANGE(""https://docs.google.com/spreadsheets/d/11923uPwbBZFjjGgGUA6NLw09EwE0CqkOc4q9oUmW1yo/edit?usp=sharing"",""เชียงใหม่!J96"")"),1)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IFERROR(__xludf.DUMMYFUNCTION("IMPORTRANGE(""https://docs.google.com/spreadsheets/d/11923uPwbBZFjjGgGUA6NLw09EwE0CqkOc4q9oUmW1yo/edit?usp=sharing"",""เชียงใหม่!J97"")"),1)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IFERROR(__xludf.DUMMYFUNCTION("IMPORTRANGE(""https://docs.google.com/spreadsheets/d/11923uPwbBZFjjGgGUA6NLw09EwE0CqkOc4q9oUmW1yo/edit?usp=sharing"",""เชียงใหม่!I98"")"),2)</f>
        <v>2</v>
      </c>
      <c r="J173" s="192">
        <f ca="1">IFERROR(__xludf.DUMMYFUNCTION("IMPORTRANGE(""https://docs.google.com/spreadsheets/d/11923uPwbBZFjjGgGUA6NLw09EwE0CqkOc4q9oUmW1yo/edit?usp=sharing"",""เชียงใหม่!J98"")"),0)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IFERROR(__xludf.DUMMYFUNCTION("IMPORTRANGE(""https://docs.google.com/spreadsheets/d/11923uPwbBZFjjGgGUA6NLw09EwE0CqkOc4q9oUmW1yo/edit?usp=sharing"",""เชียงใหม่!J99"")"),0)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IFERROR(__xludf.DUMMYFUNCTION("IMPORTRANGE(""https://docs.google.com/spreadsheets/d/11923uPwbBZFjjGgGUA6NLw09EwE0CqkOc4q9oUmW1yo/edit?usp=sharing"",""เชียงใหม่!I101"")"),1)</f>
        <v>1</v>
      </c>
      <c r="J176" s="277">
        <f ca="1">IFERROR(__xludf.DUMMYFUNCTION("IMPORTRANGE(""https://docs.google.com/spreadsheets/d/11923uPwbBZFjjGgGUA6NLw09EwE0CqkOc4q9oUmW1yo/edit?usp=sharing"",""เชียงใหม่!J101"")"),1)</f>
        <v>1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IFERROR(__xludf.DUMMYFUNCTION("IMPORTRANGE(""https://docs.google.com/spreadsheets/d/11923uPwbBZFjjGgGUA6NLw09EwE0CqkOc4q9oUmW1yo/edit?usp=sharing"",""เชียงใหม่!J106"")"),0)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IFERROR(__xludf.DUMMYFUNCTION("IMPORTRANGE(""https://docs.google.com/spreadsheets/d/11923uPwbBZFjjGgGUA6NLw09EwE0CqkOc4q9oUmW1yo/edit?usp=sharing"",""เชียงใหม่!J107"")"),1)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IFERROR(__xludf.DUMMYFUNCTION("IMPORTRANGE(""https://docs.google.com/spreadsheets/d/11923uPwbBZFjjGgGUA6NLw09EwE0CqkOc4q9oUmW1yo/edit?usp=sharing"",""เชียงใหม่!J108"")"),1)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IFERROR(__xludf.DUMMYFUNCTION("IMPORTRANGE(""https://docs.google.com/spreadsheets/d/11923uPwbBZFjjGgGUA6NLw09EwE0CqkOc4q9oUmW1yo/edit?usp=sharing"",""เชียงใหม่!J109"")"),1)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IFERROR(__xludf.DUMMYFUNCTION("IMPORTRANGE(""https://docs.google.com/spreadsheets/d/11923uPwbBZFjjGgGUA6NLw09EwE0CqkOc4q9oUmW1yo/edit?usp=sharing"",""เชียงใหม่!I110"")"),1)</f>
        <v>1</v>
      </c>
      <c r="J185" s="191">
        <f ca="1">IFERROR(__xludf.DUMMYFUNCTION("IMPORTRANGE(""https://docs.google.com/spreadsheets/d/11923uPwbBZFjjGgGUA6NLw09EwE0CqkOc4q9oUmW1yo/edit?usp=sharing"",""เชียงใหม่!J110"")"),0)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IFERROR(__xludf.DUMMYFUNCTION("IMPORTRANGE(""https://docs.google.com/spreadsheets/d/11923uPwbBZFjjGgGUA6NLw09EwE0CqkOc4q9oUmW1yo/edit?usp=sharing"",""เชียงใหม่!I111"")"),1)</f>
        <v>1</v>
      </c>
      <c r="J186" s="191">
        <f ca="1">IFERROR(__xludf.DUMMYFUNCTION("IMPORTRANGE(""https://docs.google.com/spreadsheets/d/11923uPwbBZFjjGgGUA6NLw09EwE0CqkOc4q9oUmW1yo/edit?usp=sharing"",""เชียงใหม่!J111"")"),1)</f>
        <v>1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IFERROR(__xludf.DUMMYFUNCTION("IMPORTRANGE(""https://docs.google.com/spreadsheets/d/11923uPwbBZFjjGgGUA6NLw09EwE0CqkOc4q9oUmW1yo/edit?usp=sharing"",""เชียงใหม่!J112"")"),0)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IFERROR(__xludf.DUMMYFUNCTION("IMPORTRANGE(""https://docs.google.com/spreadsheets/d/11923uPwbBZFjjGgGUA6NLw09EwE0CqkOc4q9oUmW1yo/edit?usp=sharing"",""เชียงใหม่!J113"")"),0)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IFERROR(__xludf.DUMMYFUNCTION("IMPORTRANGE(""https://docs.google.com/spreadsheets/d/11923uPwbBZFjjGgGUA6NLw09EwE0CqkOc4q9oUmW1yo/edit?usp=sharing"",""เชียงใหม่!I114"")"),16000)</f>
        <v>16000</v>
      </c>
      <c r="J189" s="277">
        <f ca="1">IFERROR(__xludf.DUMMYFUNCTION("IMPORTRANGE(""https://docs.google.com/spreadsheets/d/11923uPwbBZFjjGgGUA6NLw09EwE0CqkOc4q9oUmW1yo/edit?usp=sharing"",""เชียงใหม่!J114"")"),0)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IFERROR(__xludf.DUMMYFUNCTION("IMPORTRANGE(""https://docs.google.com/spreadsheets/d/11923uPwbBZFjjGgGUA6NLw09EwE0CqkOc4q9oUmW1yo/edit?usp=sharing"",""เชียงใหม่!J119"")"),0)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IFERROR(__xludf.DUMMYFUNCTION("IMPORTRANGE(""https://docs.google.com/spreadsheets/d/11923uPwbBZFjjGgGUA6NLw09EwE0CqkOc4q9oUmW1yo/edit?usp=sharing"",""เชียงใหม่!J120"")"),1)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IFERROR(__xludf.DUMMYFUNCTION("IMPORTRANGE(""https://docs.google.com/spreadsheets/d/11923uPwbBZFjjGgGUA6NLw09EwE0CqkOc4q9oUmW1yo/edit?usp=sharing"",""เชียงใหม่!J121"")"),1)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IFERROR(__xludf.DUMMYFUNCTION("IMPORTRANGE(""https://docs.google.com/spreadsheets/d/11923uPwbBZFjjGgGUA6NLw09EwE0CqkOc4q9oUmW1yo/edit?usp=sharing"",""เชียงใหม่!J122"")"),1)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IFERROR(__xludf.DUMMYFUNCTION("IMPORTRANGE(""https://docs.google.com/spreadsheets/d/11923uPwbBZFjjGgGUA6NLw09EwE0CqkOc4q9oUmW1yo/edit?usp=sharing"",""เชียงใหม่!I124"")"),16000)</f>
        <v>16000</v>
      </c>
      <c r="J199" s="192">
        <f ca="1">IFERROR(__xludf.DUMMYFUNCTION("IMPORTRANGE(""https://docs.google.com/spreadsheets/d/11923uPwbBZFjjGgGUA6NLw09EwE0CqkOc4q9oUmW1yo/edit?usp=sharing"",""เชียงใหม่!J124"")"),0)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IFERROR(__xludf.DUMMYFUNCTION("IMPORTRANGE(""https://docs.google.com/spreadsheets/d/11923uPwbBZFjjGgGUA6NLw09EwE0CqkOc4q9oUmW1yo/edit?usp=sharing"",""เชียงใหม่!I125"")"),16000)</f>
        <v>16000</v>
      </c>
      <c r="J200" s="192">
        <f ca="1">IFERROR(__xludf.DUMMYFUNCTION("IMPORTRANGE(""https://docs.google.com/spreadsheets/d/11923uPwbBZFjjGgGUA6NLw09EwE0CqkOc4q9oUmW1yo/edit?usp=sharing"",""เชียงใหม่!J125"")"),0)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IFERROR(__xludf.DUMMYFUNCTION("IMPORTRANGE(""https://docs.google.com/spreadsheets/d/11923uPwbBZFjjGgGUA6NLw09EwE0CqkOc4q9oUmW1yo/edit?usp=sharing"",""เชียงใหม่!I126"")"),0)</f>
        <v>0</v>
      </c>
      <c r="J201" s="192">
        <f ca="1">IFERROR(__xludf.DUMMYFUNCTION("IMPORTRANGE(""https://docs.google.com/spreadsheets/d/11923uPwbBZFjjGgGUA6NLw09EwE0CqkOc4q9oUmW1yo/edit?usp=sharing"",""เชียงใหม่!J126"")"),0)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IFERROR(__xludf.DUMMYFUNCTION("IMPORTRANGE(""https://docs.google.com/spreadsheets/d/11923uPwbBZFjjGgGUA6NLw09EwE0CqkOc4q9oUmW1yo/edit?usp=sharing"",""เชียงใหม่!J127"")"),0)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IFERROR(__xludf.DUMMYFUNCTION("IMPORTRANGE(""https://docs.google.com/spreadsheets/d/11923uPwbBZFjjGgGUA6NLw09EwE0CqkOc4q9oUmW1yo/edit?usp=sharing"",""เชียงใหม่!J128"")"),0)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IFERROR(__xludf.DUMMYFUNCTION("IMPORTRANGE(""https://docs.google.com/spreadsheets/d/11923uPwbBZFjjGgGUA6NLw09EwE0CqkOc4q9oUmW1yo/edit?usp=sharing"",""เชียงใหม่!I129"")"),100)</f>
        <v>100</v>
      </c>
      <c r="J204" s="277">
        <f ca="1">IFERROR(__xludf.DUMMYFUNCTION("IMPORTRANGE(""https://docs.google.com/spreadsheets/d/11923uPwbBZFjjGgGUA6NLw09EwE0CqkOc4q9oUmW1yo/edit?usp=sharing"",""เชียงใหม่!J129"")"),100)</f>
        <v>100</v>
      </c>
      <c r="K204" s="278">
        <f ca="1">IF(I204&gt;0,J204*100/I204,0)</f>
        <v>100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IFERROR(__xludf.DUMMYFUNCTION("IMPORTRANGE(""https://docs.google.com/spreadsheets/d/11923uPwbBZFjjGgGUA6NLw09EwE0CqkOc4q9oUmW1yo/edit?usp=sharing"",""เชียงใหม่!J134"")"),0)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IFERROR(__xludf.DUMMYFUNCTION("IMPORTRANGE(""https://docs.google.com/spreadsheets/d/11923uPwbBZFjjGgGUA6NLw09EwE0CqkOc4q9oUmW1yo/edit?usp=sharing"",""เชียงใหม่!J135"")"),1)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IFERROR(__xludf.DUMMYFUNCTION("IMPORTRANGE(""https://docs.google.com/spreadsheets/d/11923uPwbBZFjjGgGUA6NLw09EwE0CqkOc4q9oUmW1yo/edit?usp=sharing"",""เชียงใหม่!J136"")"),1)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IFERROR(__xludf.DUMMYFUNCTION("IMPORTRANGE(""https://docs.google.com/spreadsheets/d/11923uPwbBZFjjGgGUA6NLw09EwE0CqkOc4q9oUmW1yo/edit?usp=sharing"",""เชียงใหม่!J137"")"),1)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IFERROR(__xludf.DUMMYFUNCTION("IMPORTRANGE(""https://docs.google.com/spreadsheets/d/11923uPwbBZFjjGgGUA6NLw09EwE0CqkOc4q9oUmW1yo/edit?usp=sharing"",""เชียงใหม่!I138"")"),100)</f>
        <v>100</v>
      </c>
      <c r="J213" s="191">
        <f ca="1">IFERROR(__xludf.DUMMYFUNCTION("IMPORTRANGE(""https://docs.google.com/spreadsheets/d/11923uPwbBZFjjGgGUA6NLw09EwE0CqkOc4q9oUmW1yo/edit?usp=sharing"",""เชียงใหม่!J138"")"),100)</f>
        <v>100</v>
      </c>
      <c r="K213" s="222">
        <f ca="1">IF(I213&gt;0,J213*100/I213,0)</f>
        <v>100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IFERROR(__xludf.DUMMYFUNCTION("IMPORTRANGE(""https://docs.google.com/spreadsheets/d/11923uPwbBZFjjGgGUA6NLw09EwE0CqkOc4q9oUmW1yo/edit?usp=sharing"",""เชียงใหม่!I140"")"),0)</f>
        <v>0</v>
      </c>
      <c r="J215" s="191">
        <f ca="1">IFERROR(__xludf.DUMMYFUNCTION("IMPORTRANGE(""https://docs.google.com/spreadsheets/d/11923uPwbBZFjjGgGUA6NLw09EwE0CqkOc4q9oUmW1yo/edit?usp=sharing"",""เชียงใหม่!J140"")"),0)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IFERROR(__xludf.DUMMYFUNCTION("IMPORTRANGE(""https://docs.google.com/spreadsheets/d/11923uPwbBZFjjGgGUA6NLw09EwE0CqkOc4q9oUmW1yo/edit?usp=sharing"",""เชียงใหม่!I141"")"),3)</f>
        <v>3</v>
      </c>
      <c r="J216" s="191">
        <f ca="1">IFERROR(__xludf.DUMMYFUNCTION("IMPORTRANGE(""https://docs.google.com/spreadsheets/d/11923uPwbBZFjjGgGUA6NLw09EwE0CqkOc4q9oUmW1yo/edit?usp=sharing"",""เชียงใหม่!J141"")"),0)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IFERROR(__xludf.DUMMYFUNCTION("IMPORTRANGE(""https://docs.google.com/spreadsheets/d/11923uPwbBZFjjGgGUA6NLw09EwE0CqkOc4q9oUmW1yo/edit?usp=sharing"",""เชียงใหม่!J142"")"),0)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IFERROR(__xludf.DUMMYFUNCTION("IMPORTRANGE(""https://docs.google.com/spreadsheets/d/11923uPwbBZFjjGgGUA6NLw09EwE0CqkOc4q9oUmW1yo/edit?usp=sharing"",""เชียงใหม่!J143"")"),0)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IFERROR(__xludf.DUMMYFUNCTION("IMPORTRANGE(""https://docs.google.com/spreadsheets/d/11923uPwbBZFjjGgGUA6NLw09EwE0CqkOc4q9oUmW1yo/edit?usp=sharing"",""เชียงใหม่!I144"")"),15)</f>
        <v>15</v>
      </c>
      <c r="J219" s="264">
        <f ca="1">IFERROR(__xludf.DUMMYFUNCTION("IMPORTRANGE(""https://docs.google.com/spreadsheets/d/11923uPwbBZFjjGgGUA6NLw09EwE0CqkOc4q9oUmW1yo/edit?usp=sharing"",""เชียงใหม่!J144"")"),15)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20125</v>
      </c>
      <c r="O220" s="154">
        <f t="shared" ref="O220:O222" ca="1" si="73">IF(L220&gt;0,N220*100/L220,0)</f>
        <v>95.26627218934911</v>
      </c>
      <c r="P220" s="154">
        <f t="shared" ref="P220:P222" ca="1" si="74">IF(M220&gt;0,N220*100/M220,0)</f>
        <v>95.26627218934911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20125</v>
      </c>
      <c r="O222" s="159">
        <f t="shared" ca="1" si="73"/>
        <v>95.26627218934911</v>
      </c>
      <c r="P222" s="159">
        <f t="shared" ca="1" si="74"/>
        <v>95.26627218934911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IFERROR(__xludf.DUMMYFUNCTION("IMPORTRANGE(""https://docs.google.com/spreadsheets/d/1Yj_ptqi66GCucihVvJfMjLAmec39IyEx_6qawtMGysU/edit?usp=sharing"",""สบก!BS22"")"),21125)</f>
        <v>21125</v>
      </c>
      <c r="N224" s="172">
        <f ca="1">IFERROR(__xludf.DUMMYFUNCTION("IMPORTRANGE(""https://docs.google.com/spreadsheets/d/1Yj_ptqi66GCucihVvJfMjLAmec39IyEx_6qawtMGysU/edit?usp=sharing"",""สบก!BT22"")"),20125)</f>
        <v>20125</v>
      </c>
      <c r="O224" s="171">
        <f ca="1">IF(L224&gt;0,N224*100/L224,0)</f>
        <v>95.26627218934911</v>
      </c>
      <c r="P224" s="171">
        <f ca="1">IF(M224&gt;0,N224*100/M224,0)</f>
        <v>95.26627218934911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IFERROR(__xludf.DUMMYFUNCTION("IMPORTRANGE(""https://docs.google.com/spreadsheets/d/1Yj_ptqi66GCucihVvJfMjLAmec39IyEx_6qawtMGysU/edit?usp=sharing"",""สบก!BO22"")"),0)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IFERROR(__xludf.DUMMYFUNCTION("IMPORTRANGE(""https://docs.google.com/spreadsheets/d/1Yj_ptqi66GCucihVvJfMjLAmec39IyEx_6qawtMGysU/edit?usp=sharing"",""สบก!BP22"")"),21125)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IFERROR(__xludf.DUMMYFUNCTION("IMPORTRANGE(""https://docs.google.com/spreadsheets/d/1Yj_ptqi66GCucihVvJfMjLAmec39IyEx_6qawtMGysU/edit?usp=sharing"",""สบก!BQ22"")"),0)</f>
        <v>0</v>
      </c>
      <c r="M228" s="101"/>
      <c r="N228" s="91">
        <f ca="1">IFERROR(__xludf.DUMMYFUNCTION("IMPORTRANGE(""https://docs.google.com/spreadsheets/d/1Yj_ptqi66GCucihVvJfMjLAmec39IyEx_6qawtMGysU/edit?usp=sharing"",""สบก!BU22"")"),0)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IFERROR(__xludf.DUMMYFUNCTION("IMPORTRANGE(""https://docs.google.com/spreadsheets/d/11923uPwbBZFjjGgGUA6NLw09EwE0CqkOc4q9oUmW1yo/edit?usp=sharing"",""เชียงใหม่!I149"")"),15)</f>
        <v>15</v>
      </c>
      <c r="J229" s="264">
        <f ca="1">IFERROR(__xludf.DUMMYFUNCTION("IMPORTRANGE(""https://docs.google.com/spreadsheets/d/11923uPwbBZFjjGgGUA6NLw09EwE0CqkOc4q9oUmW1yo/edit?usp=sharing"",""เชียงใหม่!J149"")"),15)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IFERROR(__xludf.DUMMYFUNCTION("IMPORTRANGE(""https://docs.google.com/spreadsheets/d/11923uPwbBZFjjGgGUA6NLw09EwE0CqkOc4q9oUmW1yo/edit?usp=sharing"",""เชียงใหม่!J151"")"),0)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IFERROR(__xludf.DUMMYFUNCTION("IMPORTRANGE(""https://docs.google.com/spreadsheets/d/11923uPwbBZFjjGgGUA6NLw09EwE0CqkOc4q9oUmW1yo/edit?usp=sharing"",""เชียงใหม่!J152"")"),1)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IFERROR(__xludf.DUMMYFUNCTION("IMPORTRANGE(""https://docs.google.com/spreadsheets/d/11923uPwbBZFjjGgGUA6NLw09EwE0CqkOc4q9oUmW1yo/edit?usp=sharing"",""เชียงใหม่!J153"")"),1)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IFERROR(__xludf.DUMMYFUNCTION("IMPORTRANGE(""https://docs.google.com/spreadsheets/d/11923uPwbBZFjjGgGUA6NLw09EwE0CqkOc4q9oUmW1yo/edit?usp=sharing"",""เชียงใหม่!J154"")"),1)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IFERROR(__xludf.DUMMYFUNCTION("IMPORTRANGE(""https://docs.google.com/spreadsheets/d/11923uPwbBZFjjGgGUA6NLw09EwE0CqkOc4q9oUmW1yo/edit?usp=sharing"",""เชียงใหม่!I155"")"),15)</f>
        <v>15</v>
      </c>
      <c r="J235" s="192">
        <f ca="1">IFERROR(__xludf.DUMMYFUNCTION("IMPORTRANGE(""https://docs.google.com/spreadsheets/d/11923uPwbBZFjjGgGUA6NLw09EwE0CqkOc4q9oUmW1yo/edit?usp=sharing"",""เชียงใหม่!J155"")"),15)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IFERROR(__xludf.DUMMYFUNCTION("IMPORTRANGE(""https://docs.google.com/spreadsheets/d/11923uPwbBZFjjGgGUA6NLw09EwE0CqkOc4q9oUmW1yo/edit?usp=sharing"",""เชียงใหม่!J156"")"),0)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IFERROR(__xludf.DUMMYFUNCTION("IMPORTRANGE(""https://docs.google.com/spreadsheets/d/11923uPwbBZFjjGgGUA6NLw09EwE0CqkOc4q9oUmW1yo/edit?usp=sharing"",""เชียงใหม่!I158"")"),0)</f>
        <v>0</v>
      </c>
      <c r="J238" s="264">
        <f ca="1">IFERROR(__xludf.DUMMYFUNCTION("IMPORTRANGE(""https://docs.google.com/spreadsheets/d/11923uPwbBZFjjGgGUA6NLw09EwE0CqkOc4q9oUmW1yo/edit?usp=sharing"",""เชียงใหม่!J158"")"),0)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IFERROR(__xludf.DUMMYFUNCTION("IMPORTRANGE(""https://docs.google.com/spreadsheets/d/11923uPwbBZFjjGgGUA6NLw09EwE0CqkOc4q9oUmW1yo/edit?usp=sharing"",""เชียงใหม่!J159"")"),"")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IFERROR(__xludf.DUMMYFUNCTION("IMPORTRANGE(""https://docs.google.com/spreadsheets/d/11923uPwbBZFjjGgGUA6NLw09EwE0CqkOc4q9oUmW1yo/edit?usp=sharing"",""เชียงใหม่!J161"")"),0)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IFERROR(__xludf.DUMMYFUNCTION("IMPORTRANGE(""https://docs.google.com/spreadsheets/d/11923uPwbBZFjjGgGUA6NLw09EwE0CqkOc4q9oUmW1yo/edit?usp=sharing"",""เชียงใหม่!J162"")"),0)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IFERROR(__xludf.DUMMYFUNCTION("IMPORTRANGE(""https://docs.google.com/spreadsheets/d/11923uPwbBZFjjGgGUA6NLw09EwE0CqkOc4q9oUmW1yo/edit?usp=sharing"",""เชียงใหม่!J163"")"),0)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IFERROR(__xludf.DUMMYFUNCTION("IMPORTRANGE(""https://docs.google.com/spreadsheets/d/11923uPwbBZFjjGgGUA6NLw09EwE0CqkOc4q9oUmW1yo/edit?usp=sharing"",""เชียงใหม่!I164"")"),0)</f>
        <v>0</v>
      </c>
      <c r="J244" s="191">
        <f ca="1">IFERROR(__xludf.DUMMYFUNCTION("IMPORTRANGE(""https://docs.google.com/spreadsheets/d/11923uPwbBZFjjGgGUA6NLw09EwE0CqkOc4q9oUmW1yo/edit?usp=sharing"",""เชียงใหม่!J164"")"),0)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IFERROR(__xludf.DUMMYFUNCTION("IMPORTRANGE(""https://docs.google.com/spreadsheets/d/11923uPwbBZFjjGgGUA6NLw09EwE0CqkOc4q9oUmW1yo/edit?usp=sharing"",""เชียงใหม่!J165"")"),0)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IFERROR(__xludf.DUMMYFUNCTION("IMPORTRANGE(""https://docs.google.com/spreadsheets/d/11923uPwbBZFjjGgGUA6NLw09EwE0CqkOc4q9oUmW1yo/edit?usp=sharing"",""เชียงใหม่!J166"")"),0)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IFERROR(__xludf.DUMMYFUNCTION("IMPORTRANGE(""https://docs.google.com/spreadsheets/d/11923uPwbBZFjjGgGUA6NLw09EwE0CqkOc4q9oUmW1yo/edit?usp=sharing"",""เชียงใหม่!I169"")"),20)</f>
        <v>20</v>
      </c>
      <c r="J249" s="308">
        <f ca="1">IFERROR(__xludf.DUMMYFUNCTION("IMPORTRANGE(""https://docs.google.com/spreadsheets/d/11923uPwbBZFjjGgGUA6NLw09EwE0CqkOc4q9oUmW1yo/edit?usp=sharing"",""เชียงใหม่!J169"")"),20)</f>
        <v>20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33442</v>
      </c>
      <c r="O250" s="154">
        <f t="shared" ref="O250:O252" ca="1" si="78">IF(L250&gt;0,N250*100/L250,0)</f>
        <v>46.837535014005603</v>
      </c>
      <c r="P250" s="154">
        <f t="shared" ref="P250:P252" ca="1" si="79">IF(M250&gt;0,N250*100/M250,0)</f>
        <v>90.383783783783784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33442</v>
      </c>
      <c r="O252" s="159">
        <f t="shared" ca="1" si="78"/>
        <v>46.837535014005603</v>
      </c>
      <c r="P252" s="159">
        <f t="shared" ca="1" si="79"/>
        <v>90.383783783783784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IFERROR(__xludf.DUMMYFUNCTION("IMPORTRANGE(""https://docs.google.com/spreadsheets/d/1Yj_ptqi66GCucihVvJfMjLAmec39IyEx_6qawtMGysU/edit?usp=sharing"",""สบก!CB22"")"),37000)</f>
        <v>37000</v>
      </c>
      <c r="N254" s="172">
        <f ca="1">IFERROR(__xludf.DUMMYFUNCTION("IMPORTRANGE(""https://docs.google.com/spreadsheets/d/1Yj_ptqi66GCucihVvJfMjLAmec39IyEx_6qawtMGysU/edit?usp=sharing"",""สบก!CC22"")"),33442)</f>
        <v>33442</v>
      </c>
      <c r="O254" s="171">
        <f ca="1">IF(L254&gt;0,N254*100/L254,0)</f>
        <v>46.837535014005603</v>
      </c>
      <c r="P254" s="171">
        <f ca="1">IF(M254&gt;0,N254*100/M254,0)</f>
        <v>90.383783783783784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IFERROR(__xludf.DUMMYFUNCTION("IMPORTRANGE(""https://docs.google.com/spreadsheets/d/1Yj_ptqi66GCucihVvJfMjLAmec39IyEx_6qawtMGysU/edit?usp=sharing"",""สบก!BX22"")"),0)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IFERROR(__xludf.DUMMYFUNCTION("IMPORTRANGE(""https://docs.google.com/spreadsheets/d/1Yj_ptqi66GCucihVvJfMjLAmec39IyEx_6qawtMGysU/edit?usp=sharing"",""สบก!BY22"")"),71400)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IFERROR(__xludf.DUMMYFUNCTION("IMPORTRANGE(""https://docs.google.com/spreadsheets/d/1Yj_ptqi66GCucihVvJfMjLAmec39IyEx_6qawtMGysU/edit?usp=sharing"",""สบก!BZ22"")"),0)</f>
        <v>0</v>
      </c>
      <c r="M258" s="101"/>
      <c r="N258" s="91">
        <f ca="1">IFERROR(__xludf.DUMMYFUNCTION("IMPORTRANGE(""https://docs.google.com/spreadsheets/d/1Yj_ptqi66GCucihVvJfMjLAmec39IyEx_6qawtMGysU/edit?usp=sharing"",""สบก!CD22"")"),0)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IFERROR(__xludf.DUMMYFUNCTION("IMPORTRANGE(""https://docs.google.com/spreadsheets/d/11923uPwbBZFjjGgGUA6NLw09EwE0CqkOc4q9oUmW1yo/edit?usp=sharing"",""เชียงใหม่!J175"")"),0)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IFERROR(__xludf.DUMMYFUNCTION("IMPORTRANGE(""https://docs.google.com/spreadsheets/d/11923uPwbBZFjjGgGUA6NLw09EwE0CqkOc4q9oUmW1yo/edit?usp=sharing"",""เชียงใหม่!J176"")"),1)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IFERROR(__xludf.DUMMYFUNCTION("IMPORTRANGE(""https://docs.google.com/spreadsheets/d/11923uPwbBZFjjGgGUA6NLw09EwE0CqkOc4q9oUmW1yo/edit?usp=sharing"",""เชียงใหม่!J177"")"),1)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IFERROR(__xludf.DUMMYFUNCTION("IMPORTRANGE(""https://docs.google.com/spreadsheets/d/11923uPwbBZFjjGgGUA6NLw09EwE0CqkOc4q9oUmW1yo/edit?usp=sharing"",""เชียงใหม่!J178"")"),1)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IFERROR(__xludf.DUMMYFUNCTION("IMPORTRANGE(""https://docs.google.com/spreadsheets/d/11923uPwbBZFjjGgGUA6NLw09EwE0CqkOc4q9oUmW1yo/edit?usp=sharing"",""เชียงใหม่!I179"")"),1)</f>
        <v>1</v>
      </c>
      <c r="J264" s="192">
        <f ca="1">IFERROR(__xludf.DUMMYFUNCTION("IMPORTRANGE(""https://docs.google.com/spreadsheets/d/11923uPwbBZFjjGgGUA6NLw09EwE0CqkOc4q9oUmW1yo/edit?usp=sharing"",""เชียงใหม่!J179"")"),1)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IFERROR(__xludf.DUMMYFUNCTION("IMPORTRANGE(""https://docs.google.com/spreadsheets/d/11923uPwbBZFjjGgGUA6NLw09EwE0CqkOc4q9oUmW1yo/edit?usp=sharing"",""เชียงใหม่!I180"")"),20)</f>
        <v>20</v>
      </c>
      <c r="J265" s="192">
        <f ca="1">IFERROR(__xludf.DUMMYFUNCTION("IMPORTRANGE(""https://docs.google.com/spreadsheets/d/11923uPwbBZFjjGgGUA6NLw09EwE0CqkOc4q9oUmW1yo/edit?usp=sharing"",""เชียงใหม่!J180"")"),20)</f>
        <v>20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IFERROR(__xludf.DUMMYFUNCTION("IMPORTRANGE(""https://docs.google.com/spreadsheets/d/11923uPwbBZFjjGgGUA6NLw09EwE0CqkOc4q9oUmW1yo/edit?usp=sharing"",""เชียงใหม่!I181"")"),20)</f>
        <v>20</v>
      </c>
      <c r="J266" s="192">
        <f ca="1">IFERROR(__xludf.DUMMYFUNCTION("IMPORTRANGE(""https://docs.google.com/spreadsheets/d/11923uPwbBZFjjGgGUA6NLw09EwE0CqkOc4q9oUmW1yo/edit?usp=sharing"",""เชียงใหม่!J181"")"),0)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IFERROR(__xludf.DUMMYFUNCTION("IMPORTRANGE(""https://docs.google.com/spreadsheets/d/11923uPwbBZFjjGgGUA6NLw09EwE0CqkOc4q9oUmW1yo/edit?usp=sharing"",""เชียงใหม่!I182"")"),1)</f>
        <v>1</v>
      </c>
      <c r="J267" s="192">
        <f ca="1">IFERROR(__xludf.DUMMYFUNCTION("IMPORTRANGE(""https://docs.google.com/spreadsheets/d/11923uPwbBZFjjGgGUA6NLw09EwE0CqkOc4q9oUmW1yo/edit?usp=sharing"",""เชียงใหม่!J182"")"),0)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IFERROR(__xludf.DUMMYFUNCTION("IMPORTRANGE(""https://docs.google.com/spreadsheets/d/11923uPwbBZFjjGgGUA6NLw09EwE0CqkOc4q9oUmW1yo/edit?usp=sharing"",""เชียงใหม่!J183"")"),0)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IFERROR(__xludf.DUMMYFUNCTION("IMPORTRANGE(""https://docs.google.com/spreadsheets/d/11923uPwbBZFjjGgGUA6NLw09EwE0CqkOc4q9oUmW1yo/edit?usp=sharing"",""เชียงใหม่!J184"")"),0)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IFERROR(__xludf.DUMMYFUNCTION("IMPORTRANGE(""https://docs.google.com/spreadsheets/d/11923uPwbBZFjjGgGUA6NLw09EwE0CqkOc4q9oUmW1yo/edit?usp=sharing"",""เชียงใหม่!I185"")"),15)</f>
        <v>15</v>
      </c>
      <c r="J270" s="308">
        <f ca="1">IFERROR(__xludf.DUMMYFUNCTION("IMPORTRANGE(""https://docs.google.com/spreadsheets/d/11923uPwbBZFjjGgGUA6NLw09EwE0CqkOc4q9oUmW1yo/edit?usp=sharing"",""เชียงใหม่!J185"")"),0)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105700</v>
      </c>
      <c r="M271" s="155">
        <f t="shared" ca="1" si="83"/>
        <v>80000</v>
      </c>
      <c r="N271" s="155">
        <f t="shared" ca="1" si="83"/>
        <v>25600</v>
      </c>
      <c r="O271" s="154">
        <f t="shared" ref="O271:O273" ca="1" si="84">IF(L271&gt;0,N271*100/L271,0)</f>
        <v>24.219489120151373</v>
      </c>
      <c r="P271" s="154">
        <f t="shared" ref="P271:P273" ca="1" si="85">IF(M271&gt;0,N271*100/M271,0)</f>
        <v>32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105700</v>
      </c>
      <c r="M273" s="160">
        <f t="shared" ca="1" si="87"/>
        <v>80000</v>
      </c>
      <c r="N273" s="160">
        <f t="shared" ca="1" si="87"/>
        <v>25600</v>
      </c>
      <c r="O273" s="159">
        <f t="shared" ca="1" si="84"/>
        <v>24.219489120151373</v>
      </c>
      <c r="P273" s="159">
        <f t="shared" ca="1" si="85"/>
        <v>32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105700</v>
      </c>
      <c r="M275" s="172">
        <f ca="1">IFERROR(__xludf.DUMMYFUNCTION("IMPORTRANGE(""https://docs.google.com/spreadsheets/d/1Yj_ptqi66GCucihVvJfMjLAmec39IyEx_6qawtMGysU/edit?usp=sharing"",""สบก!CK22"")"),80000)</f>
        <v>80000</v>
      </c>
      <c r="N275" s="172">
        <f ca="1">IFERROR(__xludf.DUMMYFUNCTION("IMPORTRANGE(""https://docs.google.com/spreadsheets/d/1Yj_ptqi66GCucihVvJfMjLAmec39IyEx_6qawtMGysU/edit?usp=sharing"",""สบก!CL22"")"),25600)</f>
        <v>25600</v>
      </c>
      <c r="O275" s="171">
        <f ca="1">IF(L275&gt;0,N275*100/L275,0)</f>
        <v>24.219489120151373</v>
      </c>
      <c r="P275" s="171">
        <f ca="1">IF(M275&gt;0,N275*100/M275,0)</f>
        <v>32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IFERROR(__xludf.DUMMYFUNCTION("IMPORTRANGE(""https://docs.google.com/spreadsheets/d/1Yj_ptqi66GCucihVvJfMjLAmec39IyEx_6qawtMGysU/edit?usp=sharing"",""สบก!CG22"")"),0)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IFERROR(__xludf.DUMMYFUNCTION("IMPORTRANGE(""https://docs.google.com/spreadsheets/d/1Yj_ptqi66GCucihVvJfMjLAmec39IyEx_6qawtMGysU/edit?usp=sharing"",""สบก!CH22"")"),105700)</f>
        <v>105700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IFERROR(__xludf.DUMMYFUNCTION("IMPORTRANGE(""https://docs.google.com/spreadsheets/d/1Yj_ptqi66GCucihVvJfMjLAmec39IyEx_6qawtMGysU/edit?usp=sharing"",""สบก!CI22"")"),0)</f>
        <v>0</v>
      </c>
      <c r="M279" s="101"/>
      <c r="N279" s="91">
        <f ca="1">IFERROR(__xludf.DUMMYFUNCTION("IMPORTRANGE(""https://docs.google.com/spreadsheets/d/1Yj_ptqi66GCucihVvJfMjLAmec39IyEx_6qawtMGysU/edit?usp=sharing"",""สบก!CM22"")"),0)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IFERROR(__xludf.DUMMYFUNCTION("IMPORTRANGE(""https://docs.google.com/spreadsheets/d/11923uPwbBZFjjGgGUA6NLw09EwE0CqkOc4q9oUmW1yo/edit?usp=sharing"",""เชียงใหม่!J191"")"),0)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IFERROR(__xludf.DUMMYFUNCTION("IMPORTRANGE(""https://docs.google.com/spreadsheets/d/11923uPwbBZFjjGgGUA6NLw09EwE0CqkOc4q9oUmW1yo/edit?usp=sharing"",""เชียงใหม่!J192"")"),1)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IFERROR(__xludf.DUMMYFUNCTION("IMPORTRANGE(""https://docs.google.com/spreadsheets/d/11923uPwbBZFjjGgGUA6NLw09EwE0CqkOc4q9oUmW1yo/edit?usp=sharing"",""เชียงใหม่!J193"")"),1)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IFERROR(__xludf.DUMMYFUNCTION("IMPORTRANGE(""https://docs.google.com/spreadsheets/d/11923uPwbBZFjjGgGUA6NLw09EwE0CqkOc4q9oUmW1yo/edit?usp=sharing"",""เชียงใหม่!J194"")"),1)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IFERROR(__xludf.DUMMYFUNCTION("IMPORTRANGE(""https://docs.google.com/spreadsheets/d/11923uPwbBZFjjGgGUA6NLw09EwE0CqkOc4q9oUmW1yo/edit?usp=sharing"",""เชียงใหม่!I195"")"),15)</f>
        <v>15</v>
      </c>
      <c r="J285" s="192">
        <f ca="1">IFERROR(__xludf.DUMMYFUNCTION("IMPORTRANGE(""https://docs.google.com/spreadsheets/d/11923uPwbBZFjjGgGUA6NLw09EwE0CqkOc4q9oUmW1yo/edit?usp=sharing"",""เชียงใหม่!J195"")"),0)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IFERROR(__xludf.DUMMYFUNCTION("IMPORTRANGE(""https://docs.google.com/spreadsheets/d/11923uPwbBZFjjGgGUA6NLw09EwE0CqkOc4q9oUmW1yo/edit?usp=sharing"",""เชียงใหม่!J196"")"),0)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IFERROR(__xludf.DUMMYFUNCTION("IMPORTRANGE(""https://docs.google.com/spreadsheets/d/11923uPwbBZFjjGgGUA6NLw09EwE0CqkOc4q9oUmW1yo/edit?usp=sharing"",""เชียงใหม่!I199"")"),0)</f>
        <v>0</v>
      </c>
      <c r="J289" s="308">
        <f ca="1">IFERROR(__xludf.DUMMYFUNCTION("IMPORTRANGE(""https://docs.google.com/spreadsheets/d/11923uPwbBZFjjGgGUA6NLw09EwE0CqkOc4q9oUmW1yo/edit?usp=sharing"",""เชียงใหม่!J199"")"),0)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IFERROR(__xludf.DUMMYFUNCTION("IMPORTRANGE(""https://docs.google.com/spreadsheets/d/1Yj_ptqi66GCucihVvJfMjLAmec39IyEx_6qawtMGysU/edit?usp=sharing"",""สบก!CT22"")"),0)</f>
        <v>0</v>
      </c>
      <c r="N294" s="172">
        <f ca="1">IFERROR(__xludf.DUMMYFUNCTION("IMPORTRANGE(""https://docs.google.com/spreadsheets/d/1Yj_ptqi66GCucihVvJfMjLAmec39IyEx_6qawtMGysU/edit?usp=sharing"",""สบก!CU22"")"),0)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IFERROR(__xludf.DUMMYFUNCTION("IMPORTRANGE(""https://docs.google.com/spreadsheets/d/1Yj_ptqi66GCucihVvJfMjLAmec39IyEx_6qawtMGysU/edit?usp=sharing"",""สบก!CP22"")"),0)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IFERROR(__xludf.DUMMYFUNCTION("IMPORTRANGE(""https://docs.google.com/spreadsheets/d/1Yj_ptqi66GCucihVvJfMjLAmec39IyEx_6qawtMGysU/edit?usp=sharing"",""สบก!CQ22"")"),0)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IFERROR(__xludf.DUMMYFUNCTION("IMPORTRANGE(""https://docs.google.com/spreadsheets/d/1Yj_ptqi66GCucihVvJfMjLAmec39IyEx_6qawtMGysU/edit?usp=sharing"",""สบก!CR22"")"),0)</f>
        <v>0</v>
      </c>
      <c r="M298" s="101"/>
      <c r="N298" s="91">
        <f ca="1">IFERROR(__xludf.DUMMYFUNCTION("IMPORTRANGE(""https://docs.google.com/spreadsheets/d/1Yj_ptqi66GCucihVvJfMjLAmec39IyEx_6qawtMGysU/edit?usp=sharing"",""สบก!CV22"")"),0)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IFERROR(__xludf.DUMMYFUNCTION("IMPORTRANGE(""https://docs.google.com/spreadsheets/d/11923uPwbBZFjjGgGUA6NLw09EwE0CqkOc4q9oUmW1yo/edit?usp=sharing"",""เชียงใหม่!J205"")"),0)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IFERROR(__xludf.DUMMYFUNCTION("IMPORTRANGE(""https://docs.google.com/spreadsheets/d/11923uPwbBZFjjGgGUA6NLw09EwE0CqkOc4q9oUmW1yo/edit?usp=sharing"",""เชียงใหม่!J206"")"),0)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IFERROR(__xludf.DUMMYFUNCTION("IMPORTRANGE(""https://docs.google.com/spreadsheets/d/11923uPwbBZFjjGgGUA6NLw09EwE0CqkOc4q9oUmW1yo/edit?usp=sharing"",""เชียงใหม่!J207"")"),0)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IFERROR(__xludf.DUMMYFUNCTION("IMPORTRANGE(""https://docs.google.com/spreadsheets/d/11923uPwbBZFjjGgGUA6NLw09EwE0CqkOc4q9oUmW1yo/edit?usp=sharing"",""เชียงใหม่!J208"")"),0)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IFERROR(__xludf.DUMMYFUNCTION("IMPORTRANGE(""https://docs.google.com/spreadsheets/d/11923uPwbBZFjjGgGUA6NLw09EwE0CqkOc4q9oUmW1yo/edit?usp=sharing"",""เชียงใหม่!I209"")"),0)</f>
        <v>0</v>
      </c>
      <c r="J304" s="191">
        <f ca="1">IFERROR(__xludf.DUMMYFUNCTION("IMPORTRANGE(""https://docs.google.com/spreadsheets/d/11923uPwbBZFjjGgGUA6NLw09EwE0CqkOc4q9oUmW1yo/edit?usp=sharing"",""เชียงใหม่!J209"")"),0)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IFERROR(__xludf.DUMMYFUNCTION("IMPORTRANGE(""https://docs.google.com/spreadsheets/d/11923uPwbBZFjjGgGUA6NLw09EwE0CqkOc4q9oUmW1yo/edit?usp=sharing"",""เชียงใหม่!I211"")"),0)</f>
        <v>0</v>
      </c>
      <c r="J306" s="191">
        <f ca="1">IFERROR(__xludf.DUMMYFUNCTION("IMPORTRANGE(""https://docs.google.com/spreadsheets/d/11923uPwbBZFjjGgGUA6NLw09EwE0CqkOc4q9oUmW1yo/edit?usp=sharing"",""เชียงใหม่!J211"")"),0)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IFERROR(__xludf.DUMMYFUNCTION("IMPORTRANGE(""https://docs.google.com/spreadsheets/d/11923uPwbBZFjjGgGUA6NLw09EwE0CqkOc4q9oUmW1yo/edit?usp=sharing"",""เชียงใหม่!J212"")"),0)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IFERROR(__xludf.DUMMYFUNCTION("IMPORTRANGE(""https://docs.google.com/spreadsheets/d/11923uPwbBZFjjGgGUA6NLw09EwE0CqkOc4q9oUmW1yo/edit?usp=sharing"",""เชียงใหม่!J213"")"),0)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IFERROR(__xludf.DUMMYFUNCTION("IMPORTRANGE(""https://docs.google.com/spreadsheets/d/11923uPwbBZFjjGgGUA6NLw09EwE0CqkOc4q9oUmW1yo/edit?usp=sharing"",""เชียงใหม่!I214"")"),6)</f>
        <v>6</v>
      </c>
      <c r="J309" s="325">
        <f ca="1">IFERROR(__xludf.DUMMYFUNCTION("IMPORTRANGE(""https://docs.google.com/spreadsheets/d/11923uPwbBZFjjGgGUA6NLw09EwE0CqkOc4q9oUmW1yo/edit?usp=sharing"",""เชียงใหม่!J214"")"),0)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315600</v>
      </c>
      <c r="M310" s="155">
        <f t="shared" ca="1" si="93"/>
        <v>157800</v>
      </c>
      <c r="N310" s="155">
        <f t="shared" ca="1" si="93"/>
        <v>38751</v>
      </c>
      <c r="O310" s="154">
        <f t="shared" ref="O310:O312" ca="1" si="94">IF(L310&gt;0,N310*100/L310,0)</f>
        <v>12.27851711026616</v>
      </c>
      <c r="P310" s="154">
        <f t="shared" ref="P310:P312" ca="1" si="95">IF(M310&gt;0,N310*100/M310,0)</f>
        <v>24.557034220532319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315600</v>
      </c>
      <c r="M312" s="160">
        <f t="shared" ca="1" si="97"/>
        <v>157800</v>
      </c>
      <c r="N312" s="160">
        <f t="shared" ca="1" si="97"/>
        <v>38751</v>
      </c>
      <c r="O312" s="159">
        <f t="shared" ca="1" si="94"/>
        <v>12.27851711026616</v>
      </c>
      <c r="P312" s="159">
        <f t="shared" ca="1" si="95"/>
        <v>24.557034220532319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315600</v>
      </c>
      <c r="M314" s="172">
        <f ca="1">IFERROR(__xludf.DUMMYFUNCTION("IMPORTRANGE(""https://docs.google.com/spreadsheets/d/1Yj_ptqi66GCucihVvJfMjLAmec39IyEx_6qawtMGysU/edit?usp=sharing"",""สบก!DC22"")"),157800)</f>
        <v>157800</v>
      </c>
      <c r="N314" s="172">
        <f ca="1">IFERROR(__xludf.DUMMYFUNCTION("IMPORTRANGE(""https://docs.google.com/spreadsheets/d/1Yj_ptqi66GCucihVvJfMjLAmec39IyEx_6qawtMGysU/edit?usp=sharing"",""สบก!DD22"")"),38751)</f>
        <v>38751</v>
      </c>
      <c r="O314" s="171">
        <f ca="1">IF(L314&gt;0,N314*100/L314,0)</f>
        <v>12.27851711026616</v>
      </c>
      <c r="P314" s="171">
        <f ca="1">IF(M314&gt;0,N314*100/M314,0)</f>
        <v>24.557034220532319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IFERROR(__xludf.DUMMYFUNCTION("IMPORTRANGE(""https://docs.google.com/spreadsheets/d/1Yj_ptqi66GCucihVvJfMjLAmec39IyEx_6qawtMGysU/edit?usp=sharing"",""สบก!CY22"")"),0)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IFERROR(__xludf.DUMMYFUNCTION("IMPORTRANGE(""https://docs.google.com/spreadsheets/d/1Yj_ptqi66GCucihVvJfMjLAmec39IyEx_6qawtMGysU/edit?usp=sharing"",""สบก!CZ22"")"),315600)</f>
        <v>315600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IFERROR(__xludf.DUMMYFUNCTION("IMPORTRANGE(""https://docs.google.com/spreadsheets/d/1Yj_ptqi66GCucihVvJfMjLAmec39IyEx_6qawtMGysU/edit?usp=sharing"",""สบก!DA22"")"),0)</f>
        <v>0</v>
      </c>
      <c r="M318" s="101"/>
      <c r="N318" s="91">
        <f ca="1">IFERROR(__xludf.DUMMYFUNCTION("IMPORTRANGE(""https://docs.google.com/spreadsheets/d/1Yj_ptqi66GCucihVvJfMjLAmec39IyEx_6qawtMGysU/edit?usp=sharing"",""สบก!DE22"")"),0)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IFERROR(__xludf.DUMMYFUNCTION("IMPORTRANGE(""https://docs.google.com/spreadsheets/d/11923uPwbBZFjjGgGUA6NLw09EwE0CqkOc4q9oUmW1yo/edit?usp=sharing"",""เชียงใหม่!J220"")"),0)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IFERROR(__xludf.DUMMYFUNCTION("IMPORTRANGE(""https://docs.google.com/spreadsheets/d/11923uPwbBZFjjGgGUA6NLw09EwE0CqkOc4q9oUmW1yo/edit?usp=sharing"",""เชียงใหม่!J221"")"),1)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IFERROR(__xludf.DUMMYFUNCTION("IMPORTRANGE(""https://docs.google.com/spreadsheets/d/11923uPwbBZFjjGgGUA6NLw09EwE0CqkOc4q9oUmW1yo/edit?usp=sharing"",""เชียงใหม่!J222"")"),0)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IFERROR(__xludf.DUMMYFUNCTION("IMPORTRANGE(""https://docs.google.com/spreadsheets/d/11923uPwbBZFjjGgGUA6NLw09EwE0CqkOc4q9oUmW1yo/edit?usp=sharing"",""เชียงใหม่!J223"")"),0)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IFERROR(__xludf.DUMMYFUNCTION("IMPORTRANGE(""https://docs.google.com/spreadsheets/d/11923uPwbBZFjjGgGUA6NLw09EwE0CqkOc4q9oUmW1yo/edit?usp=sharing"",""เชียงใหม่!I224"")"),6)</f>
        <v>6</v>
      </c>
      <c r="J324" s="191">
        <f ca="1">IFERROR(__xludf.DUMMYFUNCTION("IMPORTRANGE(""https://docs.google.com/spreadsheets/d/11923uPwbBZFjjGgGUA6NLw09EwE0CqkOc4q9oUmW1yo/edit?usp=sharing"",""เชียงใหม่!J224"")"),0)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IFERROR(__xludf.DUMMYFUNCTION("IMPORTRANGE(""https://docs.google.com/spreadsheets/d/11923uPwbBZFjjGgGUA6NLw09EwE0CqkOc4q9oUmW1yo/edit?usp=sharing"",""เชียงใหม่!J225"")"),0)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IFERROR(__xludf.DUMMYFUNCTION("IMPORTRANGE(""https://docs.google.com/spreadsheets/d/11923uPwbBZFjjGgGUA6NLw09EwE0CqkOc4q9oUmW1yo/edit?usp=sharing"",""เชียงใหม่!J226"")"),0)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IFERROR(__xludf.DUMMYFUNCTION("IMPORTRANGE(""https://docs.google.com/spreadsheets/d/11923uPwbBZFjjGgGUA6NLw09EwE0CqkOc4q9oUmW1yo/edit?usp=sharing"",""เชียงใหม่!I228"")"),315)</f>
        <v>315</v>
      </c>
      <c r="J328" s="330">
        <f ca="1">IFERROR(__xludf.DUMMYFUNCTION("IMPORTRANGE(""https://docs.google.com/spreadsheets/d/11923uPwbBZFjjGgGUA6NLw09EwE0CqkOc4q9oUmW1yo/edit?usp=sharing"",""เชียงใหม่!J228"")"),12)</f>
        <v>12</v>
      </c>
      <c r="K328" s="309">
        <f ca="1">IF(I328&gt;0,J328*100/I328,0)</f>
        <v>3.8095238095238093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845280</v>
      </c>
      <c r="M329" s="155">
        <f t="shared" ca="1" si="98"/>
        <v>422290</v>
      </c>
      <c r="N329" s="155">
        <f t="shared" ca="1" si="98"/>
        <v>186022</v>
      </c>
      <c r="O329" s="154">
        <f t="shared" ref="O329:O331" ca="1" si="99">IF(L329&gt;0,N329*100/L329,0)</f>
        <v>22.007145561234147</v>
      </c>
      <c r="P329" s="154">
        <f t="shared" ref="P329:P331" ca="1" si="100">IF(M329&gt;0,N329*100/M329,0)</f>
        <v>44.05077079731938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845280</v>
      </c>
      <c r="M331" s="160">
        <f t="shared" ca="1" si="102"/>
        <v>422290</v>
      </c>
      <c r="N331" s="160">
        <f t="shared" ca="1" si="102"/>
        <v>186022</v>
      </c>
      <c r="O331" s="159">
        <f t="shared" ca="1" si="99"/>
        <v>22.007145561234147</v>
      </c>
      <c r="P331" s="159">
        <f t="shared" ca="1" si="100"/>
        <v>44.05077079731938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802280</v>
      </c>
      <c r="M333" s="172">
        <f ca="1">IFERROR(__xludf.DUMMYFUNCTION("IMPORTRANGE(""https://docs.google.com/spreadsheets/d/1Yj_ptqi66GCucihVvJfMjLAmec39IyEx_6qawtMGysU/edit?usp=sharing"",""สบก!DL22"")"),422290)</f>
        <v>422290</v>
      </c>
      <c r="N333" s="172">
        <f ca="1">IFERROR(__xludf.DUMMYFUNCTION("IMPORTRANGE(""https://docs.google.com/spreadsheets/d/1Yj_ptqi66GCucihVvJfMjLAmec39IyEx_6qawtMGysU/edit?usp=sharing"",""สบก!DM22"")"),143022)</f>
        <v>143022</v>
      </c>
      <c r="O333" s="171">
        <f ca="1">IF(L333&gt;0,N333*100/L333,0)</f>
        <v>17.826943211846238</v>
      </c>
      <c r="P333" s="171">
        <f ca="1">IF(M333&gt;0,N333*100/M333,0)</f>
        <v>33.868194842406879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IFERROR(__xludf.DUMMYFUNCTION("IMPORTRANGE(""https://docs.google.com/spreadsheets/d/1Yj_ptqi66GCucihVvJfMjLAmec39IyEx_6qawtMGysU/edit?usp=sharing"",""สบก!DH22"")"),471600)</f>
        <v>471600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IFERROR(__xludf.DUMMYFUNCTION("IMPORTRANGE(""https://docs.google.com/spreadsheets/d/1Yj_ptqi66GCucihVvJfMjLAmec39IyEx_6qawtMGysU/edit?usp=sharing"",""สบก!DI22"")"),330680)</f>
        <v>330680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IFERROR(__xludf.DUMMYFUNCTION("IMPORTRANGE(""https://docs.google.com/spreadsheets/d/1Yj_ptqi66GCucihVvJfMjLAmec39IyEx_6qawtMGysU/edit?usp=sharing"",""สบก!DJ22"")"),43000)</f>
        <v>43000</v>
      </c>
      <c r="M337" s="101"/>
      <c r="N337" s="91">
        <f ca="1">IFERROR(__xludf.DUMMYFUNCTION("IMPORTRANGE(""https://docs.google.com/spreadsheets/d/1Yj_ptqi66GCucihVvJfMjLAmec39IyEx_6qawtMGysU/edit?usp=sharing"",""สบก!DN22"")"),43000)</f>
        <v>43000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IFERROR(__xludf.DUMMYFUNCTION("IMPORTRANGE(""https://docs.google.com/spreadsheets/d/11923uPwbBZFjjGgGUA6NLw09EwE0CqkOc4q9oUmW1yo/edit?usp=sharing"",""เชียงใหม่!I234"")"),0)</f>
        <v>0</v>
      </c>
      <c r="J339" s="191">
        <f ca="1">IFERROR(__xludf.DUMMYFUNCTION("IMPORTRANGE(""https://docs.google.com/spreadsheets/d/11923uPwbBZFjjGgGUA6NLw09EwE0CqkOc4q9oUmW1yo/edit?usp=sharing"",""เชียงใหม่!J234"")"),31)</f>
        <v>31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IFERROR(__xludf.DUMMYFUNCTION("IMPORTRANGE(""https://docs.google.com/spreadsheets/d/11923uPwbBZFjjGgGUA6NLw09EwE0CqkOc4q9oUmW1yo/edit?usp=sharing"",""เชียงใหม่!I235"")"),1060)</f>
        <v>1060</v>
      </c>
      <c r="J340" s="191">
        <f ca="1">IFERROR(__xludf.DUMMYFUNCTION("IMPORTRANGE(""https://docs.google.com/spreadsheets/d/11923uPwbBZFjjGgGUA6NLw09EwE0CqkOc4q9oUmW1yo/edit?usp=sharing"",""เชียงใหม่!J235"")"),67.97)</f>
        <v>67.97</v>
      </c>
      <c r="K340" s="333">
        <f t="shared" ca="1" si="103"/>
        <v>6.412264150943396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IFERROR(__xludf.DUMMYFUNCTION("IMPORTRANGE(""https://docs.google.com/spreadsheets/d/11923uPwbBZFjjGgGUA6NLw09EwE0CqkOc4q9oUmW1yo/edit?usp=sharing"",""เชียงใหม่!I236"")"),315)</f>
        <v>315</v>
      </c>
      <c r="J341" s="191">
        <f ca="1">IFERROR(__xludf.DUMMYFUNCTION("IMPORTRANGE(""https://docs.google.com/spreadsheets/d/11923uPwbBZFjjGgGUA6NLw09EwE0CqkOc4q9oUmW1yo/edit?usp=sharing"",""เชียงใหม่!J236"")"),36)</f>
        <v>36</v>
      </c>
      <c r="K341" s="333">
        <f t="shared" ca="1" si="103"/>
        <v>11.428571428571429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IFERROR(__xludf.DUMMYFUNCTION("IMPORTRANGE(""https://docs.google.com/spreadsheets/d/11923uPwbBZFjjGgGUA6NLw09EwE0CqkOc4q9oUmW1yo/edit?usp=sharing"",""เชียงใหม่!I237"")"),0)</f>
        <v>0</v>
      </c>
      <c r="J342" s="191">
        <f ca="1">IFERROR(__xludf.DUMMYFUNCTION("IMPORTRANGE(""https://docs.google.com/spreadsheets/d/11923uPwbBZFjjGgGUA6NLw09EwE0CqkOc4q9oUmW1yo/edit?usp=sharing"",""เชียงใหม่!J237"")"),112.16)</f>
        <v>112.16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IFERROR(__xludf.DUMMYFUNCTION("IMPORTRANGE(""https://docs.google.com/spreadsheets/d/11923uPwbBZFjjGgGUA6NLw09EwE0CqkOc4q9oUmW1yo/edit?usp=sharing"",""เชียงใหม่!I238"")"),315)</f>
        <v>315</v>
      </c>
      <c r="J343" s="191">
        <f ca="1">IFERROR(__xludf.DUMMYFUNCTION("IMPORTRANGE(""https://docs.google.com/spreadsheets/d/11923uPwbBZFjjGgGUA6NLw09EwE0CqkOc4q9oUmW1yo/edit?usp=sharing"",""เชียงใหม่!J238"")"),0)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IFERROR(__xludf.DUMMYFUNCTION("IMPORTRANGE(""https://docs.google.com/spreadsheets/d/11923uPwbBZFjjGgGUA6NLw09EwE0CqkOc4q9oUmW1yo/edit?usp=sharing"",""เชียงใหม่!I239"")"),0)</f>
        <v>0</v>
      </c>
      <c r="J344" s="191">
        <f ca="1">IFERROR(__xludf.DUMMYFUNCTION("IMPORTRANGE(""https://docs.google.com/spreadsheets/d/11923uPwbBZFjjGgGUA6NLw09EwE0CqkOc4q9oUmW1yo/edit?usp=sharing"",""เชียงใหม่!J239"")"),0)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IFERROR(__xludf.DUMMYFUNCTION("IMPORTRANGE(""https://docs.google.com/spreadsheets/d/11923uPwbBZFjjGgGUA6NLw09EwE0CqkOc4q9oUmW1yo/edit?usp=sharing"",""เชียงใหม่!I240"")"),315)</f>
        <v>315</v>
      </c>
      <c r="J345" s="191">
        <f ca="1">IFERROR(__xludf.DUMMYFUNCTION("IMPORTRANGE(""https://docs.google.com/spreadsheets/d/11923uPwbBZFjjGgGUA6NLw09EwE0CqkOc4q9oUmW1yo/edit?usp=sharing"",""เชียงใหม่!J240"")"),12)</f>
        <v>12</v>
      </c>
      <c r="K345" s="333">
        <f t="shared" ca="1" si="103"/>
        <v>3.8095238095238093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IFERROR(__xludf.DUMMYFUNCTION("IMPORTRANGE(""https://docs.google.com/spreadsheets/d/11923uPwbBZFjjGgGUA6NLw09EwE0CqkOc4q9oUmW1yo/edit?usp=sharing"",""เชียงใหม่!I241"")"),0)</f>
        <v>0</v>
      </c>
      <c r="J346" s="191">
        <f ca="1">IFERROR(__xludf.DUMMYFUNCTION("IMPORTRANGE(""https://docs.google.com/spreadsheets/d/11923uPwbBZFjjGgGUA6NLw09EwE0CqkOc4q9oUmW1yo/edit?usp=sharing"",""เชียงใหม่!J241"")"),65.8)</f>
        <v>65.8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IFERROR(__xludf.DUMMYFUNCTION("IMPORTRANGE(""https://docs.google.com/spreadsheets/d/11923uPwbBZFjjGgGUA6NLw09EwE0CqkOc4q9oUmW1yo/edit?usp=sharing"",""เชียงใหม่!L242"")"),2630279)</f>
        <v>2630279</v>
      </c>
      <c r="M347" s="347"/>
      <c r="N347" s="347">
        <f ca="1">IFERROR(__xludf.DUMMYFUNCTION("IMPORTRANGE(""https://docs.google.com/spreadsheets/d/11923uPwbBZFjjGgGUA6NLw09EwE0CqkOc4q9oUmW1yo/edit?usp=sharing"",""เชียงใหม่!M242"")"),212158.53)</f>
        <v>212158.53</v>
      </c>
      <c r="O347" s="347">
        <f ca="1">+IF(L347&gt;0,N347*100/L347,0)</f>
        <v>8.0660085869217681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IFERROR(__xludf.DUMMYFUNCTION("IMPORTRANGE(""https://docs.google.com/spreadsheets/d/11923uPwbBZFjjGgGUA6NLw09EwE0CqkOc4q9oUmW1yo/edit?usp=sharing"",""เชียงใหม่!I244"")"),100)</f>
        <v>100</v>
      </c>
      <c r="J349" s="360">
        <f ca="1">IFERROR(__xludf.DUMMYFUNCTION("IMPORTRANGE(""https://docs.google.com/spreadsheets/d/11923uPwbBZFjjGgGUA6NLw09EwE0CqkOc4q9oUmW1yo/edit?usp=sharing"",""เชียงใหม่!J244"")"),0)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IFERROR(__xludf.DUMMYFUNCTION("IMPORTRANGE(""https://docs.google.com/spreadsheets/d/11923uPwbBZFjjGgGUA6NLw09EwE0CqkOc4q9oUmW1yo/edit?usp=sharing"",""เชียงใหม่!L244"")"),317760)</f>
        <v>317760</v>
      </c>
      <c r="M349" s="362"/>
      <c r="N349" s="362">
        <f ca="1">IFERROR(__xludf.DUMMYFUNCTION("IMPORTRANGE(""https://docs.google.com/spreadsheets/d/11923uPwbBZFjjGgGUA6NLw09EwE0CqkOc4q9oUmW1yo/edit?usp=sharing"",""เชียงใหม่!M244"")"),72431.58)</f>
        <v>72431.58</v>
      </c>
      <c r="O349" s="362">
        <f ca="1">+IF(L349&gt;0,N349*100/L349,0)</f>
        <v>22.794429758308159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IFERROR(__xludf.DUMMYFUNCTION("IMPORTRANGE(""https://docs.google.com/spreadsheets/d/11923uPwbBZFjjGgGUA6NLw09EwE0CqkOc4q9oUmW1yo/edit?usp=sharing"",""เชียงใหม่!I245"")"),40)</f>
        <v>40</v>
      </c>
      <c r="J350" s="360">
        <f ca="1">IFERROR(__xludf.DUMMYFUNCTION("IMPORTRANGE(""https://docs.google.com/spreadsheets/d/11923uPwbBZFjjGgGUA6NLw09EwE0CqkOc4q9oUmW1yo/edit?usp=sharing"",""เชียงใหม่!J245"")"),40)</f>
        <v>40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IFERROR(__xludf.DUMMYFUNCTION("IMPORTRANGE(""https://docs.google.com/spreadsheets/d/11923uPwbBZFjjGgGUA6NLw09EwE0CqkOc4q9oUmW1yo/edit?usp=sharing"",""เชียงใหม่!L246"")"),0)</f>
        <v>0</v>
      </c>
      <c r="M351" s="169"/>
      <c r="N351" s="169">
        <f ca="1">IFERROR(__xludf.DUMMYFUNCTION("IMPORTRANGE(""https://docs.google.com/spreadsheets/d/11923uPwbBZFjjGgGUA6NLw09EwE0CqkOc4q9oUmW1yo/edit?usp=sharing"",""เชียงใหม่!M246"")"),0)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IFERROR(__xludf.DUMMYFUNCTION("IMPORTRANGE(""https://docs.google.com/spreadsheets/d/11923uPwbBZFjjGgGUA6NLw09EwE0CqkOc4q9oUmW1yo/edit?usp=sharing"",""เชียงใหม่!L247"")"),317760)</f>
        <v>317760</v>
      </c>
      <c r="M352" s="169"/>
      <c r="N352" s="169">
        <f ca="1">IFERROR(__xludf.DUMMYFUNCTION("IMPORTRANGE(""https://docs.google.com/spreadsheets/d/11923uPwbBZFjjGgGUA6NLw09EwE0CqkOc4q9oUmW1yo/edit?usp=sharing"",""เชียงใหม่!M247"")"),72431.58)</f>
        <v>72431.58</v>
      </c>
      <c r="O352" s="169">
        <f t="shared" ca="1" si="105"/>
        <v>22.794429758308159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IFERROR(__xludf.DUMMYFUNCTION("IMPORTRANGE(""https://docs.google.com/spreadsheets/d/11923uPwbBZFjjGgGUA6NLw09EwE0CqkOc4q9oUmW1yo/edit?usp=sharing"",""เชียงใหม่!L248"")"),0)</f>
        <v>0</v>
      </c>
      <c r="M353" s="171"/>
      <c r="N353" s="171">
        <f ca="1">IFERROR(__xludf.DUMMYFUNCTION("IMPORTRANGE(""https://docs.google.com/spreadsheets/d/11923uPwbBZFjjGgGUA6NLw09EwE0CqkOc4q9oUmW1yo/edit?usp=sharing"",""เชียงใหม่!M248"")"),0)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IFERROR(__xludf.DUMMYFUNCTION("IMPORTRANGE(""https://docs.google.com/spreadsheets/d/11923uPwbBZFjjGgGUA6NLw09EwE0CqkOc4q9oUmW1yo/edit?usp=sharing"",""เชียงใหม่!L249"")"),317760)</f>
        <v>317760</v>
      </c>
      <c r="M354" s="171"/>
      <c r="N354" s="171">
        <f ca="1">IFERROR(__xludf.DUMMYFUNCTION("IMPORTRANGE(""https://docs.google.com/spreadsheets/d/11923uPwbBZFjjGgGUA6NLw09EwE0CqkOc4q9oUmW1yo/edit?usp=sharing"",""เชียงใหม่!M249"")"),72431.58)</f>
        <v>72431.58</v>
      </c>
      <c r="O354" s="171">
        <f t="shared" ca="1" si="105"/>
        <v>22.794429758308159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IFERROR(__xludf.DUMMYFUNCTION("IMPORTRANGE(""https://docs.google.com/spreadsheets/d/11923uPwbBZFjjGgGUA6NLw09EwE0CqkOc4q9oUmW1yo/edit?usp=sharing"",""เชียงใหม่!M250"")"),36099)</f>
        <v>36099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IFERROR(__xludf.DUMMYFUNCTION("IMPORTRANGE(""https://docs.google.com/spreadsheets/d/11923uPwbBZFjjGgGUA6NLw09EwE0CqkOc4q9oUmW1yo/edit?usp=sharing"",""เชียงใหม่!M251"")"),0)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IFERROR(__xludf.DUMMYFUNCTION("IMPORTRANGE(""https://docs.google.com/spreadsheets/d/11923uPwbBZFjjGgGUA6NLw09EwE0CqkOc4q9oUmW1yo/edit?usp=sharing"",""เชียงใหม่!M252"")"),31225.58)</f>
        <v>31225.58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IFERROR(__xludf.DUMMYFUNCTION("IMPORTRANGE(""https://docs.google.com/spreadsheets/d/11923uPwbBZFjjGgGUA6NLw09EwE0CqkOc4q9oUmW1yo/edit?usp=sharing"",""เชียงใหม่!M253"")"),5107)</f>
        <v>5107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IFERROR(__xludf.DUMMYFUNCTION("IMPORTRANGE(""https://docs.google.com/spreadsheets/d/11923uPwbBZFjjGgGUA6NLw09EwE0CqkOc4q9oUmW1yo/edit?usp=sharing"",""เชียงใหม่!J255"")"),0)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IFERROR(__xludf.DUMMYFUNCTION("IMPORTRANGE(""https://docs.google.com/spreadsheets/d/11923uPwbBZFjjGgGUA6NLw09EwE0CqkOc4q9oUmW1yo/edit?usp=sharing"",""เชียงใหม่!J256"")"),1)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IFERROR(__xludf.DUMMYFUNCTION("IMPORTRANGE(""https://docs.google.com/spreadsheets/d/11923uPwbBZFjjGgGUA6NLw09EwE0CqkOc4q9oUmW1yo/edit?usp=sharing"",""เชียงใหม่!J257"")"),1)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IFERROR(__xludf.DUMMYFUNCTION("IMPORTRANGE(""https://docs.google.com/spreadsheets/d/11923uPwbBZFjjGgGUA6NLw09EwE0CqkOc4q9oUmW1yo/edit?usp=sharing"",""เชียงใหม่!J258"")"),1)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IFERROR(__xludf.DUMMYFUNCTION("IMPORTRANGE(""https://docs.google.com/spreadsheets/d/11923uPwbBZFjjGgGUA6NLw09EwE0CqkOc4q9oUmW1yo/edit?usp=sharing"",""เชียงใหม่!J166"")"),0)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IFERROR(__xludf.DUMMYFUNCTION("IMPORTRANGE(""https://docs.google.com/spreadsheets/d/11923uPwbBZFjjGgGUA6NLw09EwE0CqkOc4q9oUmW1yo/edit?usp=sharing"",""เชียงใหม่!J166"")"),0)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IFERROR(__xludf.DUMMYFUNCTION("IMPORTRANGE(""https://docs.google.com/spreadsheets/d/11923uPwbBZFjjGgGUA6NLw09EwE0CqkOc4q9oUmW1yo/edit?usp=sharing"",""เชียงใหม่!J166"")"),0)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IFERROR(__xludf.DUMMYFUNCTION("IMPORTRANGE(""https://docs.google.com/spreadsheets/d/11923uPwbBZFjjGgGUA6NLw09EwE0CqkOc4q9oUmW1yo/edit?usp=sharing"",""เชียงใหม่!J166"")"),0)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IFERROR(__xludf.DUMMYFUNCTION("IMPORTRANGE(""https://docs.google.com/spreadsheets/d/11923uPwbBZFjjGgGUA6NLw09EwE0CqkOc4q9oUmW1yo/edit?usp=sharing"",""เชียงใหม่!I263"")"),40)</f>
        <v>40</v>
      </c>
      <c r="J368" s="191">
        <f ca="1">IFERROR(__xludf.DUMMYFUNCTION("IMPORTRANGE(""https://docs.google.com/spreadsheets/d/11923uPwbBZFjjGgGUA6NLw09EwE0CqkOc4q9oUmW1yo/edit?usp=sharing"",""เชียงใหม่!J263"")"),40)</f>
        <v>40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IFERROR(__xludf.DUMMYFUNCTION("IMPORTRANGE(""https://docs.google.com/spreadsheets/d/11923uPwbBZFjjGgGUA6NLw09EwE0CqkOc4q9oUmW1yo/edit?usp=sharing"",""เชียงใหม่!I164"")"),0)</f>
        <v>0</v>
      </c>
      <c r="J369" s="191">
        <f ca="1">IFERROR(__xludf.DUMMYFUNCTION("IMPORTRANGE(""https://docs.google.com/spreadsheets/d/11923uPwbBZFjjGgGUA6NLw09EwE0CqkOc4q9oUmW1yo/edit?usp=sharing"",""เชียงใหม่!J164"")"),0)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IFERROR(__xludf.DUMMYFUNCTION("IMPORTRANGE(""https://docs.google.com/spreadsheets/d/11923uPwbBZFjjGgGUA6NLw09EwE0CqkOc4q9oUmW1yo/edit?usp=sharing"",""เชียงใหม่!I265"")"),40)</f>
        <v>40</v>
      </c>
      <c r="J370" s="191">
        <f ca="1">IFERROR(__xludf.DUMMYFUNCTION("IMPORTRANGE(""https://docs.google.com/spreadsheets/d/11923uPwbBZFjjGgGUA6NLw09EwE0CqkOc4q9oUmW1yo/edit?usp=sharing"",""เชียงใหม่!J265"")"),40)</f>
        <v>40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IFERROR(__xludf.DUMMYFUNCTION("IMPORTRANGE(""https://docs.google.com/spreadsheets/d/11923uPwbBZFjjGgGUA6NLw09EwE0CqkOc4q9oUmW1yo/edit?usp=sharing"",""เชียงใหม่!I164"")"),0)</f>
        <v>0</v>
      </c>
      <c r="J371" s="192">
        <f ca="1">IFERROR(__xludf.DUMMYFUNCTION("IMPORTRANGE(""https://docs.google.com/spreadsheets/d/11923uPwbBZFjjGgGUA6NLw09EwE0CqkOc4q9oUmW1yo/edit?usp=sharing"",""เชียงใหม่!J164"")"),0)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IFERROR(__xludf.DUMMYFUNCTION("IMPORTRANGE(""https://docs.google.com/spreadsheets/d/11923uPwbBZFjjGgGUA6NLw09EwE0CqkOc4q9oUmW1yo/edit?usp=sharing"",""เชียงใหม่!I267"")"),40)</f>
        <v>40</v>
      </c>
      <c r="J372" s="192">
        <f ca="1">IFERROR(__xludf.DUMMYFUNCTION("IMPORTRANGE(""https://docs.google.com/spreadsheets/d/11923uPwbBZFjjGgGUA6NLw09EwE0CqkOc4q9oUmW1yo/edit?usp=sharing"",""เชียงใหม่!J267"")"),40)</f>
        <v>40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IFERROR(__xludf.DUMMYFUNCTION("IMPORTRANGE(""https://docs.google.com/spreadsheets/d/11923uPwbBZFjjGgGUA6NLw09EwE0CqkOc4q9oUmW1yo/edit?usp=sharing"",""เชียงใหม่!I164"")"),0)</f>
        <v>0</v>
      </c>
      <c r="J373" s="191">
        <f ca="1">IFERROR(__xludf.DUMMYFUNCTION("IMPORTRANGE(""https://docs.google.com/spreadsheets/d/11923uPwbBZFjjGgGUA6NLw09EwE0CqkOc4q9oUmW1yo/edit?usp=sharing"",""เชียงใหม่!J164"")"),0)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IFERROR(__xludf.DUMMYFUNCTION("IMPORTRANGE(""https://docs.google.com/spreadsheets/d/11923uPwbBZFjjGgGUA6NLw09EwE0CqkOc4q9oUmW1yo/edit?usp=sharing"",""เชียงใหม่!I164"")"),0)</f>
        <v>0</v>
      </c>
      <c r="J374" s="191">
        <f ca="1">IFERROR(__xludf.DUMMYFUNCTION("IMPORTRANGE(""https://docs.google.com/spreadsheets/d/11923uPwbBZFjjGgGUA6NLw09EwE0CqkOc4q9oUmW1yo/edit?usp=sharing"",""เชียงใหม่!J164"")"),0)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IFERROR(__xludf.DUMMYFUNCTION("IMPORTRANGE(""https://docs.google.com/spreadsheets/d/11923uPwbBZFjjGgGUA6NLw09EwE0CqkOc4q9oUmW1yo/edit?usp=sharing"",""เชียงใหม่!I270"")"),100)</f>
        <v>100</v>
      </c>
      <c r="J375" s="191">
        <f ca="1">IFERROR(__xludf.DUMMYFUNCTION("IMPORTRANGE(""https://docs.google.com/spreadsheets/d/11923uPwbBZFjjGgGUA6NLw09EwE0CqkOc4q9oUmW1yo/edit?usp=sharing"",""เชียงใหม่!J270"")"),0)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IFERROR(__xludf.DUMMYFUNCTION("IMPORTRANGE(""https://docs.google.com/spreadsheets/d/11923uPwbBZFjjGgGUA6NLw09EwE0CqkOc4q9oUmW1yo/edit?usp=sharing"",""เชียงใหม่!I271"")"),32)</f>
        <v>32</v>
      </c>
      <c r="J376" s="192">
        <f ca="1">IFERROR(__xludf.DUMMYFUNCTION("IMPORTRANGE(""https://docs.google.com/spreadsheets/d/11923uPwbBZFjjGgGUA6NLw09EwE0CqkOc4q9oUmW1yo/edit?usp=sharing"",""เชียงใหม่!J271"")"),0)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IFERROR(__xludf.DUMMYFUNCTION("IMPORTRANGE(""https://docs.google.com/spreadsheets/d/11923uPwbBZFjjGgGUA6NLw09EwE0CqkOc4q9oUmW1yo/edit?usp=sharing"",""เชียงใหม่!I272"")"),68)</f>
        <v>68</v>
      </c>
      <c r="J377" s="191">
        <f ca="1">IFERROR(__xludf.DUMMYFUNCTION("IMPORTRANGE(""https://docs.google.com/spreadsheets/d/11923uPwbBZFjjGgGUA6NLw09EwE0CqkOc4q9oUmW1yo/edit?usp=sharing"",""เชียงใหม่!J272"")"),0)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IFERROR(__xludf.DUMMYFUNCTION("IMPORTRANGE(""https://docs.google.com/spreadsheets/d/11923uPwbBZFjjGgGUA6NLw09EwE0CqkOc4q9oUmW1yo/edit?usp=sharing"",""เชียงใหม่!J273"")"),0)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IFERROR(__xludf.DUMMYFUNCTION("IMPORTRANGE(""https://docs.google.com/spreadsheets/d/11923uPwbBZFjjGgGUA6NLw09EwE0CqkOc4q9oUmW1yo/edit?usp=sharing"",""เชียงใหม่!I275"")"),1000)</f>
        <v>1000</v>
      </c>
      <c r="J380" s="360">
        <f ca="1">IFERROR(__xludf.DUMMYFUNCTION("IMPORTRANGE(""https://docs.google.com/spreadsheets/d/11923uPwbBZFjjGgGUA6NLw09EwE0CqkOc4q9oUmW1yo/edit?usp=sharing"",""เชียงใหม่!J275"")"),0)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IFERROR(__xludf.DUMMYFUNCTION("IMPORTRANGE(""https://docs.google.com/spreadsheets/d/11923uPwbBZFjjGgGUA6NLw09EwE0CqkOc4q9oUmW1yo/edit?usp=sharing"",""เชียงใหม่!L275"")"),1028520)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IFERROR(__xludf.DUMMYFUNCTION("IMPORTRANGE(""https://docs.google.com/spreadsheets/d/11923uPwbBZFjjGgGUA6NLw09EwE0CqkOc4q9oUmW1yo/edit?usp=sharing"",""เชียงใหม่!M275"")"),34425.58)</f>
        <v>34425.58</v>
      </c>
      <c r="O380" s="362">
        <f ca="1">+IF(L380&gt;0,N380*100/L380,0)</f>
        <v>3.3470987438260802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IFERROR(__xludf.DUMMYFUNCTION("IMPORTRANGE(""https://docs.google.com/spreadsheets/d/11923uPwbBZFjjGgGUA6NLw09EwE0CqkOc4q9oUmW1yo/edit?usp=sharing"",""เชียงใหม่!I276"")"),100)</f>
        <v>100</v>
      </c>
      <c r="J381" s="360">
        <f ca="1">IFERROR(__xludf.DUMMYFUNCTION("IMPORTRANGE(""https://docs.google.com/spreadsheets/d/11923uPwbBZFjjGgGUA6NLw09EwE0CqkOc4q9oUmW1yo/edit?usp=sharing"",""เชียงใหม่!J276"")"),0)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IFERROR(__xludf.DUMMYFUNCTION("IMPORTRANGE(""https://docs.google.com/spreadsheets/d/11923uPwbBZFjjGgGUA6NLw09EwE0CqkOc4q9oUmW1yo/edit?usp=sharing"",""เชียงใหม่!L277"")"),0)</f>
        <v>0</v>
      </c>
      <c r="M382" s="169"/>
      <c r="N382" s="169">
        <f ca="1">IFERROR(__xludf.DUMMYFUNCTION("IMPORTRANGE(""https://docs.google.com/spreadsheets/d/11923uPwbBZFjjGgGUA6NLw09EwE0CqkOc4q9oUmW1yo/edit?usp=sharing"",""เชียงใหม่!M277"")"),0)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IFERROR(__xludf.DUMMYFUNCTION("IMPORTRANGE(""https://docs.google.com/spreadsheets/d/11923uPwbBZFjjGgGUA6NLw09EwE0CqkOc4q9oUmW1yo/edit?usp=sharing"",""เชียงใหม่!L278"")"),1028520)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IFERROR(__xludf.DUMMYFUNCTION("IMPORTRANGE(""https://docs.google.com/spreadsheets/d/11923uPwbBZFjjGgGUA6NLw09EwE0CqkOc4q9oUmW1yo/edit?usp=sharing"",""เชียงใหม่!M278"")"),34425.58)</f>
        <v>34425.58</v>
      </c>
      <c r="O383" s="169">
        <f t="shared" ca="1" si="109"/>
        <v>3.3470987438260802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IFERROR(__xludf.DUMMYFUNCTION("IMPORTRANGE(""https://docs.google.com/spreadsheets/d/11923uPwbBZFjjGgGUA6NLw09EwE0CqkOc4q9oUmW1yo/edit?usp=sharing"",""เชียงใหม่!L279"")"),0)</f>
        <v>0</v>
      </c>
      <c r="M384" s="171"/>
      <c r="N384" s="171">
        <f ca="1">IFERROR(__xludf.DUMMYFUNCTION("IMPORTRANGE(""https://docs.google.com/spreadsheets/d/11923uPwbBZFjjGgGUA6NLw09EwE0CqkOc4q9oUmW1yo/edit?usp=sharing"",""เชียงใหม่!M279"")"),0)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IFERROR(__xludf.DUMMYFUNCTION("IMPORTRANGE(""https://docs.google.com/spreadsheets/d/11923uPwbBZFjjGgGUA6NLw09EwE0CqkOc4q9oUmW1yo/edit?usp=sharing"",""เชียงใหม่!L280"")"),1028520)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IFERROR(__xludf.DUMMYFUNCTION("IMPORTRANGE(""https://docs.google.com/spreadsheets/d/11923uPwbBZFjjGgGUA6NLw09EwE0CqkOc4q9oUmW1yo/edit?usp=sharing"",""เชียงใหม่!M280"")"),34425.58)</f>
        <v>34425.58</v>
      </c>
      <c r="O385" s="171">
        <f t="shared" ca="1" si="109"/>
        <v>3.3470987438260802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IFERROR(__xludf.DUMMYFUNCTION("IMPORTRANGE(""https://docs.google.com/spreadsheets/d/11923uPwbBZFjjGgGUA6NLw09EwE0CqkOc4q9oUmW1yo/edit?usp=sharing"",""เชียงใหม่!M281"")"),0)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IFERROR(__xludf.DUMMYFUNCTION("IMPORTRANGE(""https://docs.google.com/spreadsheets/d/11923uPwbBZFjjGgGUA6NLw09EwE0CqkOc4q9oUmW1yo/edit?usp=sharing"",""เชียงใหม่!M282"")"),0)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IFERROR(__xludf.DUMMYFUNCTION("IMPORTRANGE(""https://docs.google.com/spreadsheets/d/11923uPwbBZFjjGgGUA6NLw09EwE0CqkOc4q9oUmW1yo/edit?usp=sharing"",""เชียงใหม่!M283"")"),31225.58)</f>
        <v>31225.58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IFERROR(__xludf.DUMMYFUNCTION("IMPORTRANGE(""https://docs.google.com/spreadsheets/d/11923uPwbBZFjjGgGUA6NLw09EwE0CqkOc4q9oUmW1yo/edit?usp=sharing"",""เชียงใหม่!M284"")"),3200)</f>
        <v>3200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IFERROR(__xludf.DUMMYFUNCTION("IMPORTRANGE(""https://docs.google.com/spreadsheets/d/11923uPwbBZFjjGgGUA6NLw09EwE0CqkOc4q9oUmW1yo/edit?usp=sharing"",""เชียงใหม่!J286"")"),0)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IFERROR(__xludf.DUMMYFUNCTION("IMPORTRANGE(""https://docs.google.com/spreadsheets/d/11923uPwbBZFjjGgGUA6NLw09EwE0CqkOc4q9oUmW1yo/edit?usp=sharing"",""เชียงใหม่!J287"")"),1)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IFERROR(__xludf.DUMMYFUNCTION("IMPORTRANGE(""https://docs.google.com/spreadsheets/d/11923uPwbBZFjjGgGUA6NLw09EwE0CqkOc4q9oUmW1yo/edit?usp=sharing"",""เชียงใหม่!J288"")"),1)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IFERROR(__xludf.DUMMYFUNCTION("IMPORTRANGE(""https://docs.google.com/spreadsheets/d/11923uPwbBZFjjGgGUA6NLw09EwE0CqkOc4q9oUmW1yo/edit?usp=sharing"",""เชียงใหม่!J289"")"),1)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IFERROR(__xludf.DUMMYFUNCTION("IMPORTRANGE(""https://docs.google.com/spreadsheets/d/11923uPwbBZFjjGgGUA6NLw09EwE0CqkOc4q9oUmW1yo/edit?usp=sharing"",""เชียงใหม่!I291"")"),100)</f>
        <v>100</v>
      </c>
      <c r="J396" s="192">
        <f ca="1">IFERROR(__xludf.DUMMYFUNCTION("IMPORTRANGE(""https://docs.google.com/spreadsheets/d/11923uPwbBZFjjGgGUA6NLw09EwE0CqkOc4q9oUmW1yo/edit?usp=sharing"",""เชียงใหม่!J291"")"),0)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IFERROR(__xludf.DUMMYFUNCTION("IMPORTRANGE(""https://docs.google.com/spreadsheets/d/11923uPwbBZFjjGgGUA6NLw09EwE0CqkOc4q9oUmW1yo/edit?usp=sharing"",""เชียงใหม่!I292"")"),1000)</f>
        <v>1000</v>
      </c>
      <c r="J397" s="192">
        <f ca="1">IFERROR(__xludf.DUMMYFUNCTION("IMPORTRANGE(""https://docs.google.com/spreadsheets/d/11923uPwbBZFjjGgGUA6NLw09EwE0CqkOc4q9oUmW1yo/edit?usp=sharing"",""เชียงใหม่!J292"")"),0)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IFERROR(__xludf.DUMMYFUNCTION("IMPORTRANGE(""https://docs.google.com/spreadsheets/d/11923uPwbBZFjjGgGUA6NLw09EwE0CqkOc4q9oUmW1yo/edit?usp=sharing"",""เชียงใหม่!I293"")"),100)</f>
        <v>100</v>
      </c>
      <c r="J398" s="192">
        <f ca="1">IFERROR(__xludf.DUMMYFUNCTION("IMPORTRANGE(""https://docs.google.com/spreadsheets/d/11923uPwbBZFjjGgGUA6NLw09EwE0CqkOc4q9oUmW1yo/edit?usp=sharing"",""เชียงใหม่!J293"")"),0)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IFERROR(__xludf.DUMMYFUNCTION("IMPORTRANGE(""https://docs.google.com/spreadsheets/d/11923uPwbBZFjjGgGUA6NLw09EwE0CqkOc4q9oUmW1yo/edit?usp=sharing"",""เชียงใหม่!J294"")"),0)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IFERROR(__xludf.DUMMYFUNCTION("IMPORTRANGE(""https://docs.google.com/spreadsheets/d/11923uPwbBZFjjGgGUA6NLw09EwE0CqkOc4q9oUmW1yo/edit?usp=sharing"",""เชียงใหม่!I296"")"),105)</f>
        <v>105</v>
      </c>
      <c r="J401" s="360">
        <f ca="1">IFERROR(__xludf.DUMMYFUNCTION("IMPORTRANGE(""https://docs.google.com/spreadsheets/d/11923uPwbBZFjjGgGUA6NLw09EwE0CqkOc4q9oUmW1yo/edit?usp=sharing"",""เชียงใหม่!J296"")"),0)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IFERROR(__xludf.DUMMYFUNCTION("IMPORTRANGE(""https://docs.google.com/spreadsheets/d/11923uPwbBZFjjGgGUA6NLw09EwE0CqkOc4q9oUmW1yo/edit?usp=sharing"",""เชียงใหม่!L296"")"),131710)</f>
        <v>131710</v>
      </c>
      <c r="M401" s="362"/>
      <c r="N401" s="362">
        <f ca="1">IFERROR(__xludf.DUMMYFUNCTION("IMPORTRANGE(""https://docs.google.com/spreadsheets/d/11923uPwbBZFjjGgGUA6NLw09EwE0CqkOc4q9oUmW1yo/edit?usp=sharing"",""เชียงใหม่!M296"")"),9990)</f>
        <v>9990</v>
      </c>
      <c r="O401" s="362">
        <f ca="1">+IF(L401&gt;0,N401*100/L401,0)</f>
        <v>7.5848454938880874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IFERROR(__xludf.DUMMYFUNCTION("IMPORTRANGE(""https://docs.google.com/spreadsheets/d/11923uPwbBZFjjGgGUA6NLw09EwE0CqkOc4q9oUmW1yo/edit?usp=sharing"",""เชียงใหม่!I297"")"),35)</f>
        <v>35</v>
      </c>
      <c r="J402" s="360">
        <f ca="1">IFERROR(__xludf.DUMMYFUNCTION("IMPORTRANGE(""https://docs.google.com/spreadsheets/d/11923uPwbBZFjjGgGUA6NLw09EwE0CqkOc4q9oUmW1yo/edit?usp=sharing"",""เชียงใหม่!J297"")"),0)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IFERROR(__xludf.DUMMYFUNCTION("IMPORTRANGE(""https://docs.google.com/spreadsheets/d/11923uPwbBZFjjGgGUA6NLw09EwE0CqkOc4q9oUmW1yo/edit?usp=sharing"",""เชียงใหม่!L298"")"),0)</f>
        <v>0</v>
      </c>
      <c r="M403" s="169"/>
      <c r="N403" s="171">
        <f ca="1">IFERROR(__xludf.DUMMYFUNCTION("IMPORTRANGE(""https://docs.google.com/spreadsheets/d/11923uPwbBZFjjGgGUA6NLw09EwE0CqkOc4q9oUmW1yo/edit?usp=sharing"",""เชียงใหม่!M298"")"),0)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IFERROR(__xludf.DUMMYFUNCTION("IMPORTRANGE(""https://docs.google.com/spreadsheets/d/11923uPwbBZFjjGgGUA6NLw09EwE0CqkOc4q9oUmW1yo/edit?usp=sharing"",""เชียงใหม่!L299"")"),131710)</f>
        <v>131710</v>
      </c>
      <c r="M404" s="169"/>
      <c r="N404" s="171">
        <f ca="1">IFERROR(__xludf.DUMMYFUNCTION("IMPORTRANGE(""https://docs.google.com/spreadsheets/d/11923uPwbBZFjjGgGUA6NLw09EwE0CqkOc4q9oUmW1yo/edit?usp=sharing"",""เชียงใหม่!M299"")"),9990)</f>
        <v>9990</v>
      </c>
      <c r="O404" s="171">
        <f t="shared" ca="1" si="112"/>
        <v>7.5848454938880874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IFERROR(__xludf.DUMMYFUNCTION("IMPORTRANGE(""https://docs.google.com/spreadsheets/d/11923uPwbBZFjjGgGUA6NLw09EwE0CqkOc4q9oUmW1yo/edit?usp=sharing"",""เชียงใหม่!L300"")"),0)</f>
        <v>0</v>
      </c>
      <c r="M405" s="171"/>
      <c r="N405" s="171">
        <f ca="1">IFERROR(__xludf.DUMMYFUNCTION("IMPORTRANGE(""https://docs.google.com/spreadsheets/d/11923uPwbBZFjjGgGUA6NLw09EwE0CqkOc4q9oUmW1yo/edit?usp=sharing"",""เชียงใหม่!M300"")"),0)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IFERROR(__xludf.DUMMYFUNCTION("IMPORTRANGE(""https://docs.google.com/spreadsheets/d/11923uPwbBZFjjGgGUA6NLw09EwE0CqkOc4q9oUmW1yo/edit?usp=sharing"",""เชียงใหม่!L301"")"),131710)</f>
        <v>131710</v>
      </c>
      <c r="M406" s="171"/>
      <c r="N406" s="171">
        <f ca="1">IFERROR(__xludf.DUMMYFUNCTION("IMPORTRANGE(""https://docs.google.com/spreadsheets/d/11923uPwbBZFjjGgGUA6NLw09EwE0CqkOc4q9oUmW1yo/edit?usp=sharing"",""เชียงใหม่!M301"")"),9990)</f>
        <v>9990</v>
      </c>
      <c r="O406" s="171">
        <f t="shared" ca="1" si="112"/>
        <v>7.5848454938880874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IFERROR(__xludf.DUMMYFUNCTION("IMPORTRANGE(""https://docs.google.com/spreadsheets/d/11923uPwbBZFjjGgGUA6NLw09EwE0CqkOc4q9oUmW1yo/edit?usp=sharing"",""เชียงใหม่!M302"")"),0)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IFERROR(__xludf.DUMMYFUNCTION("IMPORTRANGE(""https://docs.google.com/spreadsheets/d/11923uPwbBZFjjGgGUA6NLw09EwE0CqkOc4q9oUmW1yo/edit?usp=sharing"",""เชียงใหม่!M303"")"),0)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IFERROR(__xludf.DUMMYFUNCTION("IMPORTRANGE(""https://docs.google.com/spreadsheets/d/11923uPwbBZFjjGgGUA6NLw09EwE0CqkOc4q9oUmW1yo/edit?usp=sharing"",""เชียงใหม่!M304"")"),0)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IFERROR(__xludf.DUMMYFUNCTION("IMPORTRANGE(""https://docs.google.com/spreadsheets/d/11923uPwbBZFjjGgGUA6NLw09EwE0CqkOc4q9oUmW1yo/edit?usp=sharing"",""เชียงใหม่!M305"")"),9990)</f>
        <v>9990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IFERROR(__xludf.DUMMYFUNCTION("IMPORTRANGE(""https://docs.google.com/spreadsheets/d/11923uPwbBZFjjGgGUA6NLw09EwE0CqkOc4q9oUmW1yo/edit?usp=sharing"",""เชียงใหม่!J307"")"),0)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IFERROR(__xludf.DUMMYFUNCTION("IMPORTRANGE(""https://docs.google.com/spreadsheets/d/11923uPwbBZFjjGgGUA6NLw09EwE0CqkOc4q9oUmW1yo/edit?usp=sharing"",""เชียงใหม่!J308"")"),1)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IFERROR(__xludf.DUMMYFUNCTION("IMPORTRANGE(""https://docs.google.com/spreadsheets/d/11923uPwbBZFjjGgGUA6NLw09EwE0CqkOc4q9oUmW1yo/edit?usp=sharing"",""เชียงใหม่!J309"")"),1)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IFERROR(__xludf.DUMMYFUNCTION("IMPORTRANGE(""https://docs.google.com/spreadsheets/d/11923uPwbBZFjjGgGUA6NLw09EwE0CqkOc4q9oUmW1yo/edit?usp=sharing"",""เชียงใหม่!J310"")"),1)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IFERROR(__xludf.DUMMYFUNCTION("IMPORTRANGE(""https://docs.google.com/spreadsheets/d/11923uPwbBZFjjGgGUA6NLw09EwE0CqkOc4q9oUmW1yo/edit?usp=sharing"",""เชียงใหม่!I311"")"),35)</f>
        <v>35</v>
      </c>
      <c r="J416" s="203">
        <f ca="1">IFERROR(__xludf.DUMMYFUNCTION("IMPORTRANGE(""https://docs.google.com/spreadsheets/d/11923uPwbBZFjjGgGUA6NLw09EwE0CqkOc4q9oUmW1yo/edit?usp=sharing"",""เชียงใหม่!J311"")"),0)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IFERROR(__xludf.DUMMYFUNCTION("IMPORTRANGE(""https://docs.google.com/spreadsheets/d/11923uPwbBZFjjGgGUA6NLw09EwE0CqkOc4q9oUmW1yo/edit?usp=sharing"",""เชียงใหม่!I312"")"),10)</f>
        <v>10</v>
      </c>
      <c r="J417" s="379">
        <f ca="1">IFERROR(__xludf.DUMMYFUNCTION("IMPORTRANGE(""https://docs.google.com/spreadsheets/d/11923uPwbBZFjjGgGUA6NLw09EwE0CqkOc4q9oUmW1yo/edit?usp=sharing"",""เชียงใหม่!J312"")"),0)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IFERROR(__xludf.DUMMYFUNCTION("IMPORTRANGE(""https://docs.google.com/spreadsheets/d/11923uPwbBZFjjGgGUA6NLw09EwE0CqkOc4q9oUmW1yo/edit?usp=sharing"",""เชียงใหม่!I313"")"),30)</f>
        <v>30</v>
      </c>
      <c r="J418" s="380">
        <f ca="1">IFERROR(__xludf.DUMMYFUNCTION("IMPORTRANGE(""https://docs.google.com/spreadsheets/d/11923uPwbBZFjjGgGUA6NLw09EwE0CqkOc4q9oUmW1yo/edit?usp=sharing"",""เชียงใหม่!J313"")"),0)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IFERROR(__xludf.DUMMYFUNCTION("IMPORTRANGE(""https://docs.google.com/spreadsheets/d/11923uPwbBZFjjGgGUA6NLw09EwE0CqkOc4q9oUmW1yo/edit?usp=sharing"",""เชียงใหม่!I314"")"),10)</f>
        <v>10</v>
      </c>
      <c r="J419" s="275">
        <f ca="1">IFERROR(__xludf.DUMMYFUNCTION("IMPORTRANGE(""https://docs.google.com/spreadsheets/d/11923uPwbBZFjjGgGUA6NLw09EwE0CqkOc4q9oUmW1yo/edit?usp=sharing"",""เชียงใหม่!J314"")"),0)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IFERROR(__xludf.DUMMYFUNCTION("IMPORTRANGE(""https://docs.google.com/spreadsheets/d/11923uPwbBZFjjGgGUA6NLw09EwE0CqkOc4q9oUmW1yo/edit?usp=sharing"",""เชียงใหม่!I315"")"),10)</f>
        <v>10</v>
      </c>
      <c r="J420" s="275">
        <f ca="1">IFERROR(__xludf.DUMMYFUNCTION("IMPORTRANGE(""https://docs.google.com/spreadsheets/d/11923uPwbBZFjjGgGUA6NLw09EwE0CqkOc4q9oUmW1yo/edit?usp=sharing"",""เชียงใหม่!J315"")"),0)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IFERROR(__xludf.DUMMYFUNCTION("IMPORTRANGE(""https://docs.google.com/spreadsheets/d/11923uPwbBZFjjGgGUA6NLw09EwE0CqkOc4q9oUmW1yo/edit?usp=sharing"",""เชียงใหม่!I316"")"),15)</f>
        <v>15</v>
      </c>
      <c r="J421" s="379">
        <f ca="1">IFERROR(__xludf.DUMMYFUNCTION("IMPORTRANGE(""https://docs.google.com/spreadsheets/d/11923uPwbBZFjjGgGUA6NLw09EwE0CqkOc4q9oUmW1yo/edit?usp=sharing"",""เชียงใหม่!J316"")"),0)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IFERROR(__xludf.DUMMYFUNCTION("IMPORTRANGE(""https://docs.google.com/spreadsheets/d/11923uPwbBZFjjGgGUA6NLw09EwE0CqkOc4q9oUmW1yo/edit?usp=sharing"",""เชียงใหม่!I317"")"),45)</f>
        <v>45</v>
      </c>
      <c r="J422" s="380">
        <f ca="1">IFERROR(__xludf.DUMMYFUNCTION("IMPORTRANGE(""https://docs.google.com/spreadsheets/d/11923uPwbBZFjjGgGUA6NLw09EwE0CqkOc4q9oUmW1yo/edit?usp=sharing"",""เชียงใหม่!J317"")"),0)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IFERROR(__xludf.DUMMYFUNCTION("IMPORTRANGE(""https://docs.google.com/spreadsheets/d/11923uPwbBZFjjGgGUA6NLw09EwE0CqkOc4q9oUmW1yo/edit?usp=sharing"",""เชียงใหม่!I318"")"),15)</f>
        <v>15</v>
      </c>
      <c r="J423" s="275">
        <f ca="1">IFERROR(__xludf.DUMMYFUNCTION("IMPORTRANGE(""https://docs.google.com/spreadsheets/d/11923uPwbBZFjjGgGUA6NLw09EwE0CqkOc4q9oUmW1yo/edit?usp=sharing"",""เชียงใหม่!J318"")"),0)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IFERROR(__xludf.DUMMYFUNCTION("IMPORTRANGE(""https://docs.google.com/spreadsheets/d/11923uPwbBZFjjGgGUA6NLw09EwE0CqkOc4q9oUmW1yo/edit?usp=sharing"",""เชียงใหม่!I319"")"),15)</f>
        <v>15</v>
      </c>
      <c r="J424" s="275">
        <f ca="1">IFERROR(__xludf.DUMMYFUNCTION("IMPORTRANGE(""https://docs.google.com/spreadsheets/d/11923uPwbBZFjjGgGUA6NLw09EwE0CqkOc4q9oUmW1yo/edit?usp=sharing"",""เชียงใหม่!J319"")"),0)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IFERROR(__xludf.DUMMYFUNCTION("IMPORTRANGE(""https://docs.google.com/spreadsheets/d/11923uPwbBZFjjGgGUA6NLw09EwE0CqkOc4q9oUmW1yo/edit?usp=sharing"",""เชียงใหม่!I320"")"),15)</f>
        <v>15</v>
      </c>
      <c r="J425" s="275">
        <f ca="1">IFERROR(__xludf.DUMMYFUNCTION("IMPORTRANGE(""https://docs.google.com/spreadsheets/d/11923uPwbBZFjjGgGUA6NLw09EwE0CqkOc4q9oUmW1yo/edit?usp=sharing"",""เชียงใหม่!J320"")"),0)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IFERROR(__xludf.DUMMYFUNCTION("IMPORTRANGE(""https://docs.google.com/spreadsheets/d/11923uPwbBZFjjGgGUA6NLw09EwE0CqkOc4q9oUmW1yo/edit?usp=sharing"",""เชียงใหม่!I321"")"),10)</f>
        <v>10</v>
      </c>
      <c r="J426" s="379">
        <f ca="1">IFERROR(__xludf.DUMMYFUNCTION("IMPORTRANGE(""https://docs.google.com/spreadsheets/d/11923uPwbBZFjjGgGUA6NLw09EwE0CqkOc4q9oUmW1yo/edit?usp=sharing"",""เชียงใหม่!J321"")"),0)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IFERROR(__xludf.DUMMYFUNCTION("IMPORTRANGE(""https://docs.google.com/spreadsheets/d/11923uPwbBZFjjGgGUA6NLw09EwE0CqkOc4q9oUmW1yo/edit?usp=sharing"",""เชียงใหม่!I322"")"),30)</f>
        <v>30</v>
      </c>
      <c r="J427" s="380">
        <f ca="1">IFERROR(__xludf.DUMMYFUNCTION("IMPORTRANGE(""https://docs.google.com/spreadsheets/d/11923uPwbBZFjjGgGUA6NLw09EwE0CqkOc4q9oUmW1yo/edit?usp=sharing"",""เชียงใหม่!J322"")"),0)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IFERROR(__xludf.DUMMYFUNCTION("IMPORTRANGE(""https://docs.google.com/spreadsheets/d/11923uPwbBZFjjGgGUA6NLw09EwE0CqkOc4q9oUmW1yo/edit?usp=sharing"",""เชียงใหม่!I323"")"),10)</f>
        <v>10</v>
      </c>
      <c r="J428" s="275">
        <f ca="1">IFERROR(__xludf.DUMMYFUNCTION("IMPORTRANGE(""https://docs.google.com/spreadsheets/d/11923uPwbBZFjjGgGUA6NLw09EwE0CqkOc4q9oUmW1yo/edit?usp=sharing"",""เชียงใหม่!J323"")"),0)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IFERROR(__xludf.DUMMYFUNCTION("IMPORTRANGE(""https://docs.google.com/spreadsheets/d/11923uPwbBZFjjGgGUA6NLw09EwE0CqkOc4q9oUmW1yo/edit?usp=sharing"",""เชียงใหม่!I324"")"),10)</f>
        <v>10</v>
      </c>
      <c r="J429" s="275">
        <f ca="1">IFERROR(__xludf.DUMMYFUNCTION("IMPORTRANGE(""https://docs.google.com/spreadsheets/d/11923uPwbBZFjjGgGUA6NLw09EwE0CqkOc4q9oUmW1yo/edit?usp=sharing"",""เชียงใหม่!J324"")"),0)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IFERROR(__xludf.DUMMYFUNCTION("IMPORTRANGE(""https://docs.google.com/spreadsheets/d/11923uPwbBZFjjGgGUA6NLw09EwE0CqkOc4q9oUmW1yo/edit?usp=sharing"",""เชียงใหม่!I325"")"),25)</f>
        <v>25</v>
      </c>
      <c r="J430" s="379">
        <f ca="1">IFERROR(__xludf.DUMMYFUNCTION("IMPORTRANGE(""https://docs.google.com/spreadsheets/d/11923uPwbBZFjjGgGUA6NLw09EwE0CqkOc4q9oUmW1yo/edit?usp=sharing"",""เชียงใหม่!J325"")"),0)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IFERROR(__xludf.DUMMYFUNCTION("IMPORTRANGE(""https://docs.google.com/spreadsheets/d/11923uPwbBZFjjGgGUA6NLw09EwE0CqkOc4q9oUmW1yo/edit?usp=sharing"",""เชียงใหม่!I326"")"),10)</f>
        <v>10</v>
      </c>
      <c r="J431" s="275">
        <f ca="1">IFERROR(__xludf.DUMMYFUNCTION("IMPORTRANGE(""https://docs.google.com/spreadsheets/d/11923uPwbBZFjjGgGUA6NLw09EwE0CqkOc4q9oUmW1yo/edit?usp=sharing"",""เชียงใหม่!J326"")"),0)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IFERROR(__xludf.DUMMYFUNCTION("IMPORTRANGE(""https://docs.google.com/spreadsheets/d/11923uPwbBZFjjGgGUA6NLw09EwE0CqkOc4q9oUmW1yo/edit?usp=sharing"",""เชียงใหม่!I327"")"),15)</f>
        <v>15</v>
      </c>
      <c r="J432" s="275">
        <f ca="1">IFERROR(__xludf.DUMMYFUNCTION("IMPORTRANGE(""https://docs.google.com/spreadsheets/d/11923uPwbBZFjjGgGUA6NLw09EwE0CqkOc4q9oUmW1yo/edit?usp=sharing"",""เชียงใหม่!J327"")"),0)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IFERROR(__xludf.DUMMYFUNCTION("IMPORTRANGE(""https://docs.google.com/spreadsheets/d/11923uPwbBZFjjGgGUA6NLw09EwE0CqkOc4q9oUmW1yo/edit?usp=sharing"",""เชียงใหม่!J328"")"),0)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IFERROR(__xludf.DUMMYFUNCTION("IMPORTRANGE(""https://docs.google.com/spreadsheets/d/11923uPwbBZFjjGgGUA6NLw09EwE0CqkOc4q9oUmW1yo/edit?usp=sharing"",""เชียงใหม่!I330"")"),20)</f>
        <v>20</v>
      </c>
      <c r="J435" s="393">
        <f ca="1">IFERROR(__xludf.DUMMYFUNCTION("IMPORTRANGE(""https://docs.google.com/spreadsheets/d/11923uPwbBZFjjGgGUA6NLw09EwE0CqkOc4q9oUmW1yo/edit?usp=sharing"",""เชียงใหม่!J330"")"),20)</f>
        <v>20</v>
      </c>
      <c r="K435" s="394">
        <f ca="1">IF(I435&gt;0,J435*100/I435,0)</f>
        <v>100</v>
      </c>
      <c r="L435" s="395">
        <f ca="1">IFERROR(__xludf.DUMMYFUNCTION("IMPORTRANGE(""https://docs.google.com/spreadsheets/d/11923uPwbBZFjjGgGUA6NLw09EwE0CqkOc4q9oUmW1yo/edit?usp=sharing"",""เชียงใหม่!L330"")"),95000)</f>
        <v>95000</v>
      </c>
      <c r="M435" s="395"/>
      <c r="N435" s="395">
        <f ca="1">IFERROR(__xludf.DUMMYFUNCTION("IMPORTRANGE(""https://docs.google.com/spreadsheets/d/11923uPwbBZFjjGgGUA6NLw09EwE0CqkOc4q9oUmW1yo/edit?usp=sharing"",""เชียงใหม่!M330"")"),20080)</f>
        <v>20080</v>
      </c>
      <c r="O435" s="395">
        <f t="shared" ref="O435:O439" ca="1" si="114">+IF(L435&gt;0,N435*100/L435,0)</f>
        <v>21.13684210526316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IFERROR(__xludf.DUMMYFUNCTION("IMPORTRANGE(""https://docs.google.com/spreadsheets/d/11923uPwbBZFjjGgGUA6NLw09EwE0CqkOc4q9oUmW1yo/edit?usp=sharing"",""เชียงใหม่!L331"")"),0)</f>
        <v>0</v>
      </c>
      <c r="M436" s="169"/>
      <c r="N436" s="171">
        <f ca="1">IFERROR(__xludf.DUMMYFUNCTION("IMPORTRANGE(""https://docs.google.com/spreadsheets/d/11923uPwbBZFjjGgGUA6NLw09EwE0CqkOc4q9oUmW1yo/edit?usp=sharing"",""เชียงใหม่!M331"")"),0)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IFERROR(__xludf.DUMMYFUNCTION("IMPORTRANGE(""https://docs.google.com/spreadsheets/d/11923uPwbBZFjjGgGUA6NLw09EwE0CqkOc4q9oUmW1yo/edit?usp=sharing"",""เชียงใหม่!L332"")"),95000)</f>
        <v>95000</v>
      </c>
      <c r="M437" s="169"/>
      <c r="N437" s="171">
        <f ca="1">IFERROR(__xludf.DUMMYFUNCTION("IMPORTRANGE(""https://docs.google.com/spreadsheets/d/11923uPwbBZFjjGgGUA6NLw09EwE0CqkOc4q9oUmW1yo/edit?usp=sharing"",""เชียงใหม่!M332"")"),20080)</f>
        <v>20080</v>
      </c>
      <c r="O437" s="171">
        <f t="shared" ca="1" si="114"/>
        <v>21.13684210526316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IFERROR(__xludf.DUMMYFUNCTION("IMPORTRANGE(""https://docs.google.com/spreadsheets/d/11923uPwbBZFjjGgGUA6NLw09EwE0CqkOc4q9oUmW1yo/edit?usp=sharing"",""เชียงใหม่!L333"")"),0)</f>
        <v>0</v>
      </c>
      <c r="M438" s="171"/>
      <c r="N438" s="171">
        <f ca="1">IFERROR(__xludf.DUMMYFUNCTION("IMPORTRANGE(""https://docs.google.com/spreadsheets/d/11923uPwbBZFjjGgGUA6NLw09EwE0CqkOc4q9oUmW1yo/edit?usp=sharing"",""เชียงใหม่!M333"")"),0)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IFERROR(__xludf.DUMMYFUNCTION("IMPORTRANGE(""https://docs.google.com/spreadsheets/d/11923uPwbBZFjjGgGUA6NLw09EwE0CqkOc4q9oUmW1yo/edit?usp=sharing"",""เชียงใหม่!L334"")"),95000)</f>
        <v>95000</v>
      </c>
      <c r="M439" s="171"/>
      <c r="N439" s="171">
        <f ca="1">IFERROR(__xludf.DUMMYFUNCTION("IMPORTRANGE(""https://docs.google.com/spreadsheets/d/11923uPwbBZFjjGgGUA6NLw09EwE0CqkOc4q9oUmW1yo/edit?usp=sharing"",""เชียงใหม่!M334"")"),20080)</f>
        <v>20080</v>
      </c>
      <c r="O439" s="171">
        <f t="shared" ca="1" si="114"/>
        <v>21.13684210526316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IFERROR(__xludf.DUMMYFUNCTION("IMPORTRANGE(""https://docs.google.com/spreadsheets/d/11923uPwbBZFjjGgGUA6NLw09EwE0CqkOc4q9oUmW1yo/edit?usp=sharing"",""เชียงใหม่!M335"")"),17580)</f>
        <v>17580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IFERROR(__xludf.DUMMYFUNCTION("IMPORTRANGE(""https://docs.google.com/spreadsheets/d/11923uPwbBZFjjGgGUA6NLw09EwE0CqkOc4q9oUmW1yo/edit?usp=sharing"",""เชียงใหม่!M336"")"),0)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IFERROR(__xludf.DUMMYFUNCTION("IMPORTRANGE(""https://docs.google.com/spreadsheets/d/11923uPwbBZFjjGgGUA6NLw09EwE0CqkOc4q9oUmW1yo/edit?usp=sharing"",""เชียงใหม่!M337"")"),0)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IFERROR(__xludf.DUMMYFUNCTION("IMPORTRANGE(""https://docs.google.com/spreadsheets/d/11923uPwbBZFjjGgGUA6NLw09EwE0CqkOc4q9oUmW1yo/edit?usp=sharing"",""เชียงใหม่!M338"")"),2500)</f>
        <v>2500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IFERROR(__xludf.DUMMYFUNCTION("IMPORTRANGE(""https://docs.google.com/spreadsheets/d/11923uPwbBZFjjGgGUA6NLw09EwE0CqkOc4q9oUmW1yo/edit?usp=sharing"",""เชียงใหม่!J341"")"),1)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IFERROR(__xludf.DUMMYFUNCTION("IMPORTRANGE(""https://docs.google.com/spreadsheets/d/11923uPwbBZFjjGgGUA6NLw09EwE0CqkOc4q9oUmW1yo/edit?usp=sharing"",""เชียงใหม่!J342"")"),1)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IFERROR(__xludf.DUMMYFUNCTION("IMPORTRANGE(""https://docs.google.com/spreadsheets/d/11923uPwbBZFjjGgGUA6NLw09EwE0CqkOc4q9oUmW1yo/edit?usp=sharing"",""เชียงใหม่!J343"")"),1)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IFERROR(__xludf.DUMMYFUNCTION("IMPORTRANGE(""https://docs.google.com/spreadsheets/d/11923uPwbBZFjjGgGUA6NLw09EwE0CqkOc4q9oUmW1yo/edit?usp=sharing"",""เชียงใหม่!I344"")"),20)</f>
        <v>20</v>
      </c>
      <c r="J449" s="203">
        <f ca="1">IFERROR(__xludf.DUMMYFUNCTION("IMPORTRANGE(""https://docs.google.com/spreadsheets/d/11923uPwbBZFjjGgGUA6NLw09EwE0CqkOc4q9oUmW1yo/edit?usp=sharing"",""เชียงใหม่!J344"")"),20)</f>
        <v>20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IFERROR(__xludf.DUMMYFUNCTION("IMPORTRANGE(""https://docs.google.com/spreadsheets/d/11923uPwbBZFjjGgGUA6NLw09EwE0CqkOc4q9oUmW1yo/edit?usp=sharing"",""เชียงใหม่!I345"")"),20)</f>
        <v>20</v>
      </c>
      <c r="J450" s="192">
        <f ca="1">IFERROR(__xludf.DUMMYFUNCTION("IMPORTRANGE(""https://docs.google.com/spreadsheets/d/11923uPwbBZFjjGgGUA6NLw09EwE0CqkOc4q9oUmW1yo/edit?usp=sharing"",""เชียงใหม่!J345"")"),20)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IFERROR(__xludf.DUMMYFUNCTION("IMPORTRANGE(""https://docs.google.com/spreadsheets/d/11923uPwbBZFjjGgGUA6NLw09EwE0CqkOc4q9oUmW1yo/edit?usp=sharing"",""เชียงใหม่!I346"")"),0)</f>
        <v>0</v>
      </c>
      <c r="J451" s="191">
        <f ca="1">IFERROR(__xludf.DUMMYFUNCTION("IMPORTRANGE(""https://docs.google.com/spreadsheets/d/11923uPwbBZFjjGgGUA6NLw09EwE0CqkOc4q9oUmW1yo/edit?usp=sharing"",""เชียงใหม่!J346"")"),0)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IFERROR(__xludf.DUMMYFUNCTION("IMPORTRANGE(""https://docs.google.com/spreadsheets/d/11923uPwbBZFjjGgGUA6NLw09EwE0CqkOc4q9oUmW1yo/edit?usp=sharing"",""เชียงใหม่!I347"")"),0)</f>
        <v>0</v>
      </c>
      <c r="J452" s="191">
        <f ca="1">IFERROR(__xludf.DUMMYFUNCTION("IMPORTRANGE(""https://docs.google.com/spreadsheets/d/11923uPwbBZFjjGgGUA6NLw09EwE0CqkOc4q9oUmW1yo/edit?usp=sharing"",""เชียงใหม่!J347"")"),0)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IFERROR(__xludf.DUMMYFUNCTION("IMPORTRANGE(""https://docs.google.com/spreadsheets/d/11923uPwbBZFjjGgGUA6NLw09EwE0CqkOc4q9oUmW1yo/edit?usp=sharing"",""เชียงใหม่!J348"")"),0)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IFERROR(__xludf.DUMMYFUNCTION("IMPORTRANGE(""https://docs.google.com/spreadsheets/d/11923uPwbBZFjjGgGUA6NLw09EwE0CqkOc4q9oUmW1yo/edit?usp=sharing"",""เชียงใหม่!I350"")"),18110)</f>
        <v>18110</v>
      </c>
      <c r="J455" s="360">
        <f ca="1">IFERROR(__xludf.DUMMYFUNCTION("IMPORTRANGE(""https://docs.google.com/spreadsheets/d/11923uPwbBZFjjGgGUA6NLw09EwE0CqkOc4q9oUmW1yo/edit?usp=sharing"",""เชียงใหม่!J350"")"),0)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IFERROR(__xludf.DUMMYFUNCTION("IMPORTRANGE(""https://docs.google.com/spreadsheets/d/11923uPwbBZFjjGgGUA6NLw09EwE0CqkOc4q9oUmW1yo/edit?usp=sharing"",""เชียงใหม่!L350"")"),536539)</f>
        <v>536539</v>
      </c>
      <c r="M455" s="362"/>
      <c r="N455" s="362">
        <f ca="1">IFERROR(__xludf.DUMMYFUNCTION("IMPORTRANGE(""https://docs.google.com/spreadsheets/d/11923uPwbBZFjjGgGUA6NLw09EwE0CqkOc4q9oUmW1yo/edit?usp=sharing"",""เชียงใหม่!M350"")"),44485.58)</f>
        <v>44485.58</v>
      </c>
      <c r="O455" s="362">
        <f t="shared" ref="O455:O459" ca="1" si="116">+IF(L455&gt;0,N455*100/L455,0)</f>
        <v>8.2912108905410413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IFERROR(__xludf.DUMMYFUNCTION("IMPORTRANGE(""https://docs.google.com/spreadsheets/d/11923uPwbBZFjjGgGUA6NLw09EwE0CqkOc4q9oUmW1yo/edit?usp=sharing"",""เชียงใหม่!L351"")"),0)</f>
        <v>0</v>
      </c>
      <c r="M456" s="169"/>
      <c r="N456" s="171">
        <f ca="1">IFERROR(__xludf.DUMMYFUNCTION("IMPORTRANGE(""https://docs.google.com/spreadsheets/d/11923uPwbBZFjjGgGUA6NLw09EwE0CqkOc4q9oUmW1yo/edit?usp=sharing"",""เชียงใหม่!M351"")"),0)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IFERROR(__xludf.DUMMYFUNCTION("IMPORTRANGE(""https://docs.google.com/spreadsheets/d/11923uPwbBZFjjGgGUA6NLw09EwE0CqkOc4q9oUmW1yo/edit?usp=sharing"",""เชียงใหม่!L352"")"),536539)</f>
        <v>536539</v>
      </c>
      <c r="M457" s="169"/>
      <c r="N457" s="171">
        <f ca="1">IFERROR(__xludf.DUMMYFUNCTION("IMPORTRANGE(""https://docs.google.com/spreadsheets/d/11923uPwbBZFjjGgGUA6NLw09EwE0CqkOc4q9oUmW1yo/edit?usp=sharing"",""เชียงใหม่!M352"")"),44485.58)</f>
        <v>44485.58</v>
      </c>
      <c r="O457" s="171">
        <f t="shared" ca="1" si="116"/>
        <v>8.2912108905410413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IFERROR(__xludf.DUMMYFUNCTION("IMPORTRANGE(""https://docs.google.com/spreadsheets/d/11923uPwbBZFjjGgGUA6NLw09EwE0CqkOc4q9oUmW1yo/edit?usp=sharing"",""เชียงใหม่!L353"")"),0)</f>
        <v>0</v>
      </c>
      <c r="M458" s="171"/>
      <c r="N458" s="171">
        <f ca="1">IFERROR(__xludf.DUMMYFUNCTION("IMPORTRANGE(""https://docs.google.com/spreadsheets/d/11923uPwbBZFjjGgGUA6NLw09EwE0CqkOc4q9oUmW1yo/edit?usp=sharing"",""เชียงใหม่!M353"")"),0)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IFERROR(__xludf.DUMMYFUNCTION("IMPORTRANGE(""https://docs.google.com/spreadsheets/d/11923uPwbBZFjjGgGUA6NLw09EwE0CqkOc4q9oUmW1yo/edit?usp=sharing"",""เชียงใหม่!L354"")"),536539)</f>
        <v>536539</v>
      </c>
      <c r="M459" s="171"/>
      <c r="N459" s="171">
        <f ca="1">IFERROR(__xludf.DUMMYFUNCTION("IMPORTRANGE(""https://docs.google.com/spreadsheets/d/11923uPwbBZFjjGgGUA6NLw09EwE0CqkOc4q9oUmW1yo/edit?usp=sharing"",""เชียงใหม่!M354"")"),44485.58)</f>
        <v>44485.58</v>
      </c>
      <c r="O459" s="171">
        <f t="shared" ca="1" si="116"/>
        <v>8.2912108905410413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IFERROR(__xludf.DUMMYFUNCTION("IMPORTRANGE(""https://docs.google.com/spreadsheets/d/11923uPwbBZFjjGgGUA6NLw09EwE0CqkOc4q9oUmW1yo/edit?usp=sharing"",""เชียงใหม่!M355"")"),0)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IFERROR(__xludf.DUMMYFUNCTION("IMPORTRANGE(""https://docs.google.com/spreadsheets/d/11923uPwbBZFjjGgGUA6NLw09EwE0CqkOc4q9oUmW1yo/edit?usp=sharing"",""เชียงใหม่!M356"")"),0)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IFERROR(__xludf.DUMMYFUNCTION("IMPORTRANGE(""https://docs.google.com/spreadsheets/d/11923uPwbBZFjjGgGUA6NLw09EwE0CqkOc4q9oUmW1yo/edit?usp=sharing"",""เชียงใหม่!M357"")"),31225.58)</f>
        <v>31225.58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IFERROR(__xludf.DUMMYFUNCTION("IMPORTRANGE(""https://docs.google.com/spreadsheets/d/11923uPwbBZFjjGgGUA6NLw09EwE0CqkOc4q9oUmW1yo/edit?usp=sharing"",""เชียงใหม่!M358"")"),13260)</f>
        <v>13260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IFERROR(__xludf.DUMMYFUNCTION("IMPORTRANGE(""https://docs.google.com/spreadsheets/d/11923uPwbBZFjjGgGUA6NLw09EwE0CqkOc4q9oUmW1yo/edit?usp=sharing"",""เชียงใหม่!I359"")"),18110)</f>
        <v>18110</v>
      </c>
      <c r="J464" s="264">
        <f ca="1">IFERROR(__xludf.DUMMYFUNCTION("IMPORTRANGE(""https://docs.google.com/spreadsheets/d/11923uPwbBZFjjGgGUA6NLw09EwE0CqkOc4q9oUmW1yo/edit?usp=sharing"",""เชียงใหม่!J359"")"),0)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IFERROR(__xludf.DUMMYFUNCTION("IMPORTRANGE(""https://docs.google.com/spreadsheets/d/11923uPwbBZFjjGgGUA6NLw09EwE0CqkOc4q9oUmW1yo/edit?usp=sharing"",""เชียงใหม่!I360"")"),18110)</f>
        <v>18110</v>
      </c>
      <c r="J465" s="401">
        <f ca="1">IFERROR(__xludf.DUMMYFUNCTION("IMPORTRANGE(""https://docs.google.com/spreadsheets/d/11923uPwbBZFjjGgGUA6NLw09EwE0CqkOc4q9oUmW1yo/edit?usp=sharing"",""เชียงใหม่!J360"")"),0)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IFERROR(__xludf.DUMMYFUNCTION("IMPORTRANGE(""https://docs.google.com/spreadsheets/d/11923uPwbBZFjjGgGUA6NLw09EwE0CqkOc4q9oUmW1yo/edit?usp=sharing"",""เชียงใหม่!I361"")"),4394)</f>
        <v>4394</v>
      </c>
      <c r="J466" s="401">
        <f ca="1">IFERROR(__xludf.DUMMYFUNCTION("IMPORTRANGE(""https://docs.google.com/spreadsheets/d/11923uPwbBZFjjGgGUA6NLw09EwE0CqkOc4q9oUmW1yo/edit?usp=sharing"",""เชียงใหม่!J361"")"),0)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IFERROR(__xludf.DUMMYFUNCTION("IMPORTRANGE(""https://docs.google.com/spreadsheets/d/11923uPwbBZFjjGgGUA6NLw09EwE0CqkOc4q9oUmW1yo/edit?usp=sharing"",""เชียงใหม่!I362"")"),0)</f>
        <v>0</v>
      </c>
      <c r="J467" s="192">
        <f ca="1">IFERROR(__xludf.DUMMYFUNCTION("IMPORTRANGE(""https://docs.google.com/spreadsheets/d/11923uPwbBZFjjGgGUA6NLw09EwE0CqkOc4q9oUmW1yo/edit?usp=sharing"",""เชียงใหม่!J362"")"),0)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IFERROR(__xludf.DUMMYFUNCTION("IMPORTRANGE(""https://docs.google.com/spreadsheets/d/11923uPwbBZFjjGgGUA6NLw09EwE0CqkOc4q9oUmW1yo/edit?usp=sharing"",""เชียงใหม่!I363"")"),0)</f>
        <v>0</v>
      </c>
      <c r="J468" s="192">
        <f ca="1">IFERROR(__xludf.DUMMYFUNCTION("IMPORTRANGE(""https://docs.google.com/spreadsheets/d/11923uPwbBZFjjGgGUA6NLw09EwE0CqkOc4q9oUmW1yo/edit?usp=sharing"",""เชียงใหม่!J363"")"),0)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IFERROR(__xludf.DUMMYFUNCTION("IMPORTRANGE(""https://docs.google.com/spreadsheets/d/11923uPwbBZFjjGgGUA6NLw09EwE0CqkOc4q9oUmW1yo/edit?usp=sharing"",""เชียงใหม่!I364"")"),0)</f>
        <v>0</v>
      </c>
      <c r="J469" s="192">
        <f ca="1">IFERROR(__xludf.DUMMYFUNCTION("IMPORTRANGE(""https://docs.google.com/spreadsheets/d/11923uPwbBZFjjGgGUA6NLw09EwE0CqkOc4q9oUmW1yo/edit?usp=sharing"",""เชียงใหม่!J364"")"),0)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IFERROR(__xludf.DUMMYFUNCTION("IMPORTRANGE(""https://docs.google.com/spreadsheets/d/11923uPwbBZFjjGgGUA6NLw09EwE0CqkOc4q9oUmW1yo/edit?usp=sharing"",""เชียงใหม่!I365"")"),0)</f>
        <v>0</v>
      </c>
      <c r="J470" s="192">
        <f ca="1">IFERROR(__xludf.DUMMYFUNCTION("IMPORTRANGE(""https://docs.google.com/spreadsheets/d/11923uPwbBZFjjGgGUA6NLw09EwE0CqkOc4q9oUmW1yo/edit?usp=sharing"",""เชียงใหม่!J365"")"),0)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IFERROR(__xludf.DUMMYFUNCTION("IMPORTRANGE(""https://docs.google.com/spreadsheets/d/11923uPwbBZFjjGgGUA6NLw09EwE0CqkOc4q9oUmW1yo/edit?usp=sharing"",""เชียงใหม่!I366"")"),0)</f>
        <v>0</v>
      </c>
      <c r="J471" s="192">
        <f ca="1">IFERROR(__xludf.DUMMYFUNCTION("IMPORTRANGE(""https://docs.google.com/spreadsheets/d/11923uPwbBZFjjGgGUA6NLw09EwE0CqkOc4q9oUmW1yo/edit?usp=sharing"",""เชียงใหม่!J366"")"),0)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IFERROR(__xludf.DUMMYFUNCTION("IMPORTRANGE(""https://docs.google.com/spreadsheets/d/11923uPwbBZFjjGgGUA6NLw09EwE0CqkOc4q9oUmW1yo/edit?usp=sharing"",""เชียงใหม่!I367"")"),0)</f>
        <v>0</v>
      </c>
      <c r="J472" s="192">
        <f ca="1">IFERROR(__xludf.DUMMYFUNCTION("IMPORTRANGE(""https://docs.google.com/spreadsheets/d/11923uPwbBZFjjGgGUA6NLw09EwE0CqkOc4q9oUmW1yo/edit?usp=sharing"",""เชียงใหม่!J367"")"),0)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IFERROR(__xludf.DUMMYFUNCTION("IMPORTRANGE(""https://docs.google.com/spreadsheets/d/11923uPwbBZFjjGgGUA6NLw09EwE0CqkOc4q9oUmW1yo/edit?usp=sharing"",""เชียงใหม่!I368"")"),18110)</f>
        <v>18110</v>
      </c>
      <c r="J473" s="401">
        <f ca="1">IFERROR(__xludf.DUMMYFUNCTION("IMPORTRANGE(""https://docs.google.com/spreadsheets/d/11923uPwbBZFjjGgGUA6NLw09EwE0CqkOc4q9oUmW1yo/edit?usp=sharing"",""เชียงใหม่!J368"")"),0)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IFERROR(__xludf.DUMMYFUNCTION("IMPORTRANGE(""https://docs.google.com/spreadsheets/d/11923uPwbBZFjjGgGUA6NLw09EwE0CqkOc4q9oUmW1yo/edit?usp=sharing"",""เชียงใหม่!I369"")"),4394)</f>
        <v>4394</v>
      </c>
      <c r="J474" s="401">
        <f ca="1">IFERROR(__xludf.DUMMYFUNCTION("IMPORTRANGE(""https://docs.google.com/spreadsheets/d/11923uPwbBZFjjGgGUA6NLw09EwE0CqkOc4q9oUmW1yo/edit?usp=sharing"",""เชียงใหม่!J369"")"),0)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IFERROR(__xludf.DUMMYFUNCTION("IMPORTRANGE(""https://docs.google.com/spreadsheets/d/11923uPwbBZFjjGgGUA6NLw09EwE0CqkOc4q9oUmW1yo/edit?usp=sharing"",""เชียงใหม่!I370"")"),0)</f>
        <v>0</v>
      </c>
      <c r="J475" s="192">
        <f ca="1">IFERROR(__xludf.DUMMYFUNCTION("IMPORTRANGE(""https://docs.google.com/spreadsheets/d/11923uPwbBZFjjGgGUA6NLw09EwE0CqkOc4q9oUmW1yo/edit?usp=sharing"",""เชียงใหม่!J370"")"),0)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IFERROR(__xludf.DUMMYFUNCTION("IMPORTRANGE(""https://docs.google.com/spreadsheets/d/11923uPwbBZFjjGgGUA6NLw09EwE0CqkOc4q9oUmW1yo/edit?usp=sharing"",""เชียงใหม่!I371"")"),0)</f>
        <v>0</v>
      </c>
      <c r="J476" s="192">
        <f ca="1">IFERROR(__xludf.DUMMYFUNCTION("IMPORTRANGE(""https://docs.google.com/spreadsheets/d/11923uPwbBZFjjGgGUA6NLw09EwE0CqkOc4q9oUmW1yo/edit?usp=sharing"",""เชียงใหม่!J371"")"),0)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IFERROR(__xludf.DUMMYFUNCTION("IMPORTRANGE(""https://docs.google.com/spreadsheets/d/11923uPwbBZFjjGgGUA6NLw09EwE0CqkOc4q9oUmW1yo/edit?usp=sharing"",""เชียงใหม่!I372"")"),0)</f>
        <v>0</v>
      </c>
      <c r="J477" s="192">
        <f ca="1">IFERROR(__xludf.DUMMYFUNCTION("IMPORTRANGE(""https://docs.google.com/spreadsheets/d/11923uPwbBZFjjGgGUA6NLw09EwE0CqkOc4q9oUmW1yo/edit?usp=sharing"",""เชียงใหม่!J372"")"),0)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IFERROR(__xludf.DUMMYFUNCTION("IMPORTRANGE(""https://docs.google.com/spreadsheets/d/11923uPwbBZFjjGgGUA6NLw09EwE0CqkOc4q9oUmW1yo/edit?usp=sharing"",""เชียงใหม่!I373"")"),0)</f>
        <v>0</v>
      </c>
      <c r="J478" s="192">
        <f ca="1">IFERROR(__xludf.DUMMYFUNCTION("IMPORTRANGE(""https://docs.google.com/spreadsheets/d/11923uPwbBZFjjGgGUA6NLw09EwE0CqkOc4q9oUmW1yo/edit?usp=sharing"",""เชียงใหม่!J373"")"),0)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IFERROR(__xludf.DUMMYFUNCTION("IMPORTRANGE(""https://docs.google.com/spreadsheets/d/11923uPwbBZFjjGgGUA6NLw09EwE0CqkOc4q9oUmW1yo/edit?usp=sharing"",""เชียงใหม่!I374"")"),0)</f>
        <v>0</v>
      </c>
      <c r="J479" s="192">
        <f ca="1">IFERROR(__xludf.DUMMYFUNCTION("IMPORTRANGE(""https://docs.google.com/spreadsheets/d/11923uPwbBZFjjGgGUA6NLw09EwE0CqkOc4q9oUmW1yo/edit?usp=sharing"",""เชียงใหม่!J374"")"),0)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IFERROR(__xludf.DUMMYFUNCTION("IMPORTRANGE(""https://docs.google.com/spreadsheets/d/11923uPwbBZFjjGgGUA6NLw09EwE0CqkOc4q9oUmW1yo/edit?usp=sharing"",""เชียงใหม่!I375"")"),0)</f>
        <v>0</v>
      </c>
      <c r="J480" s="192">
        <f ca="1">IFERROR(__xludf.DUMMYFUNCTION("IMPORTRANGE(""https://docs.google.com/spreadsheets/d/11923uPwbBZFjjGgGUA6NLw09EwE0CqkOc4q9oUmW1yo/edit?usp=sharing"",""เชียงใหม่!J375"")"),0)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IFERROR(__xludf.DUMMYFUNCTION("IMPORTRANGE(""https://docs.google.com/spreadsheets/d/11923uPwbBZFjjGgGUA6NLw09EwE0CqkOc4q9oUmW1yo/edit?usp=sharing"",""เชียงใหม่!I376"")"),18110)</f>
        <v>18110</v>
      </c>
      <c r="J481" s="401">
        <f ca="1">IFERROR(__xludf.DUMMYFUNCTION("IMPORTRANGE(""https://docs.google.com/spreadsheets/d/11923uPwbBZFjjGgGUA6NLw09EwE0CqkOc4q9oUmW1yo/edit?usp=sharing"",""เชียงใหม่!J376"")"),0)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IFERROR(__xludf.DUMMYFUNCTION("IMPORTRANGE(""https://docs.google.com/spreadsheets/d/11923uPwbBZFjjGgGUA6NLw09EwE0CqkOc4q9oUmW1yo/edit?usp=sharing"",""เชียงใหม่!I377"")"),4394)</f>
        <v>4394</v>
      </c>
      <c r="J482" s="401">
        <f ca="1">IFERROR(__xludf.DUMMYFUNCTION("IMPORTRANGE(""https://docs.google.com/spreadsheets/d/11923uPwbBZFjjGgGUA6NLw09EwE0CqkOc4q9oUmW1yo/edit?usp=sharing"",""เชียงใหม่!J377"")"),0)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IFERROR(__xludf.DUMMYFUNCTION("IMPORTRANGE(""https://docs.google.com/spreadsheets/d/11923uPwbBZFjjGgGUA6NLw09EwE0CqkOc4q9oUmW1yo/edit?usp=sharing"",""เชียงใหม่!I378"")"),0)</f>
        <v>0</v>
      </c>
      <c r="J483" s="192">
        <f ca="1">IFERROR(__xludf.DUMMYFUNCTION("IMPORTRANGE(""https://docs.google.com/spreadsheets/d/11923uPwbBZFjjGgGUA6NLw09EwE0CqkOc4q9oUmW1yo/edit?usp=sharing"",""เชียงใหม่!J378"")"),0)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IFERROR(__xludf.DUMMYFUNCTION("IMPORTRANGE(""https://docs.google.com/spreadsheets/d/11923uPwbBZFjjGgGUA6NLw09EwE0CqkOc4q9oUmW1yo/edit?usp=sharing"",""เชียงใหม่!I379"")"),0)</f>
        <v>0</v>
      </c>
      <c r="J484" s="192">
        <f ca="1">IFERROR(__xludf.DUMMYFUNCTION("IMPORTRANGE(""https://docs.google.com/spreadsheets/d/11923uPwbBZFjjGgGUA6NLw09EwE0CqkOc4q9oUmW1yo/edit?usp=sharing"",""เชียงใหม่!J379"")"),0)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IFERROR(__xludf.DUMMYFUNCTION("IMPORTRANGE(""https://docs.google.com/spreadsheets/d/11923uPwbBZFjjGgGUA6NLw09EwE0CqkOc4q9oUmW1yo/edit?usp=sharing"",""เชียงใหม่!I380"")"),0)</f>
        <v>0</v>
      </c>
      <c r="J485" s="192">
        <f ca="1">IFERROR(__xludf.DUMMYFUNCTION("IMPORTRANGE(""https://docs.google.com/spreadsheets/d/11923uPwbBZFjjGgGUA6NLw09EwE0CqkOc4q9oUmW1yo/edit?usp=sharing"",""เชียงใหม่!J380"")"),0)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IFERROR(__xludf.DUMMYFUNCTION("IMPORTRANGE(""https://docs.google.com/spreadsheets/d/11923uPwbBZFjjGgGUA6NLw09EwE0CqkOc4q9oUmW1yo/edit?usp=sharing"",""เชียงใหม่!I381"")"),0)</f>
        <v>0</v>
      </c>
      <c r="J486" s="192">
        <f ca="1">IFERROR(__xludf.DUMMYFUNCTION("IMPORTRANGE(""https://docs.google.com/spreadsheets/d/11923uPwbBZFjjGgGUA6NLw09EwE0CqkOc4q9oUmW1yo/edit?usp=sharing"",""เชียงใหม่!J381"")"),0)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IFERROR(__xludf.DUMMYFUNCTION("IMPORTRANGE(""https://docs.google.com/spreadsheets/d/11923uPwbBZFjjGgGUA6NLw09EwE0CqkOc4q9oUmW1yo/edit?usp=sharing"",""เชียงใหม่!I382"")"),0)</f>
        <v>0</v>
      </c>
      <c r="J487" s="401">
        <f ca="1">IFERROR(__xludf.DUMMYFUNCTION("IMPORTRANGE(""https://docs.google.com/spreadsheets/d/11923uPwbBZFjjGgGUA6NLw09EwE0CqkOc4q9oUmW1yo/edit?usp=sharing"",""เชียงใหม่!J382"")"),0)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IFERROR(__xludf.DUMMYFUNCTION("IMPORTRANGE(""https://docs.google.com/spreadsheets/d/11923uPwbBZFjjGgGUA6NLw09EwE0CqkOc4q9oUmW1yo/edit?usp=sharing"",""เชียงใหม่!I383"")"),0)</f>
        <v>0</v>
      </c>
      <c r="J488" s="401">
        <f ca="1">IFERROR(__xludf.DUMMYFUNCTION("IMPORTRANGE(""https://docs.google.com/spreadsheets/d/11923uPwbBZFjjGgGUA6NLw09EwE0CqkOc4q9oUmW1yo/edit?usp=sharing"",""เชียงใหม่!J383"")"),0)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IFERROR(__xludf.DUMMYFUNCTION("IMPORTRANGE(""https://docs.google.com/spreadsheets/d/11923uPwbBZFjjGgGUA6NLw09EwE0CqkOc4q9oUmW1yo/edit?usp=sharing"",""เชียงใหม่!I384"")"),0)</f>
        <v>0</v>
      </c>
      <c r="J489" s="192">
        <f ca="1">IFERROR(__xludf.DUMMYFUNCTION("IMPORTRANGE(""https://docs.google.com/spreadsheets/d/11923uPwbBZFjjGgGUA6NLw09EwE0CqkOc4q9oUmW1yo/edit?usp=sharing"",""เชียงใหม่!J384"")"),0)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IFERROR(__xludf.DUMMYFUNCTION("IMPORTRANGE(""https://docs.google.com/spreadsheets/d/11923uPwbBZFjjGgGUA6NLw09EwE0CqkOc4q9oUmW1yo/edit?usp=sharing"",""เชียงใหม่!I385"")"),0)</f>
        <v>0</v>
      </c>
      <c r="J490" s="192">
        <f ca="1">IFERROR(__xludf.DUMMYFUNCTION("IMPORTRANGE(""https://docs.google.com/spreadsheets/d/11923uPwbBZFjjGgGUA6NLw09EwE0CqkOc4q9oUmW1yo/edit?usp=sharing"",""เชียงใหม่!J385"")"),0)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IFERROR(__xludf.DUMMYFUNCTION("IMPORTRANGE(""https://docs.google.com/spreadsheets/d/11923uPwbBZFjjGgGUA6NLw09EwE0CqkOc4q9oUmW1yo/edit?usp=sharing"",""เชียงใหม่!I386"")"),0)</f>
        <v>0</v>
      </c>
      <c r="J491" s="192">
        <f ca="1">IFERROR(__xludf.DUMMYFUNCTION("IMPORTRANGE(""https://docs.google.com/spreadsheets/d/11923uPwbBZFjjGgGUA6NLw09EwE0CqkOc4q9oUmW1yo/edit?usp=sharing"",""เชียงใหม่!J386"")"),0)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IFERROR(__xludf.DUMMYFUNCTION("IMPORTRANGE(""https://docs.google.com/spreadsheets/d/11923uPwbBZFjjGgGUA6NLw09EwE0CqkOc4q9oUmW1yo/edit?usp=sharing"",""เชียงใหม่!I387"")"),0)</f>
        <v>0</v>
      </c>
      <c r="J492" s="192">
        <f ca="1">IFERROR(__xludf.DUMMYFUNCTION("IMPORTRANGE(""https://docs.google.com/spreadsheets/d/11923uPwbBZFjjGgGUA6NLw09EwE0CqkOc4q9oUmW1yo/edit?usp=sharing"",""เชียงใหม่!J387"")"),0)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IFERROR(__xludf.DUMMYFUNCTION("IMPORTRANGE(""https://docs.google.com/spreadsheets/d/11923uPwbBZFjjGgGUA6NLw09EwE0CqkOc4q9oUmW1yo/edit?usp=sharing"",""เชียงใหม่!I388"")"),0)</f>
        <v>0</v>
      </c>
      <c r="J493" s="192">
        <f ca="1">IFERROR(__xludf.DUMMYFUNCTION("IMPORTRANGE(""https://docs.google.com/spreadsheets/d/11923uPwbBZFjjGgGUA6NLw09EwE0CqkOc4q9oUmW1yo/edit?usp=sharing"",""เชียงใหม่!J388"")"),0)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IFERROR(__xludf.DUMMYFUNCTION("IMPORTRANGE(""https://docs.google.com/spreadsheets/d/11923uPwbBZFjjGgGUA6NLw09EwE0CqkOc4q9oUmW1yo/edit?usp=sharing"",""เชียงใหม่!I389"")"),0)</f>
        <v>0</v>
      </c>
      <c r="J494" s="417">
        <f ca="1">IFERROR(__xludf.DUMMYFUNCTION("IMPORTRANGE(""https://docs.google.com/spreadsheets/d/11923uPwbBZFjjGgGUA6NLw09EwE0CqkOc4q9oUmW1yo/edit?usp=sharing"",""เชียงใหม่!J389"")"),0)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IFERROR(__xludf.DUMMYFUNCTION("IMPORTRANGE(""https://docs.google.com/spreadsheets/d/11923uPwbBZFjjGgGUA6NLw09EwE0CqkOc4q9oUmW1yo/edit?usp=sharing"",""เชียงใหม่!I390"")"),0)</f>
        <v>0</v>
      </c>
      <c r="J495" s="417">
        <f ca="1">IFERROR(__xludf.DUMMYFUNCTION("IMPORTRANGE(""https://docs.google.com/spreadsheets/d/11923uPwbBZFjjGgGUA6NLw09EwE0CqkOc4q9oUmW1yo/edit?usp=sharing"",""เชียงใหม่!J390"")"),0)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IFERROR(__xludf.DUMMYFUNCTION("IMPORTRANGE(""https://docs.google.com/spreadsheets/d/11923uPwbBZFjjGgGUA6NLw09EwE0CqkOc4q9oUmW1yo/edit?usp=sharing"",""เชียงใหม่!I391"")"),0)</f>
        <v>0</v>
      </c>
      <c r="J496" s="417">
        <f ca="1">IFERROR(__xludf.DUMMYFUNCTION("IMPORTRANGE(""https://docs.google.com/spreadsheets/d/11923uPwbBZFjjGgGUA6NLw09EwE0CqkOc4q9oUmW1yo/edit?usp=sharing"",""เชียงใหม่!J391"")"),0)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IFERROR(__xludf.DUMMYFUNCTION("IMPORTRANGE(""https://docs.google.com/spreadsheets/d/11923uPwbBZFjjGgGUA6NLw09EwE0CqkOc4q9oUmW1yo/edit?usp=sharing"",""เชียงใหม่!I392"")"),5581)</f>
        <v>5581</v>
      </c>
      <c r="J497" s="424">
        <f ca="1">IFERROR(__xludf.DUMMYFUNCTION("IMPORTRANGE(""https://docs.google.com/spreadsheets/d/11923uPwbBZFjjGgGUA6NLw09EwE0CqkOc4q9oUmW1yo/edit?usp=sharing"",""เชียงใหม่!J392"")"),0)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IFERROR(__xludf.DUMMYFUNCTION("IMPORTRANGE(""https://docs.google.com/spreadsheets/d/11923uPwbBZFjjGgGUA6NLw09EwE0CqkOc4q9oUmW1yo/edit?usp=sharing"",""เชียงใหม่!I393"")"),5581)</f>
        <v>5581</v>
      </c>
      <c r="J498" s="401">
        <f ca="1">IFERROR(__xludf.DUMMYFUNCTION("IMPORTRANGE(""https://docs.google.com/spreadsheets/d/11923uPwbBZFjjGgGUA6NLw09EwE0CqkOc4q9oUmW1yo/edit?usp=sharing"",""เชียงใหม่!J393"")"),0)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IFERROR(__xludf.DUMMYFUNCTION("IMPORTRANGE(""https://docs.google.com/spreadsheets/d/11923uPwbBZFjjGgGUA6NLw09EwE0CqkOc4q9oUmW1yo/edit?usp=sharing"",""เชียงใหม่!I394"")"),697)</f>
        <v>697</v>
      </c>
      <c r="J499" s="401">
        <f ca="1">IFERROR(__xludf.DUMMYFUNCTION("IMPORTRANGE(""https://docs.google.com/spreadsheets/d/11923uPwbBZFjjGgGUA6NLw09EwE0CqkOc4q9oUmW1yo/edit?usp=sharing"",""เชียงใหม่!J394"")"),0)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IFERROR(__xludf.DUMMYFUNCTION("IMPORTRANGE(""https://docs.google.com/spreadsheets/d/11923uPwbBZFjjGgGUA6NLw09EwE0CqkOc4q9oUmW1yo/edit?usp=sharing"",""เชียงใหม่!I395"")"),0)</f>
        <v>0</v>
      </c>
      <c r="J500" s="167">
        <f ca="1">IFERROR(__xludf.DUMMYFUNCTION("IMPORTRANGE(""https://docs.google.com/spreadsheets/d/11923uPwbBZFjjGgGUA6NLw09EwE0CqkOc4q9oUmW1yo/edit?usp=sharing"",""เชียงใหม่!J395"")"),0)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IFERROR(__xludf.DUMMYFUNCTION("IMPORTRANGE(""https://docs.google.com/spreadsheets/d/11923uPwbBZFjjGgGUA6NLw09EwE0CqkOc4q9oUmW1yo/edit?usp=sharing"",""เชียงใหม่!I396"")"),0)</f>
        <v>0</v>
      </c>
      <c r="J501" s="167">
        <f ca="1">IFERROR(__xludf.DUMMYFUNCTION("IMPORTRANGE(""https://docs.google.com/spreadsheets/d/11923uPwbBZFjjGgGUA6NLw09EwE0CqkOc4q9oUmW1yo/edit?usp=sharing"",""เชียงใหม่!J396"")"),0)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IFERROR(__xludf.DUMMYFUNCTION("IMPORTRANGE(""https://docs.google.com/spreadsheets/d/11923uPwbBZFjjGgGUA6NLw09EwE0CqkOc4q9oUmW1yo/edit?usp=sharing"",""เชียงใหม่!I397"")"),0)</f>
        <v>0</v>
      </c>
      <c r="J502" s="192">
        <f ca="1">IFERROR(__xludf.DUMMYFUNCTION("IMPORTRANGE(""https://docs.google.com/spreadsheets/d/11923uPwbBZFjjGgGUA6NLw09EwE0CqkOc4q9oUmW1yo/edit?usp=sharing"",""เชียงใหม่!J397"")"),0)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IFERROR(__xludf.DUMMYFUNCTION("IMPORTRANGE(""https://docs.google.com/spreadsheets/d/11923uPwbBZFjjGgGUA6NLw09EwE0CqkOc4q9oUmW1yo/edit?usp=sharing"",""เชียงใหม่!I398"")"),0)</f>
        <v>0</v>
      </c>
      <c r="J503" s="192">
        <f ca="1">IFERROR(__xludf.DUMMYFUNCTION("IMPORTRANGE(""https://docs.google.com/spreadsheets/d/11923uPwbBZFjjGgGUA6NLw09EwE0CqkOc4q9oUmW1yo/edit?usp=sharing"",""เชียงใหม่!J398"")"),0)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IFERROR(__xludf.DUMMYFUNCTION("IMPORTRANGE(""https://docs.google.com/spreadsheets/d/11923uPwbBZFjjGgGUA6NLw09EwE0CqkOc4q9oUmW1yo/edit?usp=sharing"",""เชียงใหม่!I399"")"),0)</f>
        <v>0</v>
      </c>
      <c r="J504" s="192">
        <f ca="1">IFERROR(__xludf.DUMMYFUNCTION("IMPORTRANGE(""https://docs.google.com/spreadsheets/d/11923uPwbBZFjjGgGUA6NLw09EwE0CqkOc4q9oUmW1yo/edit?usp=sharing"",""เชียงใหม่!J399"")"),0)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IFERROR(__xludf.DUMMYFUNCTION("IMPORTRANGE(""https://docs.google.com/spreadsheets/d/11923uPwbBZFjjGgGUA6NLw09EwE0CqkOc4q9oUmW1yo/edit?usp=sharing"",""เชียงใหม่!I400"")"),0)</f>
        <v>0</v>
      </c>
      <c r="J505" s="192">
        <f ca="1">IFERROR(__xludf.DUMMYFUNCTION("IMPORTRANGE(""https://docs.google.com/spreadsheets/d/11923uPwbBZFjjGgGUA6NLw09EwE0CqkOc4q9oUmW1yo/edit?usp=sharing"",""เชียงใหม่!J400"")"),0)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IFERROR(__xludf.DUMMYFUNCTION("IMPORTRANGE(""https://docs.google.com/spreadsheets/d/11923uPwbBZFjjGgGUA6NLw09EwE0CqkOc4q9oUmW1yo/edit?usp=sharing"",""เชียงใหม่!I401"")"),0)</f>
        <v>0</v>
      </c>
      <c r="J506" s="192">
        <f ca="1">IFERROR(__xludf.DUMMYFUNCTION("IMPORTRANGE(""https://docs.google.com/spreadsheets/d/11923uPwbBZFjjGgGUA6NLw09EwE0CqkOc4q9oUmW1yo/edit?usp=sharing"",""เชียงใหม่!J401"")"),0)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IFERROR(__xludf.DUMMYFUNCTION("IMPORTRANGE(""https://docs.google.com/spreadsheets/d/11923uPwbBZFjjGgGUA6NLw09EwE0CqkOc4q9oUmW1yo/edit?usp=sharing"",""เชียงใหม่!I402"")"),0)</f>
        <v>0</v>
      </c>
      <c r="J507" s="192">
        <f ca="1">IFERROR(__xludf.DUMMYFUNCTION("IMPORTRANGE(""https://docs.google.com/spreadsheets/d/11923uPwbBZFjjGgGUA6NLw09EwE0CqkOc4q9oUmW1yo/edit?usp=sharing"",""เชียงใหม่!J402"")"),0)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IFERROR(__xludf.DUMMYFUNCTION("IMPORTRANGE(""https://docs.google.com/spreadsheets/d/11923uPwbBZFjjGgGUA6NLw09EwE0CqkOc4q9oUmW1yo/edit?usp=sharing"",""เชียงใหม่!I403"")"),0)</f>
        <v>0</v>
      </c>
      <c r="J508" s="167">
        <f ca="1">IFERROR(__xludf.DUMMYFUNCTION("IMPORTRANGE(""https://docs.google.com/spreadsheets/d/11923uPwbBZFjjGgGUA6NLw09EwE0CqkOc4q9oUmW1yo/edit?usp=sharing"",""เชียงใหม่!J403"")"),0)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IFERROR(__xludf.DUMMYFUNCTION("IMPORTRANGE(""https://docs.google.com/spreadsheets/d/11923uPwbBZFjjGgGUA6NLw09EwE0CqkOc4q9oUmW1yo/edit?usp=sharing"",""เชียงใหม่!I404"")"),0)</f>
        <v>0</v>
      </c>
      <c r="J509" s="167">
        <f ca="1">IFERROR(__xludf.DUMMYFUNCTION("IMPORTRANGE(""https://docs.google.com/spreadsheets/d/11923uPwbBZFjjGgGUA6NLw09EwE0CqkOc4q9oUmW1yo/edit?usp=sharing"",""เชียงใหม่!J404"")"),0)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IFERROR(__xludf.DUMMYFUNCTION("IMPORTRANGE(""https://docs.google.com/spreadsheets/d/11923uPwbBZFjjGgGUA6NLw09EwE0CqkOc4q9oUmW1yo/edit?usp=sharing"",""เชียงใหม่!I405"")"),0)</f>
        <v>0</v>
      </c>
      <c r="J510" s="192">
        <f ca="1">IFERROR(__xludf.DUMMYFUNCTION("IMPORTRANGE(""https://docs.google.com/spreadsheets/d/11923uPwbBZFjjGgGUA6NLw09EwE0CqkOc4q9oUmW1yo/edit?usp=sharing"",""เชียงใหม่!J405"")"),0)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IFERROR(__xludf.DUMMYFUNCTION("IMPORTRANGE(""https://docs.google.com/spreadsheets/d/11923uPwbBZFjjGgGUA6NLw09EwE0CqkOc4q9oUmW1yo/edit?usp=sharing"",""เชียงใหม่!I406"")"),0)</f>
        <v>0</v>
      </c>
      <c r="J511" s="192">
        <f ca="1">IFERROR(__xludf.DUMMYFUNCTION("IMPORTRANGE(""https://docs.google.com/spreadsheets/d/11923uPwbBZFjjGgGUA6NLw09EwE0CqkOc4q9oUmW1yo/edit?usp=sharing"",""เชียงใหม่!J406"")"),0)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IFERROR(__xludf.DUMMYFUNCTION("IMPORTRANGE(""https://docs.google.com/spreadsheets/d/11923uPwbBZFjjGgGUA6NLw09EwE0CqkOc4q9oUmW1yo/edit?usp=sharing"",""เชียงใหม่!I407"")"),0)</f>
        <v>0</v>
      </c>
      <c r="J512" s="192">
        <f ca="1">IFERROR(__xludf.DUMMYFUNCTION("IMPORTRANGE(""https://docs.google.com/spreadsheets/d/11923uPwbBZFjjGgGUA6NLw09EwE0CqkOc4q9oUmW1yo/edit?usp=sharing"",""เชียงใหม่!J407"")"),0)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IFERROR(__xludf.DUMMYFUNCTION("IMPORTRANGE(""https://docs.google.com/spreadsheets/d/11923uPwbBZFjjGgGUA6NLw09EwE0CqkOc4q9oUmW1yo/edit?usp=sharing"",""เชียงใหม่!I408"")"),0)</f>
        <v>0</v>
      </c>
      <c r="J513" s="192">
        <f ca="1">IFERROR(__xludf.DUMMYFUNCTION("IMPORTRANGE(""https://docs.google.com/spreadsheets/d/11923uPwbBZFjjGgGUA6NLw09EwE0CqkOc4q9oUmW1yo/edit?usp=sharing"",""เชียงใหม่!J408"")"),0)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IFERROR(__xludf.DUMMYFUNCTION("IMPORTRANGE(""https://docs.google.com/spreadsheets/d/11923uPwbBZFjjGgGUA6NLw09EwE0CqkOc4q9oUmW1yo/edit?usp=sharing"",""เชียงใหม่!I409"")"),0)</f>
        <v>0</v>
      </c>
      <c r="J514" s="192">
        <f ca="1">IFERROR(__xludf.DUMMYFUNCTION("IMPORTRANGE(""https://docs.google.com/spreadsheets/d/11923uPwbBZFjjGgGUA6NLw09EwE0CqkOc4q9oUmW1yo/edit?usp=sharing"",""เชียงใหม่!J409"")"),0)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IFERROR(__xludf.DUMMYFUNCTION("IMPORTRANGE(""https://docs.google.com/spreadsheets/d/11923uPwbBZFjjGgGUA6NLw09EwE0CqkOc4q9oUmW1yo/edit?usp=sharing"",""เชียงใหม่!I410"")"),0)</f>
        <v>0</v>
      </c>
      <c r="J515" s="192">
        <f ca="1">IFERROR(__xludf.DUMMYFUNCTION("IMPORTRANGE(""https://docs.google.com/spreadsheets/d/11923uPwbBZFjjGgGUA6NLw09EwE0CqkOc4q9oUmW1yo/edit?usp=sharing"",""เชียงใหม่!J410"")"),0)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IFERROR(__xludf.DUMMYFUNCTION("IMPORTRANGE(""https://docs.google.com/spreadsheets/d/11923uPwbBZFjjGgGUA6NLw09EwE0CqkOc4q9oUmW1yo/edit?usp=sharing"",""เชียงใหม่!I411"")"),0)</f>
        <v>0</v>
      </c>
      <c r="J516" s="264">
        <f ca="1">IFERROR(__xludf.DUMMYFUNCTION("IMPORTRANGE(""https://docs.google.com/spreadsheets/d/11923uPwbBZFjjGgGUA6NLw09EwE0CqkOc4q9oUmW1yo/edit?usp=sharing"",""เชียงใหม่!J411"")"),0)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IFERROR(__xludf.DUMMYFUNCTION("IMPORTRANGE(""https://docs.google.com/spreadsheets/d/11923uPwbBZFjjGgGUA6NLw09EwE0CqkOc4q9oUmW1yo/edit?usp=sharing"",""เชียงใหม่!I412"")"),0)</f>
        <v>0</v>
      </c>
      <c r="J517" s="277">
        <f ca="1">IFERROR(__xludf.DUMMYFUNCTION("IMPORTRANGE(""https://docs.google.com/spreadsheets/d/11923uPwbBZFjjGgGUA6NLw09EwE0CqkOc4q9oUmW1yo/edit?usp=sharing"",""เชียงใหม่!J412"")"),0)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IFERROR(__xludf.DUMMYFUNCTION("IMPORTRANGE(""https://docs.google.com/spreadsheets/d/11923uPwbBZFjjGgGUA6NLw09EwE0CqkOc4q9oUmW1yo/edit?usp=sharing"",""เชียงใหม่!I413"")"),0)</f>
        <v>0</v>
      </c>
      <c r="J518" s="277">
        <f ca="1">IFERROR(__xludf.DUMMYFUNCTION("IMPORTRANGE(""https://docs.google.com/spreadsheets/d/11923uPwbBZFjjGgGUA6NLw09EwE0CqkOc4q9oUmW1yo/edit?usp=sharing"",""เชียงใหม่!J413"")"),0)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IFERROR(__xludf.DUMMYFUNCTION("IMPORTRANGE(""https://docs.google.com/spreadsheets/d/11923uPwbBZFjjGgGUA6NLw09EwE0CqkOc4q9oUmW1yo/edit?usp=sharing"",""เชียงใหม่!I414"")"),0)</f>
        <v>0</v>
      </c>
      <c r="J519" s="191">
        <f ca="1">IFERROR(__xludf.DUMMYFUNCTION("IMPORTRANGE(""https://docs.google.com/spreadsheets/d/11923uPwbBZFjjGgGUA6NLw09EwE0CqkOc4q9oUmW1yo/edit?usp=sharing"",""เชียงใหม่!J414"")"),0)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IFERROR(__xludf.DUMMYFUNCTION("IMPORTRANGE(""https://docs.google.com/spreadsheets/d/11923uPwbBZFjjGgGUA6NLw09EwE0CqkOc4q9oUmW1yo/edit?usp=sharing"",""เชียงใหม่!I415"")"),0)</f>
        <v>0</v>
      </c>
      <c r="J520" s="191">
        <f ca="1">IFERROR(__xludf.DUMMYFUNCTION("IMPORTRANGE(""https://docs.google.com/spreadsheets/d/11923uPwbBZFjjGgGUA6NLw09EwE0CqkOc4q9oUmW1yo/edit?usp=sharing"",""เชียงใหม่!J415"")"),0)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IFERROR(__xludf.DUMMYFUNCTION("IMPORTRANGE(""https://docs.google.com/spreadsheets/d/11923uPwbBZFjjGgGUA6NLw09EwE0CqkOc4q9oUmW1yo/edit?usp=sharing"",""เชียงใหม่!I416"")"),0)</f>
        <v>0</v>
      </c>
      <c r="J521" s="191">
        <f ca="1">IFERROR(__xludf.DUMMYFUNCTION("IMPORTRANGE(""https://docs.google.com/spreadsheets/d/11923uPwbBZFjjGgGUA6NLw09EwE0CqkOc4q9oUmW1yo/edit?usp=sharing"",""เชียงใหม่!J416"")"),0)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IFERROR(__xludf.DUMMYFUNCTION("IMPORTRANGE(""https://docs.google.com/spreadsheets/d/11923uPwbBZFjjGgGUA6NLw09EwE0CqkOc4q9oUmW1yo/edit?usp=sharing"",""เชียงใหม่!I417"")"),0)</f>
        <v>0</v>
      </c>
      <c r="J522" s="191">
        <f ca="1">IFERROR(__xludf.DUMMYFUNCTION("IMPORTRANGE(""https://docs.google.com/spreadsheets/d/11923uPwbBZFjjGgGUA6NLw09EwE0CqkOc4q9oUmW1yo/edit?usp=sharing"",""เชียงใหม่!J417"")"),0)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IFERROR(__xludf.DUMMYFUNCTION("IMPORTRANGE(""https://docs.google.com/spreadsheets/d/11923uPwbBZFjjGgGUA6NLw09EwE0CqkOc4q9oUmW1yo/edit?usp=sharing"",""เชียงใหม่!I418"")"),0)</f>
        <v>0</v>
      </c>
      <c r="J523" s="191">
        <f ca="1">IFERROR(__xludf.DUMMYFUNCTION("IMPORTRANGE(""https://docs.google.com/spreadsheets/d/11923uPwbBZFjjGgGUA6NLw09EwE0CqkOc4q9oUmW1yo/edit?usp=sharing"",""เชียงใหม่!J418"")"),0)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IFERROR(__xludf.DUMMYFUNCTION("IMPORTRANGE(""https://docs.google.com/spreadsheets/d/11923uPwbBZFjjGgGUA6NLw09EwE0CqkOc4q9oUmW1yo/edit?usp=sharing"",""เชียงใหม่!I419"")"),0)</f>
        <v>0</v>
      </c>
      <c r="J524" s="191">
        <f ca="1">IFERROR(__xludf.DUMMYFUNCTION("IMPORTRANGE(""https://docs.google.com/spreadsheets/d/11923uPwbBZFjjGgGUA6NLw09EwE0CqkOc4q9oUmW1yo/edit?usp=sharing"",""เชียงใหม่!J419"")"),0)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IFERROR(__xludf.DUMMYFUNCTION("IMPORTRANGE(""https://docs.google.com/spreadsheets/d/11923uPwbBZFjjGgGUA6NLw09EwE0CqkOc4q9oUmW1yo/edit?usp=sharing"",""เชียงใหม่!I420"")"),0)</f>
        <v>0</v>
      </c>
      <c r="J525" s="277">
        <f ca="1">IFERROR(__xludf.DUMMYFUNCTION("IMPORTRANGE(""https://docs.google.com/spreadsheets/d/11923uPwbBZFjjGgGUA6NLw09EwE0CqkOc4q9oUmW1yo/edit?usp=sharing"",""เชียงใหม่!J420"")"),0)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IFERROR(__xludf.DUMMYFUNCTION("IMPORTRANGE(""https://docs.google.com/spreadsheets/d/11923uPwbBZFjjGgGUA6NLw09EwE0CqkOc4q9oUmW1yo/edit?usp=sharing"",""เชียงใหม่!I421"")"),0)</f>
        <v>0</v>
      </c>
      <c r="J526" s="277">
        <f ca="1">IFERROR(__xludf.DUMMYFUNCTION("IMPORTRANGE(""https://docs.google.com/spreadsheets/d/11923uPwbBZFjjGgGUA6NLw09EwE0CqkOc4q9oUmW1yo/edit?usp=sharing"",""เชียงใหม่!J421"")"),0)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IFERROR(__xludf.DUMMYFUNCTION("IMPORTRANGE(""https://docs.google.com/spreadsheets/d/11923uPwbBZFjjGgGUA6NLw09EwE0CqkOc4q9oUmW1yo/edit?usp=sharing"",""เชียงใหม่!I422"")"),0)</f>
        <v>0</v>
      </c>
      <c r="J527" s="192">
        <f ca="1">IFERROR(__xludf.DUMMYFUNCTION("IMPORTRANGE(""https://docs.google.com/spreadsheets/d/11923uPwbBZFjjGgGUA6NLw09EwE0CqkOc4q9oUmW1yo/edit?usp=sharing"",""เชียงใหม่!J422"")"),0)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IFERROR(__xludf.DUMMYFUNCTION("IMPORTRANGE(""https://docs.google.com/spreadsheets/d/11923uPwbBZFjjGgGUA6NLw09EwE0CqkOc4q9oUmW1yo/edit?usp=sharing"",""เชียงใหม่!I423"")"),0)</f>
        <v>0</v>
      </c>
      <c r="J528" s="192">
        <f ca="1">IFERROR(__xludf.DUMMYFUNCTION("IMPORTRANGE(""https://docs.google.com/spreadsheets/d/11923uPwbBZFjjGgGUA6NLw09EwE0CqkOc4q9oUmW1yo/edit?usp=sharing"",""เชียงใหม่!J423"")"),0)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IFERROR(__xludf.DUMMYFUNCTION("IMPORTRANGE(""https://docs.google.com/spreadsheets/d/11923uPwbBZFjjGgGUA6NLw09EwE0CqkOc4q9oUmW1yo/edit?usp=sharing"",""เชียงใหม่!I424"")"),0)</f>
        <v>0</v>
      </c>
      <c r="J529" s="192">
        <f ca="1">IFERROR(__xludf.DUMMYFUNCTION("IMPORTRANGE(""https://docs.google.com/spreadsheets/d/11923uPwbBZFjjGgGUA6NLw09EwE0CqkOc4q9oUmW1yo/edit?usp=sharing"",""เชียงใหม่!J424"")"),0)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IFERROR(__xludf.DUMMYFUNCTION("IMPORTRANGE(""https://docs.google.com/spreadsheets/d/11923uPwbBZFjjGgGUA6NLw09EwE0CqkOc4q9oUmW1yo/edit?usp=sharing"",""เชียงใหม่!I425"")"),0)</f>
        <v>0</v>
      </c>
      <c r="J530" s="192">
        <f ca="1">IFERROR(__xludf.DUMMYFUNCTION("IMPORTRANGE(""https://docs.google.com/spreadsheets/d/11923uPwbBZFjjGgGUA6NLw09EwE0CqkOc4q9oUmW1yo/edit?usp=sharing"",""เชียงใหม่!J425"")"),0)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IFERROR(__xludf.DUMMYFUNCTION("IMPORTRANGE(""https://docs.google.com/spreadsheets/d/11923uPwbBZFjjGgGUA6NLw09EwE0CqkOc4q9oUmW1yo/edit?usp=sharing"",""เชียงใหม่!I426"")"),0)</f>
        <v>0</v>
      </c>
      <c r="J531" s="192">
        <f ca="1">IFERROR(__xludf.DUMMYFUNCTION("IMPORTRANGE(""https://docs.google.com/spreadsheets/d/11923uPwbBZFjjGgGUA6NLw09EwE0CqkOc4q9oUmW1yo/edit?usp=sharing"",""เชียงใหม่!J426"")"),0)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IFERROR(__xludf.DUMMYFUNCTION("IMPORTRANGE(""https://docs.google.com/spreadsheets/d/11923uPwbBZFjjGgGUA6NLw09EwE0CqkOc4q9oUmW1yo/edit?usp=sharing"",""เชียงใหม่!I427"")"),0)</f>
        <v>0</v>
      </c>
      <c r="J532" s="445">
        <f ca="1">IFERROR(__xludf.DUMMYFUNCTION("IMPORTRANGE(""https://docs.google.com/spreadsheets/d/11923uPwbBZFjjGgGUA6NLw09EwE0CqkOc4q9oUmW1yo/edit?usp=sharing"",""เชียงใหม่!J427"")"),0)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IFERROR(__xludf.DUMMYFUNCTION("IMPORTRANGE(""https://docs.google.com/spreadsheets/d/11923uPwbBZFjjGgGUA6NLw09EwE0CqkOc4q9oUmW1yo/edit?usp=sharing"",""เชียงใหม่!I428"")"),26)</f>
        <v>26</v>
      </c>
      <c r="J533" s="393">
        <f ca="1">IFERROR(__xludf.DUMMYFUNCTION("IMPORTRANGE(""https://docs.google.com/spreadsheets/d/11923uPwbBZFjjGgGUA6NLw09EwE0CqkOc4q9oUmW1yo/edit?usp=sharing"",""เชียงใหม่!J428"")"),26)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IFERROR(__xludf.DUMMYFUNCTION("IMPORTRANGE(""https://docs.google.com/spreadsheets/d/11923uPwbBZFjjGgGUA6NLw09EwE0CqkOc4q9oUmW1yo/edit?usp=sharing"",""เชียงใหม่!L428"")"),37740)</f>
        <v>37740</v>
      </c>
      <c r="M533" s="395"/>
      <c r="N533" s="395">
        <f ca="1">IFERROR(__xludf.DUMMYFUNCTION("IMPORTRANGE(""https://docs.google.com/spreadsheets/d/11923uPwbBZFjjGgGUA6NLw09EwE0CqkOc4q9oUmW1yo/edit?usp=sharing"",""เชียงใหม่!M428"")"),25924)</f>
        <v>25924</v>
      </c>
      <c r="O533" s="395">
        <f t="shared" ref="O533:O537" ca="1" si="118">+IF(L533&gt;0,N533*100/L533,0)</f>
        <v>68.691043985161627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IFERROR(__xludf.DUMMYFUNCTION("IMPORTRANGE(""https://docs.google.com/spreadsheets/d/11923uPwbBZFjjGgGUA6NLw09EwE0CqkOc4q9oUmW1yo/edit?usp=sharing"",""เชียงใหม่!L429"")"),0)</f>
        <v>0</v>
      </c>
      <c r="M534" s="169"/>
      <c r="N534" s="171">
        <f ca="1">IFERROR(__xludf.DUMMYFUNCTION("IMPORTRANGE(""https://docs.google.com/spreadsheets/d/11923uPwbBZFjjGgGUA6NLw09EwE0CqkOc4q9oUmW1yo/edit?usp=sharing"",""เชียงใหม่!M429"")"),0)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IFERROR(__xludf.DUMMYFUNCTION("IMPORTRANGE(""https://docs.google.com/spreadsheets/d/11923uPwbBZFjjGgGUA6NLw09EwE0CqkOc4q9oUmW1yo/edit?usp=sharing"",""เชียงใหม่!L430"")"),37740)</f>
        <v>37740</v>
      </c>
      <c r="M535" s="169"/>
      <c r="N535" s="171">
        <f ca="1">IFERROR(__xludf.DUMMYFUNCTION("IMPORTRANGE(""https://docs.google.com/spreadsheets/d/11923uPwbBZFjjGgGUA6NLw09EwE0CqkOc4q9oUmW1yo/edit?usp=sharing"",""เชียงใหม่!M430"")"),25924)</f>
        <v>25924</v>
      </c>
      <c r="O535" s="171">
        <f t="shared" ca="1" si="118"/>
        <v>68.691043985161627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IFERROR(__xludf.DUMMYFUNCTION("IMPORTRANGE(""https://docs.google.com/spreadsheets/d/11923uPwbBZFjjGgGUA6NLw09EwE0CqkOc4q9oUmW1yo/edit?usp=sharing"",""เชียงใหม่!L431"")"),0)</f>
        <v>0</v>
      </c>
      <c r="M536" s="171"/>
      <c r="N536" s="171">
        <f ca="1">IFERROR(__xludf.DUMMYFUNCTION("IMPORTRANGE(""https://docs.google.com/spreadsheets/d/11923uPwbBZFjjGgGUA6NLw09EwE0CqkOc4q9oUmW1yo/edit?usp=sharing"",""เชียงใหม่!M431"")"),0)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IFERROR(__xludf.DUMMYFUNCTION("IMPORTRANGE(""https://docs.google.com/spreadsheets/d/11923uPwbBZFjjGgGUA6NLw09EwE0CqkOc4q9oUmW1yo/edit?usp=sharing"",""เชียงใหม่!L432"")"),37740)</f>
        <v>37740</v>
      </c>
      <c r="M537" s="171"/>
      <c r="N537" s="171">
        <f ca="1">IFERROR(__xludf.DUMMYFUNCTION("IMPORTRANGE(""https://docs.google.com/spreadsheets/d/11923uPwbBZFjjGgGUA6NLw09EwE0CqkOc4q9oUmW1yo/edit?usp=sharing"",""เชียงใหม่!M432"")"),25924)</f>
        <v>25924</v>
      </c>
      <c r="O537" s="171">
        <f t="shared" ca="1" si="118"/>
        <v>68.691043985161627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IFERROR(__xludf.DUMMYFUNCTION("IMPORTRANGE(""https://docs.google.com/spreadsheets/d/11923uPwbBZFjjGgGUA6NLw09EwE0CqkOc4q9oUmW1yo/edit?usp=sharing"",""เชียงใหม่!M433"")"),21384)</f>
        <v>21384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IFERROR(__xludf.DUMMYFUNCTION("IMPORTRANGE(""https://docs.google.com/spreadsheets/d/11923uPwbBZFjjGgGUA6NLw09EwE0CqkOc4q9oUmW1yo/edit?usp=sharing"",""เชียงใหม่!M434"")"),0)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IFERROR(__xludf.DUMMYFUNCTION("IMPORTRANGE(""https://docs.google.com/spreadsheets/d/11923uPwbBZFjjGgGUA6NLw09EwE0CqkOc4q9oUmW1yo/edit?usp=sharing"",""เชียงใหม่!M435"")"),0)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IFERROR(__xludf.DUMMYFUNCTION("IMPORTRANGE(""https://docs.google.com/spreadsheets/d/11923uPwbBZFjjGgGUA6NLw09EwE0CqkOc4q9oUmW1yo/edit?usp=sharing"",""เชียงใหม่!M436"")"),4540)</f>
        <v>4540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IFERROR(__xludf.DUMMYFUNCTION("IMPORTRANGE(""https://docs.google.com/spreadsheets/d/11923uPwbBZFjjGgGUA6NLw09EwE0CqkOc4q9oUmW1yo/edit?usp=sharing"",""เชียงใหม่!J438"")"),0)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IFERROR(__xludf.DUMMYFUNCTION("IMPORTRANGE(""https://docs.google.com/spreadsheets/d/11923uPwbBZFjjGgGUA6NLw09EwE0CqkOc4q9oUmW1yo/edit?usp=sharing"",""เชียงใหม่!J439"")"),1)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IFERROR(__xludf.DUMMYFUNCTION("IMPORTRANGE(""https://docs.google.com/spreadsheets/d/11923uPwbBZFjjGgGUA6NLw09EwE0CqkOc4q9oUmW1yo/edit?usp=sharing"",""เชียงใหม่!J440"")"),1)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IFERROR(__xludf.DUMMYFUNCTION("IMPORTRANGE(""https://docs.google.com/spreadsheets/d/11923uPwbBZFjjGgGUA6NLw09EwE0CqkOc4q9oUmW1yo/edit?usp=sharing"",""เชียงใหม่!J441"")"),1)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IFERROR(__xludf.DUMMYFUNCTION("IMPORTRANGE(""https://docs.google.com/spreadsheets/d/11923uPwbBZFjjGgGUA6NLw09EwE0CqkOc4q9oUmW1yo/edit?usp=sharing"",""เชียงใหม่!I442"")"),26)</f>
        <v>26</v>
      </c>
      <c r="J547" s="192">
        <f ca="1">IFERROR(__xludf.DUMMYFUNCTION("IMPORTRANGE(""https://docs.google.com/spreadsheets/d/11923uPwbBZFjjGgGUA6NLw09EwE0CqkOc4q9oUmW1yo/edit?usp=sharing"",""เชียงใหม่!J442"")"),26)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IFERROR(__xludf.DUMMYFUNCTION("IMPORTRANGE(""https://docs.google.com/spreadsheets/d/11923uPwbBZFjjGgGUA6NLw09EwE0CqkOc4q9oUmW1yo/edit?usp=sharing"",""เชียงใหม่!J166"")"),0)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IFERROR(__xludf.DUMMYFUNCTION("IMPORTRANGE(""https://docs.google.com/spreadsheets/d/11923uPwbBZFjjGgGUA6NLw09EwE0CqkOc4q9oUmW1yo/edit?usp=sharing"",""เชียงใหม่!J444"")"),0)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IFERROR(__xludf.DUMMYFUNCTION("IMPORTRANGE(""https://docs.google.com/spreadsheets/d/11923uPwbBZFjjGgGUA6NLw09EwE0CqkOc4q9oUmW1yo/edit?usp=sharing"",""เชียงใหม่!J445"")"),0)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IFERROR(__xludf.DUMMYFUNCTION("IMPORTRANGE(""https://docs.google.com/spreadsheets/d/11923uPwbBZFjjGgGUA6NLw09EwE0CqkOc4q9oUmW1yo/edit?usp=sharing"",""เชียงใหม่!I446"")"),3000)</f>
        <v>3000</v>
      </c>
      <c r="J551" s="393">
        <f ca="1">IFERROR(__xludf.DUMMYFUNCTION("IMPORTRANGE(""https://docs.google.com/spreadsheets/d/11923uPwbBZFjjGgGUA6NLw09EwE0CqkOc4q9oUmW1yo/edit?usp=sharing"",""เชียงใหม่!J446"")"),0)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IFERROR(__xludf.DUMMYFUNCTION("IMPORTRANGE(""https://docs.google.com/spreadsheets/d/11923uPwbBZFjjGgGUA6NLw09EwE0CqkOc4q9oUmW1yo/edit?usp=sharing"",""เชียงใหม่!L446"")"),188000)</f>
        <v>188000</v>
      </c>
      <c r="M551" s="395"/>
      <c r="N551" s="395">
        <f ca="1">IFERROR(__xludf.DUMMYFUNCTION("IMPORTRANGE(""https://docs.google.com/spreadsheets/d/11923uPwbBZFjjGgGUA6NLw09EwE0CqkOc4q9oUmW1yo/edit?usp=sharing"",""เชียงใหม่!M446"")"),1601.79)</f>
        <v>1601.79</v>
      </c>
      <c r="O551" s="395">
        <f t="shared" ref="O551:O555" ca="1" si="120">+IF(L551&gt;0,N551*100/L551,0)</f>
        <v>0.85201595744680847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IFERROR(__xludf.DUMMYFUNCTION("IMPORTRANGE(""https://docs.google.com/spreadsheets/d/11923uPwbBZFjjGgGUA6NLw09EwE0CqkOc4q9oUmW1yo/edit?usp=sharing"",""เชียงใหม่!L447"")"),0)</f>
        <v>0</v>
      </c>
      <c r="M552" s="169"/>
      <c r="N552" s="171">
        <f ca="1">IFERROR(__xludf.DUMMYFUNCTION("IMPORTRANGE(""https://docs.google.com/spreadsheets/d/11923uPwbBZFjjGgGUA6NLw09EwE0CqkOc4q9oUmW1yo/edit?usp=sharing"",""เชียงใหม่!M447"")"),0)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IFERROR(__xludf.DUMMYFUNCTION("IMPORTRANGE(""https://docs.google.com/spreadsheets/d/11923uPwbBZFjjGgGUA6NLw09EwE0CqkOc4q9oUmW1yo/edit?usp=sharing"",""เชียงใหม่!L448"")"),188000)</f>
        <v>188000</v>
      </c>
      <c r="M553" s="169"/>
      <c r="N553" s="171">
        <f ca="1">IFERROR(__xludf.DUMMYFUNCTION("IMPORTRANGE(""https://docs.google.com/spreadsheets/d/11923uPwbBZFjjGgGUA6NLw09EwE0CqkOc4q9oUmW1yo/edit?usp=sharing"",""เชียงใหม่!M448"")"),1601.79)</f>
        <v>1601.79</v>
      </c>
      <c r="O553" s="171">
        <f t="shared" ca="1" si="120"/>
        <v>0.85201595744680847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IFERROR(__xludf.DUMMYFUNCTION("IMPORTRANGE(""https://docs.google.com/spreadsheets/d/11923uPwbBZFjjGgGUA6NLw09EwE0CqkOc4q9oUmW1yo/edit?usp=sharing"",""เชียงใหม่!L449"")"),0)</f>
        <v>0</v>
      </c>
      <c r="M554" s="171"/>
      <c r="N554" s="171">
        <f ca="1">IFERROR(__xludf.DUMMYFUNCTION("IMPORTRANGE(""https://docs.google.com/spreadsheets/d/11923uPwbBZFjjGgGUA6NLw09EwE0CqkOc4q9oUmW1yo/edit?usp=sharing"",""เชียงใหม่!M449"")"),0)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IFERROR(__xludf.DUMMYFUNCTION("IMPORTRANGE(""https://docs.google.com/spreadsheets/d/11923uPwbBZFjjGgGUA6NLw09EwE0CqkOc4q9oUmW1yo/edit?usp=sharing"",""เชียงใหม่!L450"")"),188000)</f>
        <v>188000</v>
      </c>
      <c r="M555" s="171"/>
      <c r="N555" s="171">
        <f ca="1">IFERROR(__xludf.DUMMYFUNCTION("IMPORTRANGE(""https://docs.google.com/spreadsheets/d/11923uPwbBZFjjGgGUA6NLw09EwE0CqkOc4q9oUmW1yo/edit?usp=sharing"",""เชียงใหม่!M450"")"),1601.79)</f>
        <v>1601.79</v>
      </c>
      <c r="O555" s="171">
        <f t="shared" ca="1" si="120"/>
        <v>0.85201595744680847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IFERROR(__xludf.DUMMYFUNCTION("IMPORTRANGE(""https://docs.google.com/spreadsheets/d/11923uPwbBZFjjGgGUA6NLw09EwE0CqkOc4q9oUmW1yo/edit?usp=sharing"",""เชียงใหม่!M451"")"),0)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IFERROR(__xludf.DUMMYFUNCTION("IMPORTRANGE(""https://docs.google.com/spreadsheets/d/11923uPwbBZFjjGgGUA6NLw09EwE0CqkOc4q9oUmW1yo/edit?usp=sharing"",""เชียงใหม่!M452"")"),0)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IFERROR(__xludf.DUMMYFUNCTION("IMPORTRANGE(""https://docs.google.com/spreadsheets/d/11923uPwbBZFjjGgGUA6NLw09EwE0CqkOc4q9oUmW1yo/edit?usp=sharing"",""เชียงใหม่!M453"")"),0)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IFERROR(__xludf.DUMMYFUNCTION("IMPORTRANGE(""https://docs.google.com/spreadsheets/d/11923uPwbBZFjjGgGUA6NLw09EwE0CqkOc4q9oUmW1yo/edit?usp=sharing"",""เชียงใหม่!M454"")"),1601.79)</f>
        <v>1601.79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IFERROR(__xludf.DUMMYFUNCTION("IMPORTRANGE(""https://docs.google.com/spreadsheets/d/11923uPwbBZFjjGgGUA6NLw09EwE0CqkOc4q9oUmW1yo/edit?usp=sharing"",""เชียงใหม่!I455"")"),3000)</f>
        <v>3000</v>
      </c>
      <c r="J560" s="167">
        <f ca="1">IFERROR(__xludf.DUMMYFUNCTION("IMPORTRANGE(""https://docs.google.com/spreadsheets/d/11923uPwbBZFjjGgGUA6NLw09EwE0CqkOc4q9oUmW1yo/edit?usp=sharing"",""เชียงใหม่!J455"")"),0)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IFERROR(__xludf.DUMMYFUNCTION("IMPORTRANGE(""https://docs.google.com/spreadsheets/d/11923uPwbBZFjjGgGUA6NLw09EwE0CqkOc4q9oUmW1yo/edit?usp=sharing"",""เชียงใหม่!I456"")"),0)</f>
        <v>0</v>
      </c>
      <c r="J561" s="191">
        <f ca="1">IFERROR(__xludf.DUMMYFUNCTION("IMPORTRANGE(""https://docs.google.com/spreadsheets/d/11923uPwbBZFjjGgGUA6NLw09EwE0CqkOc4q9oUmW1yo/edit?usp=sharing"",""เชียงใหม่!J456"")"),0)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IFERROR(__xludf.DUMMYFUNCTION("IMPORTRANGE(""https://docs.google.com/spreadsheets/d/11923uPwbBZFjjGgGUA6NLw09EwE0CqkOc4q9oUmW1yo/edit?usp=sharing"",""เชียงใหม่!I457"")"),"")</f>
        <v/>
      </c>
      <c r="J562" s="191" t="str">
        <f ca="1">IFERROR(__xludf.DUMMYFUNCTION("IMPORTRANGE(""https://docs.google.com/spreadsheets/d/11923uPwbBZFjjGgGUA6NLw09EwE0CqkOc4q9oUmW1yo/edit?usp=sharing"",""เชียงใหม่!J457"")"),"")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IFERROR(__xludf.DUMMYFUNCTION("IMPORTRANGE(""https://docs.google.com/spreadsheets/d/11923uPwbBZFjjGgGUA6NLw09EwE0CqkOc4q9oUmW1yo/edit?usp=sharing"",""เชียงใหม่!I458"")"),"")</f>
        <v/>
      </c>
      <c r="J563" s="191" t="str">
        <f ca="1">IFERROR(__xludf.DUMMYFUNCTION("IMPORTRANGE(""https://docs.google.com/spreadsheets/d/11923uPwbBZFjjGgGUA6NLw09EwE0CqkOc4q9oUmW1yo/edit?usp=sharing"",""เชียงใหม่!J458"")"),"")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IFERROR(__xludf.DUMMYFUNCTION("IMPORTRANGE(""https://docs.google.com/spreadsheets/d/11923uPwbBZFjjGgGUA6NLw09EwE0CqkOc4q9oUmW1yo/edit?usp=sharing"",""เชียงใหม่!I459"")"),1000)</f>
        <v>1000</v>
      </c>
      <c r="J564" s="360">
        <f ca="1">IFERROR(__xludf.DUMMYFUNCTION("IMPORTRANGE(""https://docs.google.com/spreadsheets/d/11923uPwbBZFjjGgGUA6NLw09EwE0CqkOc4q9oUmW1yo/edit?usp=sharing"",""เชียงใหม่!J459"")"),248)</f>
        <v>248</v>
      </c>
      <c r="K564" s="361">
        <f t="shared" ca="1" si="121"/>
        <v>24.8</v>
      </c>
      <c r="L564" s="362">
        <f ca="1">IFERROR(__xludf.DUMMYFUNCTION("IMPORTRANGE(""https://docs.google.com/spreadsheets/d/11923uPwbBZFjjGgGUA6NLw09EwE0CqkOc4q9oUmW1yo/edit?usp=sharing"",""เชียงใหม่!L459"")"),130880)</f>
        <v>130880</v>
      </c>
      <c r="M564" s="362"/>
      <c r="N564" s="362">
        <f ca="1">IFERROR(__xludf.DUMMYFUNCTION("IMPORTRANGE(""https://docs.google.com/spreadsheets/d/11923uPwbBZFjjGgGUA6NLw09EwE0CqkOc4q9oUmW1yo/edit?usp=sharing"",""เชียงใหม่!M459"")"),840)</f>
        <v>840</v>
      </c>
      <c r="O564" s="362">
        <f t="shared" ref="O564:O568" ca="1" si="122">+IF(L564&gt;0,N564*100/L564,0)</f>
        <v>0.64180929095354522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IFERROR(__xludf.DUMMYFUNCTION("IMPORTRANGE(""https://docs.google.com/spreadsheets/d/11923uPwbBZFjjGgGUA6NLw09EwE0CqkOc4q9oUmW1yo/edit?usp=sharing"",""เชียงใหม่!L460"")"),0)</f>
        <v>0</v>
      </c>
      <c r="M565" s="169"/>
      <c r="N565" s="171">
        <f ca="1">IFERROR(__xludf.DUMMYFUNCTION("IMPORTRANGE(""https://docs.google.com/spreadsheets/d/11923uPwbBZFjjGgGUA6NLw09EwE0CqkOc4q9oUmW1yo/edit?usp=sharing"",""เชียงใหม่!M460"")"),0)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IFERROR(__xludf.DUMMYFUNCTION("IMPORTRANGE(""https://docs.google.com/spreadsheets/d/11923uPwbBZFjjGgGUA6NLw09EwE0CqkOc4q9oUmW1yo/edit?usp=sharing"",""เชียงใหม่!L461"")"),130880)</f>
        <v>130880</v>
      </c>
      <c r="M566" s="169"/>
      <c r="N566" s="171">
        <f ca="1">IFERROR(__xludf.DUMMYFUNCTION("IMPORTRANGE(""https://docs.google.com/spreadsheets/d/11923uPwbBZFjjGgGUA6NLw09EwE0CqkOc4q9oUmW1yo/edit?usp=sharing"",""เชียงใหม่!M461"")"),840)</f>
        <v>840</v>
      </c>
      <c r="O566" s="171">
        <f t="shared" ca="1" si="122"/>
        <v>0.64180929095354522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IFERROR(__xludf.DUMMYFUNCTION("IMPORTRANGE(""https://docs.google.com/spreadsheets/d/11923uPwbBZFjjGgGUA6NLw09EwE0CqkOc4q9oUmW1yo/edit?usp=sharing"",""เชียงใหม่!L462"")"),0)</f>
        <v>0</v>
      </c>
      <c r="M567" s="171"/>
      <c r="N567" s="171">
        <f ca="1">IFERROR(__xludf.DUMMYFUNCTION("IMPORTRANGE(""https://docs.google.com/spreadsheets/d/11923uPwbBZFjjGgGUA6NLw09EwE0CqkOc4q9oUmW1yo/edit?usp=sharing"",""เชียงใหม่!M462"")"),0)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IFERROR(__xludf.DUMMYFUNCTION("IMPORTRANGE(""https://docs.google.com/spreadsheets/d/11923uPwbBZFjjGgGUA6NLw09EwE0CqkOc4q9oUmW1yo/edit?usp=sharing"",""เชียงใหม่!L463"")"),130880)</f>
        <v>130880</v>
      </c>
      <c r="M568" s="171"/>
      <c r="N568" s="171">
        <f ca="1">IFERROR(__xludf.DUMMYFUNCTION("IMPORTRANGE(""https://docs.google.com/spreadsheets/d/11923uPwbBZFjjGgGUA6NLw09EwE0CqkOc4q9oUmW1yo/edit?usp=sharing"",""เชียงใหม่!M463"")"),840)</f>
        <v>840</v>
      </c>
      <c r="O568" s="171">
        <f t="shared" ca="1" si="122"/>
        <v>0.64180929095354522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IFERROR(__xludf.DUMMYFUNCTION("IMPORTRANGE(""https://docs.google.com/spreadsheets/d/11923uPwbBZFjjGgGUA6NLw09EwE0CqkOc4q9oUmW1yo/edit?usp=sharing"",""เชียงใหม่!M464"")"),0)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IFERROR(__xludf.DUMMYFUNCTION("IMPORTRANGE(""https://docs.google.com/spreadsheets/d/11923uPwbBZFjjGgGUA6NLw09EwE0CqkOc4q9oUmW1yo/edit?usp=sharing"",""เชียงใหม่!M465"")"),0)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IFERROR(__xludf.DUMMYFUNCTION("IMPORTRANGE(""https://docs.google.com/spreadsheets/d/11923uPwbBZFjjGgGUA6NLw09EwE0CqkOc4q9oUmW1yo/edit?usp=sharing"",""เชียงใหม่!M466"")"),0)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IFERROR(__xludf.DUMMYFUNCTION("IMPORTRANGE(""https://docs.google.com/spreadsheets/d/11923uPwbBZFjjGgGUA6NLw09EwE0CqkOc4q9oUmW1yo/edit?usp=sharing"",""เชียงใหม่!M467"")"),840)</f>
        <v>840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IFERROR(__xludf.DUMMYFUNCTION("IMPORTRANGE(""https://docs.google.com/spreadsheets/d/11923uPwbBZFjjGgGUA6NLw09EwE0CqkOc4q9oUmW1yo/edit?usp=sharing"",""เชียงใหม่!I468"")"),1000)</f>
        <v>1000</v>
      </c>
      <c r="J573" s="401">
        <f ca="1">IFERROR(__xludf.DUMMYFUNCTION("IMPORTRANGE(""https://docs.google.com/spreadsheets/d/11923uPwbBZFjjGgGUA6NLw09EwE0CqkOc4q9oUmW1yo/edit?usp=sharing"",""เชียงใหม่!J468"")"),248)</f>
        <v>248</v>
      </c>
      <c r="K573" s="204">
        <f ca="1">IF(I573&gt;0,J573*100/I573,0)</f>
        <v>24.8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IFERROR(__xludf.DUMMYFUNCTION("IMPORTRANGE(""https://docs.google.com/spreadsheets/d/11923uPwbBZFjjGgGUA6NLw09EwE0CqkOc4q9oUmW1yo/edit?usp=sharing"",""เชียงใหม่!I470"")"),0)</f>
        <v>0</v>
      </c>
      <c r="J575" s="192">
        <f ca="1">IFERROR(__xludf.DUMMYFUNCTION("IMPORTRANGE(""https://docs.google.com/spreadsheets/d/11923uPwbBZFjjGgGUA6NLw09EwE0CqkOc4q9oUmW1yo/edit?usp=sharing"",""เชียงใหม่!J470"")"),1)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IFERROR(__xludf.DUMMYFUNCTION("IMPORTRANGE(""https://docs.google.com/spreadsheets/d/11923uPwbBZFjjGgGUA6NLw09EwE0CqkOc4q9oUmW1yo/edit?usp=sharing"",""เชียงใหม่!I471"")"),0)</f>
        <v>0</v>
      </c>
      <c r="J576" s="192">
        <f ca="1">IFERROR(__xludf.DUMMYFUNCTION("IMPORTRANGE(""https://docs.google.com/spreadsheets/d/11923uPwbBZFjjGgGUA6NLw09EwE0CqkOc4q9oUmW1yo/edit?usp=sharing"",""เชียงใหม่!J471"")"),35)</f>
        <v>35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IFERROR(__xludf.DUMMYFUNCTION("IMPORTRANGE(""https://docs.google.com/spreadsheets/d/11923uPwbBZFjjGgGUA6NLw09EwE0CqkOc4q9oUmW1yo/edit?usp=sharing"",""เชียงใหม่!I472"")"),0)</f>
        <v>0</v>
      </c>
      <c r="J577" s="192">
        <f ca="1">IFERROR(__xludf.DUMMYFUNCTION("IMPORTRANGE(""https://docs.google.com/spreadsheets/d/11923uPwbBZFjjGgGUA6NLw09EwE0CqkOc4q9oUmW1yo/edit?usp=sharing"",""เชียงใหม่!J472"")"),199)</f>
        <v>199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IFERROR(__xludf.DUMMYFUNCTION("IMPORTRANGE(""https://docs.google.com/spreadsheets/d/11923uPwbBZFjjGgGUA6NLw09EwE0CqkOc4q9oUmW1yo/edit?usp=sharing"",""เชียงใหม่!I473"")"),0)</f>
        <v>0</v>
      </c>
      <c r="J578" s="192">
        <f ca="1">IFERROR(__xludf.DUMMYFUNCTION("IMPORTRANGE(""https://docs.google.com/spreadsheets/d/11923uPwbBZFjjGgGUA6NLw09EwE0CqkOc4q9oUmW1yo/edit?usp=sharing"",""เชียงใหม่!J473"")"),1)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IFERROR(__xludf.DUMMYFUNCTION("IMPORTRANGE(""https://docs.google.com/spreadsheets/d/11923uPwbBZFjjGgGUA6NLw09EwE0CqkOc4q9oUmW1yo/edit?usp=sharing"",""เชียงใหม่!I474"")"),0)</f>
        <v>0</v>
      </c>
      <c r="J579" s="192">
        <f ca="1">IFERROR(__xludf.DUMMYFUNCTION("IMPORTRANGE(""https://docs.google.com/spreadsheets/d/11923uPwbBZFjjGgGUA6NLw09EwE0CqkOc4q9oUmW1yo/edit?usp=sharing"",""เชียงใหม่!J474"")"),13)</f>
        <v>13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IFERROR(__xludf.DUMMYFUNCTION("IMPORTRANGE(""https://docs.google.com/spreadsheets/d/11923uPwbBZFjjGgGUA6NLw09EwE0CqkOc4q9oUmW1yo/edit?usp=sharing"",""เชียงใหม่!I475"")"),30)</f>
        <v>30</v>
      </c>
      <c r="J580" s="360">
        <f ca="1">IFERROR(__xludf.DUMMYFUNCTION("IMPORTRANGE(""https://docs.google.com/spreadsheets/d/11923uPwbBZFjjGgGUA6NLw09EwE0CqkOc4q9oUmW1yo/edit?usp=sharing"",""เชียงใหม่!J475"")"),0)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IFERROR(__xludf.DUMMYFUNCTION("IMPORTRANGE(""https://docs.google.com/spreadsheets/d/11923uPwbBZFjjGgGUA6NLw09EwE0CqkOc4q9oUmW1yo/edit?usp=sharing"",""เชียงใหม่!L475"")"),153230)</f>
        <v>153230</v>
      </c>
      <c r="M580" s="362"/>
      <c r="N580" s="362">
        <f ca="1">IFERROR(__xludf.DUMMYFUNCTION("IMPORTRANGE(""https://docs.google.com/spreadsheets/d/11923uPwbBZFjjGgGUA6NLw09EwE0CqkOc4q9oUmW1yo/edit?usp=sharing"",""เชียงใหม่!M475"")"),0)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IFERROR(__xludf.DUMMYFUNCTION("IMPORTRANGE(""https://docs.google.com/spreadsheets/d/11923uPwbBZFjjGgGUA6NLw09EwE0CqkOc4q9oUmW1yo/edit?usp=sharing"",""เชียงใหม่!L476"")"),0)</f>
        <v>0</v>
      </c>
      <c r="M581" s="169"/>
      <c r="N581" s="171">
        <f ca="1">IFERROR(__xludf.DUMMYFUNCTION("IMPORTRANGE(""https://docs.google.com/spreadsheets/d/11923uPwbBZFjjGgGUA6NLw09EwE0CqkOc4q9oUmW1yo/edit?usp=sharing"",""เชียงใหม่!M476"")"),0)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IFERROR(__xludf.DUMMYFUNCTION("IMPORTRANGE(""https://docs.google.com/spreadsheets/d/11923uPwbBZFjjGgGUA6NLw09EwE0CqkOc4q9oUmW1yo/edit?usp=sharing"",""เชียงใหม่!L477"")"),153230)</f>
        <v>153230</v>
      </c>
      <c r="M582" s="169"/>
      <c r="N582" s="171">
        <f ca="1">IFERROR(__xludf.DUMMYFUNCTION("IMPORTRANGE(""https://docs.google.com/spreadsheets/d/11923uPwbBZFjjGgGUA6NLw09EwE0CqkOc4q9oUmW1yo/edit?usp=sharing"",""เชียงใหม่!M477"")"),0)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IFERROR(__xludf.DUMMYFUNCTION("IMPORTRANGE(""https://docs.google.com/spreadsheets/d/11923uPwbBZFjjGgGUA6NLw09EwE0CqkOc4q9oUmW1yo/edit?usp=sharing"",""เชียงใหม่!L478"")"),0)</f>
        <v>0</v>
      </c>
      <c r="M583" s="171"/>
      <c r="N583" s="171">
        <f ca="1">IFERROR(__xludf.DUMMYFUNCTION("IMPORTRANGE(""https://docs.google.com/spreadsheets/d/11923uPwbBZFjjGgGUA6NLw09EwE0CqkOc4q9oUmW1yo/edit?usp=sharing"",""เชียงใหม่!M478"")"),0)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IFERROR(__xludf.DUMMYFUNCTION("IMPORTRANGE(""https://docs.google.com/spreadsheets/d/11923uPwbBZFjjGgGUA6NLw09EwE0CqkOc4q9oUmW1yo/edit?usp=sharing"",""เชียงใหม่!L479"")"),153230)</f>
        <v>153230</v>
      </c>
      <c r="M584" s="171"/>
      <c r="N584" s="171">
        <f ca="1">IFERROR(__xludf.DUMMYFUNCTION("IMPORTRANGE(""https://docs.google.com/spreadsheets/d/11923uPwbBZFjjGgGUA6NLw09EwE0CqkOc4q9oUmW1yo/edit?usp=sharing"",""เชียงใหม่!M479"")"),0)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IFERROR(__xludf.DUMMYFUNCTION("IMPORTRANGE(""https://docs.google.com/spreadsheets/d/11923uPwbBZFjjGgGUA6NLw09EwE0CqkOc4q9oUmW1yo/edit?usp=sharing"",""เชียงใหม่!M480"")"),0)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IFERROR(__xludf.DUMMYFUNCTION("IMPORTRANGE(""https://docs.google.com/spreadsheets/d/11923uPwbBZFjjGgGUA6NLw09EwE0CqkOc4q9oUmW1yo/edit?usp=sharing"",""เชียงใหม่!M481"")"),0)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IFERROR(__xludf.DUMMYFUNCTION("IMPORTRANGE(""https://docs.google.com/spreadsheets/d/11923uPwbBZFjjGgGUA6NLw09EwE0CqkOc4q9oUmW1yo/edit?usp=sharing"",""เชียงใหม่!M482"")"),0)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IFERROR(__xludf.DUMMYFUNCTION("IMPORTRANGE(""https://docs.google.com/spreadsheets/d/11923uPwbBZFjjGgGUA6NLw09EwE0CqkOc4q9oUmW1yo/edit?usp=sharing"",""เชียงใหม่!M483"")"),0)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IFERROR(__xludf.DUMMYFUNCTION("IMPORTRANGE(""https://docs.google.com/spreadsheets/d/11923uPwbBZFjjGgGUA6NLw09EwE0CqkOc4q9oUmW1yo/edit?usp=sharing"",""เชียงใหม่!I484"")"),30)</f>
        <v>30</v>
      </c>
      <c r="J589" s="191">
        <f ca="1">IFERROR(__xludf.DUMMYFUNCTION("IMPORTRANGE(""https://docs.google.com/spreadsheets/d/11923uPwbBZFjjGgGUA6NLw09EwE0CqkOc4q9oUmW1yo/edit?usp=sharing"",""เชียงใหม่!J484"")"),14)</f>
        <v>14</v>
      </c>
      <c r="K589" s="168">
        <f t="shared" ref="K589:K596" ca="1" si="125">IF(I589&gt;0,J589*100/I589,0)</f>
        <v>46.666666666666664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IFERROR(__xludf.DUMMYFUNCTION("IMPORTRANGE(""https://docs.google.com/spreadsheets/d/11923uPwbBZFjjGgGUA6NLw09EwE0CqkOc4q9oUmW1yo/edit?usp=sharing"",""เชียงใหม่!I485"")"),0)</f>
        <v>0</v>
      </c>
      <c r="J590" s="191">
        <f ca="1">IFERROR(__xludf.DUMMYFUNCTION("IMPORTRANGE(""https://docs.google.com/spreadsheets/d/11923uPwbBZFjjGgGUA6NLw09EwE0CqkOc4q9oUmW1yo/edit?usp=sharing"",""เชียงใหม่!J485"")"),4.83)</f>
        <v>4.83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IFERROR(__xludf.DUMMYFUNCTION("IMPORTRANGE(""https://docs.google.com/spreadsheets/d/11923uPwbBZFjjGgGUA6NLw09EwE0CqkOc4q9oUmW1yo/edit?usp=sharing"",""เชียงใหม่!I486"")"),30)</f>
        <v>30</v>
      </c>
      <c r="J591" s="191">
        <f ca="1">IFERROR(__xludf.DUMMYFUNCTION("IMPORTRANGE(""https://docs.google.com/spreadsheets/d/11923uPwbBZFjjGgGUA6NLw09EwE0CqkOc4q9oUmW1yo/edit?usp=sharing"",""เชียงใหม่!J486"")"),0)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IFERROR(__xludf.DUMMYFUNCTION("IMPORTRANGE(""https://docs.google.com/spreadsheets/d/11923uPwbBZFjjGgGUA6NLw09EwE0CqkOc4q9oUmW1yo/edit?usp=sharing"",""เชียงใหม่!I487"")"),0)</f>
        <v>0</v>
      </c>
      <c r="J592" s="191">
        <f ca="1">IFERROR(__xludf.DUMMYFUNCTION("IMPORTRANGE(""https://docs.google.com/spreadsheets/d/11923uPwbBZFjjGgGUA6NLw09EwE0CqkOc4q9oUmW1yo/edit?usp=sharing"",""เชียงใหม่!J487"")"),0)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IFERROR(__xludf.DUMMYFUNCTION("IMPORTRANGE(""https://docs.google.com/spreadsheets/d/11923uPwbBZFjjGgGUA6NLw09EwE0CqkOc4q9oUmW1yo/edit?usp=sharing"",""เชียงใหม่!I488"")"),30)</f>
        <v>30</v>
      </c>
      <c r="J593" s="191">
        <f ca="1">IFERROR(__xludf.DUMMYFUNCTION("IMPORTRANGE(""https://docs.google.com/spreadsheets/d/11923uPwbBZFjjGgGUA6NLw09EwE0CqkOc4q9oUmW1yo/edit?usp=sharing"",""เชียงใหม่!J488"")"),0)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IFERROR(__xludf.DUMMYFUNCTION("IMPORTRANGE(""https://docs.google.com/spreadsheets/d/11923uPwbBZFjjGgGUA6NLw09EwE0CqkOc4q9oUmW1yo/edit?usp=sharing"",""เชียงใหม่!I489"")"),0)</f>
        <v>0</v>
      </c>
      <c r="J594" s="191">
        <f ca="1">IFERROR(__xludf.DUMMYFUNCTION("IMPORTRANGE(""https://docs.google.com/spreadsheets/d/11923uPwbBZFjjGgGUA6NLw09EwE0CqkOc4q9oUmW1yo/edit?usp=sharing"",""เชียงใหม่!J489"")"),0)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IFERROR(__xludf.DUMMYFUNCTION("IMPORTRANGE(""https://docs.google.com/spreadsheets/d/11923uPwbBZFjjGgGUA6NLw09EwE0CqkOc4q9oUmW1yo/edit?usp=sharing"",""เชียงใหม่!I490"")"),30)</f>
        <v>30</v>
      </c>
      <c r="J595" s="191">
        <f ca="1">IFERROR(__xludf.DUMMYFUNCTION("IMPORTRANGE(""https://docs.google.com/spreadsheets/d/11923uPwbBZFjjGgGUA6NLw09EwE0CqkOc4q9oUmW1yo/edit?usp=sharing"",""เชียงใหม่!J490"")"),0)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IFERROR(__xludf.DUMMYFUNCTION("IMPORTRANGE(""https://docs.google.com/spreadsheets/d/11923uPwbBZFjjGgGUA6NLw09EwE0CqkOc4q9oUmW1yo/edit?usp=sharing"",""เชียงใหม่!I491"")"),0)</f>
        <v>0</v>
      </c>
      <c r="J596" s="238">
        <f ca="1">IFERROR(__xludf.DUMMYFUNCTION("IMPORTRANGE(""https://docs.google.com/spreadsheets/d/11923uPwbBZFjjGgGUA6NLw09EwE0CqkOc4q9oUmW1yo/edit?usp=sharing"",""เชียงใหม่!J491"")"),0)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IFERROR(__xludf.DUMMYFUNCTION("IMPORTRANGE(""https://docs.google.com/spreadsheets/d/11923uPwbBZFjjGgGUA6NLw09EwE0CqkOc4q9oUmW1yo/edit?usp=sharing"",""เชียงใหม่!I492"")"),100)</f>
        <v>100</v>
      </c>
      <c r="J597" s="464">
        <f ca="1">IFERROR(__xludf.DUMMYFUNCTION("IMPORTRANGE(""https://docs.google.com/spreadsheets/d/11923uPwbBZFjjGgGUA6NLw09EwE0CqkOc4q9oUmW1yo/edit?usp=sharing"",""เชียงใหม่!J492"")"),0)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IFERROR(__xludf.DUMMYFUNCTION("IMPORTRANGE(""https://docs.google.com/spreadsheets/d/11923uPwbBZFjjGgGUA6NLw09EwE0CqkOc4q9oUmW1yo/edit?usp=sharing"",""เชียงใหม่!L492"")"),10900)</f>
        <v>10900</v>
      </c>
      <c r="M597" s="395"/>
      <c r="N597" s="395">
        <f ca="1">IFERROR(__xludf.DUMMYFUNCTION("IMPORTRANGE(""https://docs.google.com/spreadsheets/d/11923uPwbBZFjjGgGUA6NLw09EwE0CqkOc4q9oUmW1yo/edit?usp=sharing"",""เชียงใหม่!M492"")"),2380)</f>
        <v>2380</v>
      </c>
      <c r="O597" s="395">
        <f t="shared" ref="O597:O601" ca="1" si="126">+IF(L597&gt;0,N597*100/L597,0)</f>
        <v>21.834862385321102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IFERROR(__xludf.DUMMYFUNCTION("IMPORTRANGE(""https://docs.google.com/spreadsheets/d/11923uPwbBZFjjGgGUA6NLw09EwE0CqkOc4q9oUmW1yo/edit?usp=sharing"",""เชียงใหม่!L493"")"),0)</f>
        <v>0</v>
      </c>
      <c r="M598" s="169"/>
      <c r="N598" s="171">
        <f ca="1">IFERROR(__xludf.DUMMYFUNCTION("IMPORTRANGE(""https://docs.google.com/spreadsheets/d/11923uPwbBZFjjGgGUA6NLw09EwE0CqkOc4q9oUmW1yo/edit?usp=sharing"",""เชียงใหม่!M493"")"),0)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IFERROR(__xludf.DUMMYFUNCTION("IMPORTRANGE(""https://docs.google.com/spreadsheets/d/11923uPwbBZFjjGgGUA6NLw09EwE0CqkOc4q9oUmW1yo/edit?usp=sharing"",""เชียงใหม่!L494"")"),10900)</f>
        <v>10900</v>
      </c>
      <c r="M599" s="169"/>
      <c r="N599" s="171">
        <f ca="1">IFERROR(__xludf.DUMMYFUNCTION("IMPORTRANGE(""https://docs.google.com/spreadsheets/d/11923uPwbBZFjjGgGUA6NLw09EwE0CqkOc4q9oUmW1yo/edit?usp=sharing"",""เชียงใหม่!M494"")"),2380)</f>
        <v>2380</v>
      </c>
      <c r="O599" s="171">
        <f t="shared" ca="1" si="126"/>
        <v>21.834862385321102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IFERROR(__xludf.DUMMYFUNCTION("IMPORTRANGE(""https://docs.google.com/spreadsheets/d/11923uPwbBZFjjGgGUA6NLw09EwE0CqkOc4q9oUmW1yo/edit?usp=sharing"",""เชียงใหม่!L495"")"),0)</f>
        <v>0</v>
      </c>
      <c r="M600" s="171"/>
      <c r="N600" s="171">
        <f ca="1">IFERROR(__xludf.DUMMYFUNCTION("IMPORTRANGE(""https://docs.google.com/spreadsheets/d/11923uPwbBZFjjGgGUA6NLw09EwE0CqkOc4q9oUmW1yo/edit?usp=sharing"",""เชียงใหม่!M495"")"),0)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IFERROR(__xludf.DUMMYFUNCTION("IMPORTRANGE(""https://docs.google.com/spreadsheets/d/11923uPwbBZFjjGgGUA6NLw09EwE0CqkOc4q9oUmW1yo/edit?usp=sharing"",""เชียงใหม่!L496"")"),10900)</f>
        <v>10900</v>
      </c>
      <c r="M601" s="171"/>
      <c r="N601" s="171">
        <f ca="1">IFERROR(__xludf.DUMMYFUNCTION("IMPORTRANGE(""https://docs.google.com/spreadsheets/d/11923uPwbBZFjjGgGUA6NLw09EwE0CqkOc4q9oUmW1yo/edit?usp=sharing"",""เชียงใหม่!M496"")"),2380)</f>
        <v>2380</v>
      </c>
      <c r="O601" s="171">
        <f t="shared" ca="1" si="126"/>
        <v>21.834862385321102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IFERROR(__xludf.DUMMYFUNCTION("IMPORTRANGE(""https://docs.google.com/spreadsheets/d/11923uPwbBZFjjGgGUA6NLw09EwE0CqkOc4q9oUmW1yo/edit?usp=sharing"",""เชียงใหม่!M497"")"),0)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IFERROR(__xludf.DUMMYFUNCTION("IMPORTRANGE(""https://docs.google.com/spreadsheets/d/11923uPwbBZFjjGgGUA6NLw09EwE0CqkOc4q9oUmW1yo/edit?usp=sharing"",""เชียงใหม่!M498"")"),0)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IFERROR(__xludf.DUMMYFUNCTION("IMPORTRANGE(""https://docs.google.com/spreadsheets/d/11923uPwbBZFjjGgGUA6NLw09EwE0CqkOc4q9oUmW1yo/edit?usp=sharing"",""เชียงใหม่!M499"")"),0)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IFERROR(__xludf.DUMMYFUNCTION("IMPORTRANGE(""https://docs.google.com/spreadsheets/d/11923uPwbBZFjjGgGUA6NLw09EwE0CqkOc4q9oUmW1yo/edit?usp=sharing"",""เชียงใหม่!M500"")"),2380)</f>
        <v>2380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IFERROR(__xludf.DUMMYFUNCTION("IMPORTRANGE(""https://docs.google.com/spreadsheets/d/11923uPwbBZFjjGgGUA6NLw09EwE0CqkOc4q9oUmW1yo/edit?usp=sharing"",""เชียงใหม่!J502"")"),0)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IFERROR(__xludf.DUMMYFUNCTION("IMPORTRANGE(""https://docs.google.com/spreadsheets/d/11923uPwbBZFjjGgGUA6NLw09EwE0CqkOc4q9oUmW1yo/edit?usp=sharing"",""เชียงใหม่!J503"")"),1)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IFERROR(__xludf.DUMMYFUNCTION("IMPORTRANGE(""https://docs.google.com/spreadsheets/d/11923uPwbBZFjjGgGUA6NLw09EwE0CqkOc4q9oUmW1yo/edit?usp=sharing"",""เชียงใหม่!J166"")"),0)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IFERROR(__xludf.DUMMYFUNCTION("IMPORTRANGE(""https://docs.google.com/spreadsheets/d/11923uPwbBZFjjGgGUA6NLw09EwE0CqkOc4q9oUmW1yo/edit?usp=sharing"",""เชียงใหม่!J166"")"),0)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IFERROR(__xludf.DUMMYFUNCTION("IMPORTRANGE(""https://docs.google.com/spreadsheets/d/11923uPwbBZFjjGgGUA6NLw09EwE0CqkOc4q9oUmW1yo/edit?usp=sharing"",""เชียงใหม่!I506"")"),100)</f>
        <v>100</v>
      </c>
      <c r="J611" s="167">
        <f ca="1">IFERROR(__xludf.DUMMYFUNCTION("IMPORTRANGE(""https://docs.google.com/spreadsheets/d/11923uPwbBZFjjGgGUA6NLw09EwE0CqkOc4q9oUmW1yo/edit?usp=sharing"",""เชียงใหม่!J506"")"),0)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IFERROR(__xludf.DUMMYFUNCTION("IMPORTRANGE(""https://docs.google.com/spreadsheets/d/11923uPwbBZFjjGgGUA6NLw09EwE0CqkOc4q9oUmW1yo/edit?usp=sharing"",""เชียงใหม่!I507"")"),0)</f>
        <v>0</v>
      </c>
      <c r="J612" s="192">
        <f ca="1">IFERROR(__xludf.DUMMYFUNCTION("IMPORTRANGE(""https://docs.google.com/spreadsheets/d/11923uPwbBZFjjGgGUA6NLw09EwE0CqkOc4q9oUmW1yo/edit?usp=sharing"",""เชียงใหม่!J507"")"),113.75)</f>
        <v>113.75</v>
      </c>
      <c r="K612" s="168">
        <f t="shared" ca="1" si="127"/>
        <v>113.75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IFERROR(__xludf.DUMMYFUNCTION("IMPORTRANGE(""https://docs.google.com/spreadsheets/d/11923uPwbBZFjjGgGUA6NLw09EwE0CqkOc4q9oUmW1yo/edit?usp=sharing"",""เชียงใหม่!I508"")"),0)</f>
        <v>0</v>
      </c>
      <c r="J613" s="192">
        <f ca="1">IFERROR(__xludf.DUMMYFUNCTION("IMPORTRANGE(""https://docs.google.com/spreadsheets/d/11923uPwbBZFjjGgGUA6NLw09EwE0CqkOc4q9oUmW1yo/edit?usp=sharing"",""เชียงใหม่!J508"")"),0)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IFERROR(__xludf.DUMMYFUNCTION("IMPORTRANGE(""https://docs.google.com/spreadsheets/d/11923uPwbBZFjjGgGUA6NLw09EwE0CqkOc4q9oUmW1yo/edit?usp=sharing"",""เชียงใหม่!I509"")"),0)</f>
        <v>0</v>
      </c>
      <c r="J614" s="192">
        <f ca="1">IFERROR(__xludf.DUMMYFUNCTION("IMPORTRANGE(""https://docs.google.com/spreadsheets/d/11923uPwbBZFjjGgGUA6NLw09EwE0CqkOc4q9oUmW1yo/edit?usp=sharing"",""เชียงใหม่!J509"")"),0)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IFERROR(__xludf.DUMMYFUNCTION("IMPORTRANGE(""https://docs.google.com/spreadsheets/d/11923uPwbBZFjjGgGUA6NLw09EwE0CqkOc4q9oUmW1yo/edit?usp=sharing"",""เชียงใหม่!I510"")"),0)</f>
        <v>0</v>
      </c>
      <c r="J615" s="192">
        <f ca="1">IFERROR(__xludf.DUMMYFUNCTION("IMPORTRANGE(""https://docs.google.com/spreadsheets/d/11923uPwbBZFjjGgGUA6NLw09EwE0CqkOc4q9oUmW1yo/edit?usp=sharing"",""เชียงใหม่!J510"")"),0)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IFERROR(__xludf.DUMMYFUNCTION("IMPORTRANGE(""https://docs.google.com/spreadsheets/d/11923uPwbBZFjjGgGUA6NLw09EwE0CqkOc4q9oUmW1yo/edit?usp=sharing"",""เชียงใหม่!I511"")"),0)</f>
        <v>0</v>
      </c>
      <c r="J616" s="192">
        <f ca="1">IFERROR(__xludf.DUMMYFUNCTION("IMPORTRANGE(""https://docs.google.com/spreadsheets/d/11923uPwbBZFjjGgGUA6NLw09EwE0CqkOc4q9oUmW1yo/edit?usp=sharing"",""เชียงใหม่!J511"")"),0)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IFERROR(__xludf.DUMMYFUNCTION("IMPORTRANGE(""https://docs.google.com/spreadsheets/d/11923uPwbBZFjjGgGUA6NLw09EwE0CqkOc4q9oUmW1yo/edit?usp=sharing"",""เชียงใหม่!I512"")"),0)</f>
        <v>0</v>
      </c>
      <c r="J617" s="191">
        <f ca="1">IFERROR(__xludf.DUMMYFUNCTION("IMPORTRANGE(""https://docs.google.com/spreadsheets/d/11923uPwbBZFjjGgGUA6NLw09EwE0CqkOc4q9oUmW1yo/edit?usp=sharing"",""เชียงใหม่!J512"")"),0)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IFERROR(__xludf.DUMMYFUNCTION("IMPORTRANGE(""https://docs.google.com/spreadsheets/d/11923uPwbBZFjjGgGUA6NLw09EwE0CqkOc4q9oUmW1yo/edit?usp=sharing"",""เชียงใหม่!I513"")"),0)</f>
        <v>0</v>
      </c>
      <c r="J618" s="192">
        <f ca="1">IFERROR(__xludf.DUMMYFUNCTION("IMPORTRANGE(""https://docs.google.com/spreadsheets/d/11923uPwbBZFjjGgGUA6NLw09EwE0CqkOc4q9oUmW1yo/edit?usp=sharing"",""เชียงใหม่!J513"")"),0)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IFERROR(__xludf.DUMMYFUNCTION("IMPORTRANGE(""https://docs.google.com/spreadsheets/d/11923uPwbBZFjjGgGUA6NLw09EwE0CqkOc4q9oUmW1yo/edit?usp=sharing"",""เชียงใหม่!I514"")"),0)</f>
        <v>0</v>
      </c>
      <c r="J619" s="192">
        <f ca="1">IFERROR(__xludf.DUMMYFUNCTION("IMPORTRANGE(""https://docs.google.com/spreadsheets/d/11923uPwbBZFjjGgGUA6NLw09EwE0CqkOc4q9oUmW1yo/edit?usp=sharing"",""เชียงใหม่!J514"")"),0)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IFERROR(__xludf.DUMMYFUNCTION("IMPORTRANGE(""https://docs.google.com/spreadsheets/d/11923uPwbBZFjjGgGUA6NLw09EwE0CqkOc4q9oUmW1yo/edit?usp=sharing"",""เชียงใหม่!I515"")"),100)</f>
        <v>100</v>
      </c>
      <c r="J620" s="167">
        <f ca="1">IFERROR(__xludf.DUMMYFUNCTION("IMPORTRANGE(""https://docs.google.com/spreadsheets/d/11923uPwbBZFjjGgGUA6NLw09EwE0CqkOc4q9oUmW1yo/edit?usp=sharing"",""เชียงใหม่!J515"")"),0)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IFERROR(__xludf.DUMMYFUNCTION("IMPORTRANGE(""https://docs.google.com/spreadsheets/d/11923uPwbBZFjjGgGUA6NLw09EwE0CqkOc4q9oUmW1yo/edit?usp=sharing"",""เชียงใหม่!I516"")"),0)</f>
        <v>0</v>
      </c>
      <c r="J621" s="167">
        <f ca="1">IFERROR(__xludf.DUMMYFUNCTION("IMPORTRANGE(""https://docs.google.com/spreadsheets/d/11923uPwbBZFjjGgGUA6NLw09EwE0CqkOc4q9oUmW1yo/edit?usp=sharing"",""เชียงใหม่!J516"")"),0)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IFERROR(__xludf.DUMMYFUNCTION("IMPORTRANGE(""https://docs.google.com/spreadsheets/d/11923uPwbBZFjjGgGUA6NLw09EwE0CqkOc4q9oUmW1yo/edit?usp=sharing"",""เชียงใหม่!I517"")"),0)</f>
        <v>0</v>
      </c>
      <c r="J622" s="192">
        <f ca="1">IFERROR(__xludf.DUMMYFUNCTION("IMPORTRANGE(""https://docs.google.com/spreadsheets/d/11923uPwbBZFjjGgGUA6NLw09EwE0CqkOc4q9oUmW1yo/edit?usp=sharing"",""เชียงใหม่!J517"")"),0)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IFERROR(__xludf.DUMMYFUNCTION("IMPORTRANGE(""https://docs.google.com/spreadsheets/d/11923uPwbBZFjjGgGUA6NLw09EwE0CqkOc4q9oUmW1yo/edit?usp=sharing"",""เชียงใหม่!I518"")"),0)</f>
        <v>0</v>
      </c>
      <c r="J623" s="192">
        <f ca="1">IFERROR(__xludf.DUMMYFUNCTION("IMPORTRANGE(""https://docs.google.com/spreadsheets/d/11923uPwbBZFjjGgGUA6NLw09EwE0CqkOc4q9oUmW1yo/edit?usp=sharing"",""เชียงใหม่!J518"")"),0)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IFERROR(__xludf.DUMMYFUNCTION("IMPORTRANGE(""https://docs.google.com/spreadsheets/d/11923uPwbBZFjjGgGUA6NLw09EwE0CqkOc4q9oUmW1yo/edit?usp=sharing"",""เชียงใหม่!I519"")"),0)</f>
        <v>0</v>
      </c>
      <c r="J624" s="191">
        <f ca="1">IFERROR(__xludf.DUMMYFUNCTION("IMPORTRANGE(""https://docs.google.com/spreadsheets/d/11923uPwbBZFjjGgGUA6NLw09EwE0CqkOc4q9oUmW1yo/edit?usp=sharing"",""เชียงใหม่!J519"")"),100)</f>
        <v>100</v>
      </c>
      <c r="K624" s="168">
        <f t="shared" ca="1" si="128"/>
        <v>100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IFERROR(__xludf.DUMMYFUNCTION("IMPORTRANGE(""https://docs.google.com/spreadsheets/d/11923uPwbBZFjjGgGUA6NLw09EwE0CqkOc4q9oUmW1yo/edit?usp=sharing"",""เชียงใหม่!I520"")"),0)</f>
        <v>0</v>
      </c>
      <c r="J625" s="192">
        <f ca="1">IFERROR(__xludf.DUMMYFUNCTION("IMPORTRANGE(""https://docs.google.com/spreadsheets/d/11923uPwbBZFjjGgGUA6NLw09EwE0CqkOc4q9oUmW1yo/edit?usp=sharing"",""เชียงใหม่!J520"")"),0)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IFERROR(__xludf.DUMMYFUNCTION("IMPORTRANGE(""https://docs.google.com/spreadsheets/d/11923uPwbBZFjjGgGUA6NLw09EwE0CqkOc4q9oUmW1yo/edit?usp=sharing"",""เชียงใหม่!I521"")"),0)</f>
        <v>0</v>
      </c>
      <c r="J626" s="192">
        <f ca="1">IFERROR(__xludf.DUMMYFUNCTION("IMPORTRANGE(""https://docs.google.com/spreadsheets/d/11923uPwbBZFjjGgGUA6NLw09EwE0CqkOc4q9oUmW1yo/edit?usp=sharing"",""เชียงใหม่!J521"")"),100)</f>
        <v>100</v>
      </c>
      <c r="K626" s="168">
        <f t="shared" ca="1" si="128"/>
        <v>100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32">
        <f ca="1">IFERROR(__xludf.DUMMYFUNCTION("IMPORTRANGE(""https://docs.google.com/spreadsheets/d/11923uPwbBZFjjGgGUA6NLw09EwE0CqkOc4q9oUmW1yo/edit?usp=sharing"",""เชียงใหม่!J523"")"),0)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IFERROR(__xludf.DUMMYFUNCTION("IMPORTRANGE(""https://docs.google.com/spreadsheets/d/11923uPwbBZFjjGgGUA6NLw09EwE0CqkOc4q9oUmW1yo/edit?usp=sharing"",""เชียงใหม่!I524"")"),159)</f>
        <v>159</v>
      </c>
      <c r="J629" s="332">
        <f ca="1">IFERROR(__xludf.DUMMYFUNCTION("IMPORTRANGE(""https://docs.google.com/spreadsheets/d/11923uPwbBZFjjGgGUA6NLw09EwE0CqkOc4q9oUmW1yo/edit?usp=sharing"",""เชียงใหม่!J524"")"),0)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IFERROR(__xludf.DUMMYFUNCTION("IMPORTRANGE(""https://docs.google.com/spreadsheets/d/11923uPwbBZFjjGgGUA6NLw09EwE0CqkOc4q9oUmW1yo/edit?usp=sharing"",""เชียงใหม่!I525"")"),605507.89)</f>
        <v>605507.89</v>
      </c>
      <c r="J630" s="332">
        <f ca="1">IFERROR(__xludf.DUMMYFUNCTION("IMPORTRANGE(""https://docs.google.com/spreadsheets/d/11923uPwbBZFjjGgGUA6NLw09EwE0CqkOc4q9oUmW1yo/edit?usp=sharing"",""เชียงใหม่!J525"")"),14297.04)</f>
        <v>14297.04</v>
      </c>
      <c r="K630" s="333">
        <f t="shared" ca="1" si="129"/>
        <v>2.3611649387425819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IFERROR(__xludf.DUMMYFUNCTION("IMPORTRANGE(""https://docs.google.com/spreadsheets/d/11923uPwbBZFjjGgGUA6NLw09EwE0CqkOc4q9oUmW1yo/edit?usp=sharing"",""เชียงใหม่!I526"")"),40)</f>
        <v>40</v>
      </c>
      <c r="J631" s="332">
        <f ca="1">IFERROR(__xludf.DUMMYFUNCTION("IMPORTRANGE(""https://docs.google.com/spreadsheets/d/11923uPwbBZFjjGgGUA6NLw09EwE0CqkOc4q9oUmW1yo/edit?usp=sharing"",""เชียงใหม่!J526"")"),8)</f>
        <v>8</v>
      </c>
      <c r="K631" s="333">
        <f t="shared" ca="1" si="129"/>
        <v>20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IFERROR(__xludf.DUMMYFUNCTION("IMPORTRANGE(""https://docs.google.com/spreadsheets/d/11923uPwbBZFjjGgGUA6NLw09EwE0CqkOc4q9oUmW1yo/edit?usp=sharing"",""เชียงใหม่!I527"")"),102650.63)</f>
        <v>102650.63</v>
      </c>
      <c r="J632" s="332">
        <f ca="1">IFERROR(__xludf.DUMMYFUNCTION("IMPORTRANGE(""https://docs.google.com/spreadsheets/d/11923uPwbBZFjjGgGUA6NLw09EwE0CqkOc4q9oUmW1yo/edit?usp=sharing"",""เชียงใหม่!J527"")"),4172.1)</f>
        <v>4172.1000000000004</v>
      </c>
      <c r="K632" s="333">
        <f t="shared" ca="1" si="129"/>
        <v>4.0643686258915315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IFERROR(__xludf.DUMMYFUNCTION("IMPORTRANGE(""https://docs.google.com/spreadsheets/d/11923uPwbBZFjjGgGUA6NLw09EwE0CqkOc4q9oUmW1yo/edit?usp=sharing"",""เชียงใหม่!I528"")"),23)</f>
        <v>23</v>
      </c>
      <c r="J633" s="332">
        <f ca="1">IFERROR(__xludf.DUMMYFUNCTION("IMPORTRANGE(""https://docs.google.com/spreadsheets/d/11923uPwbBZFjjGgGUA6NLw09EwE0CqkOc4q9oUmW1yo/edit?usp=sharing"",""เชียงใหม่!J528"")"),4)</f>
        <v>4</v>
      </c>
      <c r="K633" s="333">
        <f t="shared" ca="1" si="129"/>
        <v>17.391304347826086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IFERROR(__xludf.DUMMYFUNCTION("IMPORTRANGE(""https://docs.google.com/spreadsheets/d/11923uPwbBZFjjGgGUA6NLw09EwE0CqkOc4q9oUmW1yo/edit?usp=sharing"",""เชียงใหม่!I529"")"),1890000)</f>
        <v>1890000</v>
      </c>
      <c r="J634" s="332">
        <f ca="1">IFERROR(__xludf.DUMMYFUNCTION("IMPORTRANGE(""https://docs.google.com/spreadsheets/d/11923uPwbBZFjjGgGUA6NLw09EwE0CqkOc4q9oUmW1yo/edit?usp=sharing"",""เชียงใหม่!J529"")"),0)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IFERROR(__xludf.DUMMYFUNCTION("IMPORTRANGE(""https://docs.google.com/spreadsheets/d/11923uPwbBZFjjGgGUA6NLw09EwE0CqkOc4q9oUmW1yo/edit?usp=sharing"",""เชียงใหม่!I530"")"),63)</f>
        <v>63</v>
      </c>
      <c r="J635" s="462">
        <f ca="1">IFERROR(__xludf.DUMMYFUNCTION("IMPORTRANGE(""https://docs.google.com/spreadsheets/d/11923uPwbBZFjjGgGUA6NLw09EwE0CqkOc4q9oUmW1yo/edit?usp=sharing"",""เชียงใหม่!J530"")"),0)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240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4713928</v>
      </c>
      <c r="M8" s="25">
        <f t="shared" ca="1" si="0"/>
        <v>1452360</v>
      </c>
      <c r="N8" s="25">
        <f t="shared" ca="1" si="0"/>
        <v>1011499</v>
      </c>
      <c r="O8" s="24">
        <f t="shared" ref="O8:O16" ca="1" si="1">IF(L8&gt;0,N8*100/L8,0)</f>
        <v>21.457667575745749</v>
      </c>
      <c r="P8" s="24">
        <f t="shared" ref="P8:P16" ca="1" si="2">IF(M8&gt;0,N8*100/M8,0)</f>
        <v>69.645198160235751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4713928</v>
      </c>
      <c r="M10" s="32">
        <f t="shared" ca="1" si="4"/>
        <v>1452360</v>
      </c>
      <c r="N10" s="32">
        <f t="shared" ca="1" si="4"/>
        <v>1011499</v>
      </c>
      <c r="O10" s="31">
        <f t="shared" ca="1" si="1"/>
        <v>21.457667575745749</v>
      </c>
      <c r="P10" s="31">
        <f t="shared" ca="1" si="2"/>
        <v>69.645198160235751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4453328</v>
      </c>
      <c r="M12" s="40">
        <f t="shared" ca="1" si="6"/>
        <v>1452360</v>
      </c>
      <c r="N12" s="40">
        <f t="shared" ca="1" si="6"/>
        <v>873279</v>
      </c>
      <c r="O12" s="40">
        <f t="shared" ca="1" si="1"/>
        <v>19.609581867762717</v>
      </c>
      <c r="P12" s="40">
        <f t="shared" ca="1" si="2"/>
        <v>60.128273981657443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1854900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2598428</v>
      </c>
      <c r="M14" s="40">
        <f t="shared" si="8"/>
        <v>0</v>
      </c>
      <c r="N14" s="40">
        <f t="shared" ca="1" si="8"/>
        <v>114662</v>
      </c>
      <c r="O14" s="43">
        <f t="shared" ca="1" si="1"/>
        <v>4.4127449365539473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260600</v>
      </c>
      <c r="M16" s="40">
        <f t="shared" si="10"/>
        <v>0</v>
      </c>
      <c r="N16" s="40">
        <f t="shared" ca="1" si="10"/>
        <v>138220</v>
      </c>
      <c r="O16" s="52">
        <f t="shared" ca="1" si="1"/>
        <v>53.039140445126634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2925700</v>
      </c>
      <c r="M18" s="25">
        <f t="shared" ca="1" si="11"/>
        <v>1452360</v>
      </c>
      <c r="N18" s="25">
        <f t="shared" ca="1" si="11"/>
        <v>896837</v>
      </c>
      <c r="O18" s="24">
        <f t="shared" ref="O18:O20" ca="1" si="12">IF(L18&gt;0,N18*100/L18,0)</f>
        <v>30.653758074990602</v>
      </c>
      <c r="P18" s="24">
        <f t="shared" ref="P18:P26" ca="1" si="13">IF(M18&gt;0,N18*100/M18,0)</f>
        <v>61.750323611225866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2925700</v>
      </c>
      <c r="M20" s="32">
        <f t="shared" ca="1" si="15"/>
        <v>1452360</v>
      </c>
      <c r="N20" s="32">
        <f t="shared" ca="1" si="15"/>
        <v>896837</v>
      </c>
      <c r="O20" s="31">
        <f t="shared" ca="1" si="12"/>
        <v>30.653758074990602</v>
      </c>
      <c r="P20" s="31">
        <f t="shared" ca="1" si="13"/>
        <v>61.750323611225866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2665100</v>
      </c>
      <c r="M22" s="44">
        <f t="shared" ca="1" si="18"/>
        <v>1452360</v>
      </c>
      <c r="N22" s="43">
        <f t="shared" ca="1" si="18"/>
        <v>758617</v>
      </c>
      <c r="O22" s="43">
        <f t="shared" ca="1" si="17"/>
        <v>28.464860605605793</v>
      </c>
      <c r="P22" s="43">
        <f t="shared" ca="1" si="13"/>
        <v>52.233399432647552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1854900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810200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260600</v>
      </c>
      <c r="M26" s="52">
        <f t="shared" si="22"/>
        <v>0</v>
      </c>
      <c r="N26" s="52">
        <f t="shared" ca="1" si="22"/>
        <v>138220</v>
      </c>
      <c r="O26" s="52">
        <f t="shared" ca="1" si="17"/>
        <v>53.039140445126634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1788228</v>
      </c>
      <c r="M28" s="25">
        <f t="shared" si="23"/>
        <v>0</v>
      </c>
      <c r="N28" s="25">
        <f t="shared" ca="1" si="23"/>
        <v>114662</v>
      </c>
      <c r="O28" s="24">
        <f t="shared" ref="O28:O30" ca="1" si="24">IF(L28&gt;0,N28*100/L28,0)</f>
        <v>6.4120458912398197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1788228</v>
      </c>
      <c r="M30" s="32">
        <f t="shared" si="27"/>
        <v>0</v>
      </c>
      <c r="N30" s="32">
        <f t="shared" ca="1" si="27"/>
        <v>114662</v>
      </c>
      <c r="O30" s="31">
        <f t="shared" ca="1" si="24"/>
        <v>6.4120458912398197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1788228</v>
      </c>
      <c r="M32" s="43">
        <f t="shared" si="30"/>
        <v>0</v>
      </c>
      <c r="N32" s="43">
        <f t="shared" ca="1" si="30"/>
        <v>114662</v>
      </c>
      <c r="O32" s="43">
        <f t="shared" ca="1" si="29"/>
        <v>6.4120458912398197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1788228</v>
      </c>
      <c r="M34" s="43">
        <f t="shared" si="32"/>
        <v>0</v>
      </c>
      <c r="N34" s="43">
        <f t="shared" ca="1" si="32"/>
        <v>114662</v>
      </c>
      <c r="O34" s="43">
        <f t="shared" ca="1" si="29"/>
        <v>6.4120458912398197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2925700</v>
      </c>
      <c r="M37" s="55">
        <f t="shared" ca="1" si="33"/>
        <v>1452360</v>
      </c>
      <c r="N37" s="55">
        <f t="shared" ca="1" si="33"/>
        <v>896837</v>
      </c>
      <c r="O37" s="56">
        <f t="shared" ca="1" si="29"/>
        <v>30.653758074990602</v>
      </c>
      <c r="P37" s="56">
        <f t="shared" ca="1" si="25"/>
        <v>61.750323611225866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347100</v>
      </c>
      <c r="N41" s="79">
        <f t="shared" ca="1" si="34"/>
        <v>174599</v>
      </c>
      <c r="O41" s="78">
        <f t="shared" ref="O41:O43" ca="1" si="35">IF(L41&gt;0,N41*100/L41,0)</f>
        <v>25.154732747442733</v>
      </c>
      <c r="P41" s="78">
        <f t="shared" ref="P41:P43" ca="1" si="36">IF(M41&gt;0,N41*100/M41,0)</f>
        <v>50.302218380870066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347100</v>
      </c>
      <c r="N43" s="79">
        <f t="shared" ca="1" si="38"/>
        <v>174599</v>
      </c>
      <c r="O43" s="78">
        <f t="shared" ca="1" si="35"/>
        <v>25.154732747442733</v>
      </c>
      <c r="P43" s="78">
        <f t="shared" ca="1" si="36"/>
        <v>50.302218380870066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694100</v>
      </c>
      <c r="M45" s="91">
        <f ca="1">IFERROR(__xludf.DUMMYFUNCTION("IMPORTRANGE(""https://docs.google.com/spreadsheets/d/1Yj_ptqi66GCucihVvJfMjLAmec39IyEx_6qawtMGysU/edit?usp=sharing"",""สบก!Q23"")"),347100)</f>
        <v>347100</v>
      </c>
      <c r="N45" s="91">
        <f ca="1">IFERROR(__xludf.DUMMYFUNCTION("IMPORTRANGE(""https://docs.google.com/spreadsheets/d/1Yj_ptqi66GCucihVvJfMjLAmec39IyEx_6qawtMGysU/edit?usp=sharing"",""สบก!R23"")"),174599)</f>
        <v>174599</v>
      </c>
      <c r="O45" s="92">
        <f ca="1">IF(L45&gt;0,N45*100/L45,0)</f>
        <v>25.154732747442733</v>
      </c>
      <c r="P45" s="92">
        <f ca="1">IF(M45&gt;0,N45*100/M45,0)</f>
        <v>50.302218380870066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IFERROR(__xludf.DUMMYFUNCTION("IMPORTRANGE(""https://docs.google.com/spreadsheets/d/1Yj_ptqi66GCucihVvJfMjLAmec39IyEx_6qawtMGysU/edit?usp=sharing"",""สบก!M23"")"),694100)</f>
        <v>694100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IFERROR(__xludf.DUMMYFUNCTION("IMPORTRANGE(""https://docs.google.com/spreadsheets/d/1Yj_ptqi66GCucihVvJfMjLAmec39IyEx_6qawtMGysU/edit?usp=sharing"",""สบก!O23"")"),0)</f>
        <v>0</v>
      </c>
      <c r="M49" s="101"/>
      <c r="N49" s="91">
        <f ca="1">IFERROR(__xludf.DUMMYFUNCTION("IMPORTRANGE(""https://docs.google.com/spreadsheets/d/1Yj_ptqi66GCucihVvJfMjLAmec39IyEx_6qawtMGysU/edit?usp=sharing"",""สบก!S23"")"),0)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400000</v>
      </c>
      <c r="M53" s="125">
        <f t="shared" ca="1" si="39"/>
        <v>218000</v>
      </c>
      <c r="N53" s="125">
        <f t="shared" ca="1" si="39"/>
        <v>105900</v>
      </c>
      <c r="O53" s="124">
        <f t="shared" ref="O53:O55" ca="1" si="40">IF(L53&gt;0,N53*100/L53,0)</f>
        <v>26.475000000000001</v>
      </c>
      <c r="P53" s="124">
        <f t="shared" ref="P53:P55" ca="1" si="41">IF(M53&gt;0,N53*100/M53,0)</f>
        <v>48.577981651376149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400000</v>
      </c>
      <c r="M55" s="125">
        <f t="shared" ca="1" si="43"/>
        <v>218000</v>
      </c>
      <c r="N55" s="125">
        <f t="shared" ca="1" si="43"/>
        <v>105900</v>
      </c>
      <c r="O55" s="124">
        <f t="shared" ca="1" si="40"/>
        <v>26.475000000000001</v>
      </c>
      <c r="P55" s="124">
        <f t="shared" ca="1" si="41"/>
        <v>48.577981651376149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400000</v>
      </c>
      <c r="M57" s="91">
        <f ca="1">IFERROR(__xludf.DUMMYFUNCTION("IMPORTRANGE(""https://docs.google.com/spreadsheets/d/1Yj_ptqi66GCucihVvJfMjLAmec39IyEx_6qawtMGysU/edit?usp=sharing"",""สบก!Z23"")"),218000)</f>
        <v>218000</v>
      </c>
      <c r="N57" s="91">
        <f ca="1">IFERROR(__xludf.DUMMYFUNCTION("IMPORTRANGE(""https://docs.google.com/spreadsheets/d/1Yj_ptqi66GCucihVvJfMjLAmec39IyEx_6qawtMGysU/edit?usp=sharing"",""สบก!AA23"")"),105900)</f>
        <v>105900</v>
      </c>
      <c r="O57" s="92">
        <f ca="1">IF(L57&gt;0,N57*100/L57,0)</f>
        <v>26.475000000000001</v>
      </c>
      <c r="P57" s="92">
        <f ca="1">IF(M57&gt;0,N57*100/M57,0)</f>
        <v>48.577981651376149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IFERROR(__xludf.DUMMYFUNCTION("IMPORTRANGE(""https://docs.google.com/spreadsheets/d/1Yj_ptqi66GCucihVvJfMjLAmec39IyEx_6qawtMGysU/edit?usp=sharing"",""สบก!V23"")"),400000)</f>
        <v>400000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IFERROR(__xludf.DUMMYFUNCTION("IMPORTRANGE(""https://docs.google.com/spreadsheets/d/1Yj_ptqi66GCucihVvJfMjLAmec39IyEx_6qawtMGysU/edit?usp=sharing"",""สบก!X23"")"),0)</f>
        <v>0</v>
      </c>
      <c r="M61" s="101"/>
      <c r="N61" s="91">
        <f ca="1">IFERROR(__xludf.DUMMYFUNCTION("IMPORTRANGE(""https://docs.google.com/spreadsheets/d/1Yj_ptqi66GCucihVvJfMjLAmec39IyEx_6qawtMGysU/edit?usp=sharing"",""สบก!AB23"")"),0)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IFERROR(__xludf.DUMMYFUNCTION("IMPORTRANGE(""https://docs.google.com/spreadsheets/d/11923uPwbBZFjjGgGUA6NLw09EwE0CqkOc4q9oUmW1yo/edit?usp=sharing"",""ตาก!I9"")"),0)</f>
        <v>0</v>
      </c>
      <c r="J64" s="146">
        <f ca="1">IFERROR(__xludf.DUMMYFUNCTION("IMPORTRANGE(""https://docs.google.com/spreadsheets/d/11923uPwbBZFjjGgGUA6NLw09EwE0CqkOc4q9oUmW1yo/edit?usp=sharing"",""ตาก!J9"")"),0)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IFERROR(__xludf.DUMMYFUNCTION("IMPORTRANGE(""https://docs.google.com/spreadsheets/d/11923uPwbBZFjjGgGUA6NLw09EwE0CqkOc4q9oUmW1yo/edit?usp=sharing"",""ตาก!I10"")"),0)</f>
        <v>0</v>
      </c>
      <c r="J65" s="146">
        <f ca="1">IFERROR(__xludf.DUMMYFUNCTION("IMPORTRANGE(""https://docs.google.com/spreadsheets/d/11923uPwbBZFjjGgGUA6NLw09EwE0CqkOc4q9oUmW1yo/edit?usp=sharing"",""ตาก!J10"")"),0)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IFERROR(__xludf.DUMMYFUNCTION("IMPORTRANGE(""https://docs.google.com/spreadsheets/d/1Yj_ptqi66GCucihVvJfMjLAmec39IyEx_6qawtMGysU/edit?usp=sharing"",""สบก!AI23"")"),0)</f>
        <v>0</v>
      </c>
      <c r="N70" s="172">
        <f ca="1">IFERROR(__xludf.DUMMYFUNCTION("IMPORTRANGE(""https://docs.google.com/spreadsheets/d/1Yj_ptqi66GCucihVvJfMjLAmec39IyEx_6qawtMGysU/edit?usp=sharing"",""สบก!AJ23"")"),0)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IFERROR(__xludf.DUMMYFUNCTION("IMPORTRANGE(""https://docs.google.com/spreadsheets/d/1Yj_ptqi66GCucihVvJfMjLAmec39IyEx_6qawtMGysU/edit?usp=sharing"",""สบก!AE23"")"),0)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IFERROR(__xludf.DUMMYFUNCTION("IMPORTRANGE(""https://docs.google.com/spreadsheets/d/1Yj_ptqi66GCucihVvJfMjLAmec39IyEx_6qawtMGysU/edit?usp=sharing"",""สบก!AF23"")"),0)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IFERROR(__xludf.DUMMYFUNCTION("IMPORTRANGE(""https://docs.google.com/spreadsheets/d/1Yj_ptqi66GCucihVvJfMjLAmec39IyEx_6qawtMGysU/edit?usp=sharing"",""สบก!AG23"")"),0)</f>
        <v>0</v>
      </c>
      <c r="M74" s="101"/>
      <c r="N74" s="91">
        <f ca="1">IFERROR(__xludf.DUMMYFUNCTION("IMPORTRANGE(""https://docs.google.com/spreadsheets/d/1Yj_ptqi66GCucihVvJfMjLAmec39IyEx_6qawtMGysU/edit?usp=sharing"",""สบก!AK23"")"),0)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IFERROR(__xludf.DUMMYFUNCTION("IMPORTRANGE(""https://docs.google.com/spreadsheets/d/11923uPwbBZFjjGgGUA6NLw09EwE0CqkOc4q9oUmW1yo/edit?usp=sharing"",""ตาก!J16"")"),0)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IFERROR(__xludf.DUMMYFUNCTION("IMPORTRANGE(""https://docs.google.com/spreadsheets/d/11923uPwbBZFjjGgGUA6NLw09EwE0CqkOc4q9oUmW1yo/edit?usp=sharing"",""ตาก!J17"")"),0)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IFERROR(__xludf.DUMMYFUNCTION("IMPORTRANGE(""https://docs.google.com/spreadsheets/d/11923uPwbBZFjjGgGUA6NLw09EwE0CqkOc4q9oUmW1yo/edit?usp=sharing"",""ตาก!J18"")"),0)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IFERROR(__xludf.DUMMYFUNCTION("IMPORTRANGE(""https://docs.google.com/spreadsheets/d/11923uPwbBZFjjGgGUA6NLw09EwE0CqkOc4q9oUmW1yo/edit?usp=sharing"",""ตาก!J19"")"),0)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IFERROR(__xludf.DUMMYFUNCTION("IMPORTRANGE(""https://docs.google.com/spreadsheets/d/11923uPwbBZFjjGgGUA6NLw09EwE0CqkOc4q9oUmW1yo/edit?usp=sharing"",""ตาก!I20"")"),0)</f>
        <v>0</v>
      </c>
      <c r="J80" s="203">
        <f ca="1">IFERROR(__xludf.DUMMYFUNCTION("IMPORTRANGE(""https://docs.google.com/spreadsheets/d/11923uPwbBZFjjGgGUA6NLw09EwE0CqkOc4q9oUmW1yo/edit?usp=sharing"",""ตาก!J20"")"),0)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IFERROR(__xludf.DUMMYFUNCTION("IMPORTRANGE(""https://docs.google.com/spreadsheets/d/11923uPwbBZFjjGgGUA6NLw09EwE0CqkOc4q9oUmW1yo/edit?usp=sharing"",""ตาก!I21"")"),0)</f>
        <v>0</v>
      </c>
      <c r="J81" s="203">
        <f ca="1">IFERROR(__xludf.DUMMYFUNCTION("IMPORTRANGE(""https://docs.google.com/spreadsheets/d/11923uPwbBZFjjGgGUA6NLw09EwE0CqkOc4q9oUmW1yo/edit?usp=sharing"",""ตาก!J21"")"),0)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IFERROR(__xludf.DUMMYFUNCTION("IMPORTRANGE(""https://docs.google.com/spreadsheets/d/11923uPwbBZFjjGgGUA6NLw09EwE0CqkOc4q9oUmW1yo/edit?usp=sharing"",""ตาก!I22"")"),0)</f>
        <v>0</v>
      </c>
      <c r="J82" s="191">
        <f ca="1">IFERROR(__xludf.DUMMYFUNCTION("IMPORTRANGE(""https://docs.google.com/spreadsheets/d/11923uPwbBZFjjGgGUA6NLw09EwE0CqkOc4q9oUmW1yo/edit?usp=sharing"",""ตาก!J22"")"),0)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IFERROR(__xludf.DUMMYFUNCTION("IMPORTRANGE(""https://docs.google.com/spreadsheets/d/11923uPwbBZFjjGgGUA6NLw09EwE0CqkOc4q9oUmW1yo/edit?usp=sharing"",""ตาก!I23"")"),0)</f>
        <v>0</v>
      </c>
      <c r="J83" s="191">
        <f ca="1">IFERROR(__xludf.DUMMYFUNCTION("IMPORTRANGE(""https://docs.google.com/spreadsheets/d/11923uPwbBZFjjGgGUA6NLw09EwE0CqkOc4q9oUmW1yo/edit?usp=sharing"",""ตาก!J23"")"),0)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IFERROR(__xludf.DUMMYFUNCTION("IMPORTRANGE(""https://docs.google.com/spreadsheets/d/11923uPwbBZFjjGgGUA6NLw09EwE0CqkOc4q9oUmW1yo/edit?usp=sharing"",""ตาก!I24"")"),0)</f>
        <v>0</v>
      </c>
      <c r="J84" s="192">
        <f ca="1">IFERROR(__xludf.DUMMYFUNCTION("IMPORTRANGE(""https://docs.google.com/spreadsheets/d/11923uPwbBZFjjGgGUA6NLw09EwE0CqkOc4q9oUmW1yo/edit?usp=sharing"",""ตาก!J24"")"),0)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IFERROR(__xludf.DUMMYFUNCTION("IMPORTRANGE(""https://docs.google.com/spreadsheets/d/11923uPwbBZFjjGgGUA6NLw09EwE0CqkOc4q9oUmW1yo/edit?usp=sharing"",""ตาก!I25"")"),0)</f>
        <v>0</v>
      </c>
      <c r="J85" s="192">
        <f ca="1">IFERROR(__xludf.DUMMYFUNCTION("IMPORTRANGE(""https://docs.google.com/spreadsheets/d/11923uPwbBZFjjGgGUA6NLw09EwE0CqkOc4q9oUmW1yo/edit?usp=sharing"",""ตาก!J25"")"),0)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IFERROR(__xludf.DUMMYFUNCTION("IMPORTRANGE(""https://docs.google.com/spreadsheets/d/11923uPwbBZFjjGgGUA6NLw09EwE0CqkOc4q9oUmW1yo/edit?usp=sharing"",""ตาก!I26"")"),0)</f>
        <v>0</v>
      </c>
      <c r="J86" s="191">
        <f ca="1">IFERROR(__xludf.DUMMYFUNCTION("IMPORTRANGE(""https://docs.google.com/spreadsheets/d/11923uPwbBZFjjGgGUA6NLw09EwE0CqkOc4q9oUmW1yo/edit?usp=sharing"",""ตาก!J26"")"),0)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IFERROR(__xludf.DUMMYFUNCTION("IMPORTRANGE(""https://docs.google.com/spreadsheets/d/11923uPwbBZFjjGgGUA6NLw09EwE0CqkOc4q9oUmW1yo/edit?usp=sharing"",""ตาก!I27"")"),0)</f>
        <v>0</v>
      </c>
      <c r="J87" s="191">
        <f ca="1">IFERROR(__xludf.DUMMYFUNCTION("IMPORTRANGE(""https://docs.google.com/spreadsheets/d/11923uPwbBZFjjGgGUA6NLw09EwE0CqkOc4q9oUmW1yo/edit?usp=sharing"",""ตาก!J27"")"),0)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IFERROR(__xludf.DUMMYFUNCTION("IMPORTRANGE(""https://docs.google.com/spreadsheets/d/11923uPwbBZFjjGgGUA6NLw09EwE0CqkOc4q9oUmW1yo/edit?usp=sharing"",""ตาก!I28"")"),0)</f>
        <v>0</v>
      </c>
      <c r="J88" s="191">
        <f ca="1">IFERROR(__xludf.DUMMYFUNCTION("IMPORTRANGE(""https://docs.google.com/spreadsheets/d/11923uPwbBZFjjGgGUA6NLw09EwE0CqkOc4q9oUmW1yo/edit?usp=sharing"",""ตาก!J28"")"),0)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IFERROR(__xludf.DUMMYFUNCTION("IMPORTRANGE(""https://docs.google.com/spreadsheets/d/11923uPwbBZFjjGgGUA6NLw09EwE0CqkOc4q9oUmW1yo/edit?usp=sharing"",""ตาก!J29"")"),0)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IFERROR(__xludf.DUMMYFUNCTION("IMPORTRANGE(""https://docs.google.com/spreadsheets/d/11923uPwbBZFjjGgGUA6NLw09EwE0CqkOc4q9oUmW1yo/edit?usp=sharing"",""ตาก!J30"")"),0)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IFERROR(__xludf.DUMMYFUNCTION("IMPORTRANGE(""https://docs.google.com/spreadsheets/d/11923uPwbBZFjjGgGUA6NLw09EwE0CqkOc4q9oUmW1yo/edit?usp=sharing"",""ตาก!I32"")"),4)</f>
        <v>4</v>
      </c>
      <c r="J92" s="146">
        <f ca="1">IFERROR(__xludf.DUMMYFUNCTION("IMPORTRANGE(""https://docs.google.com/spreadsheets/d/11923uPwbBZFjjGgGUA6NLw09EwE0CqkOc4q9oUmW1yo/edit?usp=sharing"",""ตาก!J32"")"),0)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IFERROR(__xludf.DUMMYFUNCTION("IMPORTRANGE(""https://docs.google.com/spreadsheets/d/11923uPwbBZFjjGgGUA6NLw09EwE0CqkOc4q9oUmW1yo/edit?usp=sharing"",""ตาก!I33"")"),1)</f>
        <v>1</v>
      </c>
      <c r="J93" s="146">
        <f ca="1">IFERROR(__xludf.DUMMYFUNCTION("IMPORTRANGE(""https://docs.google.com/spreadsheets/d/11923uPwbBZFjjGgGUA6NLw09EwE0CqkOc4q9oUmW1yo/edit?usp=sharing"",""ตาก!J33"")"),0)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27640</v>
      </c>
      <c r="O94" s="154">
        <f t="shared" ref="O94:O96" ca="1" si="53">IF(L94&gt;0,N94*100/L94,0)</f>
        <v>12.885780885780886</v>
      </c>
      <c r="P94" s="154">
        <f t="shared" ref="P94:P96" ca="1" si="54">IF(M94&gt;0,N94*100/M94,0)</f>
        <v>40.215335370289537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27640</v>
      </c>
      <c r="O96" s="159">
        <f t="shared" ca="1" si="53"/>
        <v>12.885780885780886</v>
      </c>
      <c r="P96" s="159">
        <f t="shared" ca="1" si="54"/>
        <v>40.215335370289537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IFERROR(__xludf.DUMMYFUNCTION("IMPORTRANGE(""https://docs.google.com/spreadsheets/d/1Yj_ptqi66GCucihVvJfMjLAmec39IyEx_6qawtMGysU/edit?usp=sharing"",""สบก!AR23"")"),68730)</f>
        <v>68730</v>
      </c>
      <c r="N98" s="172">
        <f ca="1">IFERROR(__xludf.DUMMYFUNCTION("IMPORTRANGE(""https://docs.google.com/spreadsheets/d/1Yj_ptqi66GCucihVvJfMjLAmec39IyEx_6qawtMGysU/edit?usp=sharing"",""สบก!AS23"")"),27640)</f>
        <v>27640</v>
      </c>
      <c r="O98" s="171">
        <f ca="1">IF(L98&gt;0,N98*100/L98,0)</f>
        <v>22.637182637182637</v>
      </c>
      <c r="P98" s="171">
        <f ca="1">IF(M98&gt;0,N98*100/M98,0)</f>
        <v>40.215335370289537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IFERROR(__xludf.DUMMYFUNCTION("IMPORTRANGE(""https://docs.google.com/spreadsheets/d/1Yj_ptqi66GCucihVvJfMjLAmec39IyEx_6qawtMGysU/edit?usp=sharing"",""สบก!AN23"")"),0)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IFERROR(__xludf.DUMMYFUNCTION("IMPORTRANGE(""https://docs.google.com/spreadsheets/d/1Yj_ptqi66GCucihVvJfMjLAmec39IyEx_6qawtMGysU/edit?usp=sharing"",""สบก!AO23"")"),122100)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IFERROR(__xludf.DUMMYFUNCTION("IMPORTRANGE(""https://docs.google.com/spreadsheets/d/1Yj_ptqi66GCucihVvJfMjLAmec39IyEx_6qawtMGysU/edit?usp=sharing"",""สบก!AP23"")"),92400)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IFERROR(__xludf.DUMMYFUNCTION("IMPORTRANGE(""https://docs.google.com/spreadsheets/d/1Yj_ptqi66GCucihVvJfMjLAmec39IyEx_6qawtMGysU/edit?usp=sharing"",""สบก!AT23"")"),0)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IFERROR(__xludf.DUMMYFUNCTION("IMPORTRANGE(""https://docs.google.com/spreadsheets/d/11923uPwbBZFjjGgGUA6NLw09EwE0CqkOc4q9oUmW1yo/edit?usp=sharing"",""ตาก!J39"")"),0)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IFERROR(__xludf.DUMMYFUNCTION("IMPORTRANGE(""https://docs.google.com/spreadsheets/d/11923uPwbBZFjjGgGUA6NLw09EwE0CqkOc4q9oUmW1yo/edit?usp=sharing"",""ตาก!J40"")"),1)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IFERROR(__xludf.DUMMYFUNCTION("IMPORTRANGE(""https://docs.google.com/spreadsheets/d/11923uPwbBZFjjGgGUA6NLw09EwE0CqkOc4q9oUmW1yo/edit?usp=sharing"",""ตาก!J41"")"),1)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IFERROR(__xludf.DUMMYFUNCTION("IMPORTRANGE(""https://docs.google.com/spreadsheets/d/11923uPwbBZFjjGgGUA6NLw09EwE0CqkOc4q9oUmW1yo/edit?usp=sharing"",""ตาก!J42"")"),1)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IFERROR(__xludf.DUMMYFUNCTION("IMPORTRANGE(""https://docs.google.com/spreadsheets/d/11923uPwbBZFjjGgGUA6NLw09EwE0CqkOc4q9oUmW1yo/edit?usp=sharing"",""ตาก!I43"")"),1)</f>
        <v>1</v>
      </c>
      <c r="J108" s="191">
        <f ca="1">IFERROR(__xludf.DUMMYFUNCTION("IMPORTRANGE(""https://docs.google.com/spreadsheets/d/11923uPwbBZFjjGgGUA6NLw09EwE0CqkOc4q9oUmW1yo/edit?usp=sharing"",""ตาก!J43"")"),0)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IFERROR(__xludf.DUMMYFUNCTION("IMPORTRANGE(""https://docs.google.com/spreadsheets/d/11923uPwbBZFjjGgGUA6NLw09EwE0CqkOc4q9oUmW1yo/edit?usp=sharing"",""ตาก!I44"")"),4)</f>
        <v>4</v>
      </c>
      <c r="J109" s="191">
        <f ca="1">IFERROR(__xludf.DUMMYFUNCTION("IMPORTRANGE(""https://docs.google.com/spreadsheets/d/11923uPwbBZFjjGgGUA6NLw09EwE0CqkOc4q9oUmW1yo/edit?usp=sharing"",""ตาก!J44"")"),0)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IFERROR(__xludf.DUMMYFUNCTION("IMPORTRANGE(""https://docs.google.com/spreadsheets/d/11923uPwbBZFjjGgGUA6NLw09EwE0CqkOc4q9oUmW1yo/edit?usp=sharing"",""ตาก!I45"")"),4)</f>
        <v>4</v>
      </c>
      <c r="J110" s="191">
        <f ca="1">IFERROR(__xludf.DUMMYFUNCTION("IMPORTRANGE(""https://docs.google.com/spreadsheets/d/11923uPwbBZFjjGgGUA6NLw09EwE0CqkOc4q9oUmW1yo/edit?usp=sharing"",""ตาก!J45"")"),4)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IFERROR(__xludf.DUMMYFUNCTION("IMPORTRANGE(""https://docs.google.com/spreadsheets/d/11923uPwbBZFjjGgGUA6NLw09EwE0CqkOc4q9oUmW1yo/edit?usp=sharing"",""ตาก!I46"")"),4)</f>
        <v>4</v>
      </c>
      <c r="J111" s="191">
        <f ca="1">IFERROR(__xludf.DUMMYFUNCTION("IMPORTRANGE(""https://docs.google.com/spreadsheets/d/11923uPwbBZFjjGgGUA6NLw09EwE0CqkOc4q9oUmW1yo/edit?usp=sharing"",""ตาก!J46"")"),0)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IFERROR(__xludf.DUMMYFUNCTION("IMPORTRANGE(""https://docs.google.com/spreadsheets/d/11923uPwbBZFjjGgGUA6NLw09EwE0CqkOc4q9oUmW1yo/edit?usp=sharing"",""ตาก!I47"")"),4)</f>
        <v>4</v>
      </c>
      <c r="J112" s="191">
        <f ca="1">IFERROR(__xludf.DUMMYFUNCTION("IMPORTRANGE(""https://docs.google.com/spreadsheets/d/11923uPwbBZFjjGgGUA6NLw09EwE0CqkOc4q9oUmW1yo/edit?usp=sharing"",""ตาก!J47"")"),0)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IFERROR(__xludf.DUMMYFUNCTION("IMPORTRANGE(""https://docs.google.com/spreadsheets/d/11923uPwbBZFjjGgGUA6NLw09EwE0CqkOc4q9oUmW1yo/edit?usp=sharing"",""ตาก!I48"")"),1)</f>
        <v>1</v>
      </c>
      <c r="J113" s="191">
        <f ca="1">IFERROR(__xludf.DUMMYFUNCTION("IMPORTRANGE(""https://docs.google.com/spreadsheets/d/11923uPwbBZFjjGgGUA6NLw09EwE0CqkOc4q9oUmW1yo/edit?usp=sharing"",""ตาก!J48"")"),0)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IFERROR(__xludf.DUMMYFUNCTION("IMPORTRANGE(""https://docs.google.com/spreadsheets/d/11923uPwbBZFjjGgGUA6NLw09EwE0CqkOc4q9oUmW1yo/edit?usp=sharing"",""ตาก!J49"")"),0)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IFERROR(__xludf.DUMMYFUNCTION("IMPORTRANGE(""https://docs.google.com/spreadsheets/d/11923uPwbBZFjjGgGUA6NLw09EwE0CqkOc4q9oUmW1yo/edit?usp=sharing"",""ตาก!J50"")"),0)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IFERROR(__xludf.DUMMYFUNCTION("IMPORTRANGE(""https://docs.google.com/spreadsheets/d/11923uPwbBZFjjGgGUA6NLw09EwE0CqkOc4q9oUmW1yo/edit?usp=sharing"",""ตาก!I52"")"),20)</f>
        <v>20</v>
      </c>
      <c r="J117" s="146">
        <f ca="1">IFERROR(__xludf.DUMMYFUNCTION("IMPORTRANGE(""https://docs.google.com/spreadsheets/d/11923uPwbBZFjjGgGUA6NLw09EwE0CqkOc4q9oUmW1yo/edit?usp=sharing"",""ตาก!J52"")"),20)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36370</v>
      </c>
      <c r="O118" s="154">
        <f t="shared" ref="O118:O120" ca="1" si="59">IF(L118&gt;0,N118*100/L118,0)</f>
        <v>44.116933527413877</v>
      </c>
      <c r="P118" s="154">
        <f t="shared" ref="P118:P120" ca="1" si="60">IF(M118&gt;0,N118*100/M118,0)</f>
        <v>54.741119807344973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36370</v>
      </c>
      <c r="O120" s="159">
        <f t="shared" ca="1" si="59"/>
        <v>44.116933527413877</v>
      </c>
      <c r="P120" s="159">
        <f t="shared" ca="1" si="60"/>
        <v>54.741119807344973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IFERROR(__xludf.DUMMYFUNCTION("IMPORTRANGE(""https://docs.google.com/spreadsheets/d/1Yj_ptqi66GCucihVvJfMjLAmec39IyEx_6qawtMGysU/edit?usp=sharing"",""สบก!BA23"")"),66440)</f>
        <v>66440</v>
      </c>
      <c r="N122" s="172">
        <f ca="1">IFERROR(__xludf.DUMMYFUNCTION("IMPORTRANGE(""https://docs.google.com/spreadsheets/d/1Yj_ptqi66GCucihVvJfMjLAmec39IyEx_6qawtMGysU/edit?usp=sharing"",""สบก!BB23"")"),36370)</f>
        <v>36370</v>
      </c>
      <c r="O122" s="171">
        <f ca="1">IF(L122&gt;0,N122*100/L122,0)</f>
        <v>44.116933527413877</v>
      </c>
      <c r="P122" s="171">
        <f ca="1">IF(M122&gt;0,N122*100/M122,0)</f>
        <v>54.741119807344973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IFERROR(__xludf.DUMMYFUNCTION("IMPORTRANGE(""https://docs.google.com/spreadsheets/d/1Yj_ptqi66GCucihVvJfMjLAmec39IyEx_6qawtMGysU/edit?usp=sharing"",""สบก!AW23"")"),0)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IFERROR(__xludf.DUMMYFUNCTION("IMPORTRANGE(""https://docs.google.com/spreadsheets/d/1Yj_ptqi66GCucihVvJfMjLAmec39IyEx_6qawtMGysU/edit?usp=sharing"",""สบก!AX23"")"),82440)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IFERROR(__xludf.DUMMYFUNCTION("IMPORTRANGE(""https://docs.google.com/spreadsheets/d/1Yj_ptqi66GCucihVvJfMjLAmec39IyEx_6qawtMGysU/edit?usp=sharing"",""สบก!AY23"")"),0)</f>
        <v>0</v>
      </c>
      <c r="M126" s="101"/>
      <c r="N126" s="91">
        <f ca="1">IFERROR(__xludf.DUMMYFUNCTION("IMPORTRANGE(""https://docs.google.com/spreadsheets/d/1Yj_ptqi66GCucihVvJfMjLAmec39IyEx_6qawtMGysU/edit?usp=sharing"",""สบก!BC23"")"),0)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IFERROR(__xludf.DUMMYFUNCTION("IMPORTRANGE(""https://docs.google.com/spreadsheets/d/11923uPwbBZFjjGgGUA6NLw09EwE0CqkOc4q9oUmW1yo/edit?usp=sharing"",""ตาก!J58"")"),0)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IFERROR(__xludf.DUMMYFUNCTION("IMPORTRANGE(""https://docs.google.com/spreadsheets/d/11923uPwbBZFjjGgGUA6NLw09EwE0CqkOc4q9oUmW1yo/edit?usp=sharing"",""ตาก!J59"")"),1)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IFERROR(__xludf.DUMMYFUNCTION("IMPORTRANGE(""https://docs.google.com/spreadsheets/d/11923uPwbBZFjjGgGUA6NLw09EwE0CqkOc4q9oUmW1yo/edit?usp=sharing"",""ตาก!J60"")"),1)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IFERROR(__xludf.DUMMYFUNCTION("IMPORTRANGE(""https://docs.google.com/spreadsheets/d/11923uPwbBZFjjGgGUA6NLw09EwE0CqkOc4q9oUmW1yo/edit?usp=sharing"",""ตาก!J61"")"),1)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IFERROR(__xludf.DUMMYFUNCTION("IMPORTRANGE(""https://docs.google.com/spreadsheets/d/11923uPwbBZFjjGgGUA6NLw09EwE0CqkOc4q9oUmW1yo/edit?usp=sharing"",""ตาก!I62"")"),20)</f>
        <v>20</v>
      </c>
      <c r="J132" s="191">
        <f ca="1">IFERROR(__xludf.DUMMYFUNCTION("IMPORTRANGE(""https://docs.google.com/spreadsheets/d/11923uPwbBZFjjGgGUA6NLw09EwE0CqkOc4q9oUmW1yo/edit?usp=sharing"",""ตาก!J62"")"),20)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IFERROR(__xludf.DUMMYFUNCTION("IMPORTRANGE(""https://docs.google.com/spreadsheets/d/11923uPwbBZFjjGgGUA6NLw09EwE0CqkOc4q9oUmW1yo/edit?usp=sharing"",""ตาก!I63"")"),20)</f>
        <v>20</v>
      </c>
      <c r="J133" s="191">
        <f ca="1">IFERROR(__xludf.DUMMYFUNCTION("IMPORTRANGE(""https://docs.google.com/spreadsheets/d/11923uPwbBZFjjGgGUA6NLw09EwE0CqkOc4q9oUmW1yo/edit?usp=sharing"",""ตาก!J63"")"),0)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IFERROR(__xludf.DUMMYFUNCTION("IMPORTRANGE(""https://docs.google.com/spreadsheets/d/11923uPwbBZFjjGgGUA6NLw09EwE0CqkOc4q9oUmW1yo/edit?usp=sharing"",""ตาก!J64"")"),0)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IFERROR(__xludf.DUMMYFUNCTION("IMPORTRANGE(""https://docs.google.com/spreadsheets/d/11923uPwbBZFjjGgGUA6NLw09EwE0CqkOc4q9oUmW1yo/edit?usp=sharing"",""ตาก!J65"")"),0)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IFERROR(__xludf.DUMMYFUNCTION("IMPORTRANGE(""https://docs.google.com/spreadsheets/d/11923uPwbBZFjjGgGUA6NLw09EwE0CqkOc4q9oUmW1yo/edit?usp=sharing"",""ตาก!I68"")"),0)</f>
        <v>0</v>
      </c>
      <c r="J138" s="264">
        <f ca="1">IFERROR(__xludf.DUMMYFUNCTION("IMPORTRANGE(""https://docs.google.com/spreadsheets/d/11923uPwbBZFjjGgGUA6NLw09EwE0CqkOc4q9oUmW1yo/edit?usp=sharing"",""ตาก!J68"")"),0)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69000</v>
      </c>
      <c r="M140" s="155">
        <f t="shared" ca="1" si="64"/>
        <v>45750</v>
      </c>
      <c r="N140" s="155">
        <f t="shared" ca="1" si="64"/>
        <v>9490</v>
      </c>
      <c r="O140" s="154">
        <f t="shared" ref="O140:O142" ca="1" si="65">IF(L140&gt;0,N140*100/L140,0)</f>
        <v>13.753623188405797</v>
      </c>
      <c r="P140" s="154">
        <f t="shared" ref="P140:P142" ca="1" si="66">IF(M140&gt;0,N140*100/M140,0)</f>
        <v>20.743169398907103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69000</v>
      </c>
      <c r="M142" s="160">
        <f t="shared" ca="1" si="68"/>
        <v>45750</v>
      </c>
      <c r="N142" s="160">
        <f t="shared" ca="1" si="68"/>
        <v>9490</v>
      </c>
      <c r="O142" s="159">
        <f t="shared" ca="1" si="65"/>
        <v>13.753623188405797</v>
      </c>
      <c r="P142" s="159">
        <f t="shared" ca="1" si="66"/>
        <v>20.743169398907103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69000</v>
      </c>
      <c r="M144" s="172">
        <f ca="1">IFERROR(__xludf.DUMMYFUNCTION("IMPORTRANGE(""https://docs.google.com/spreadsheets/d/1Yj_ptqi66GCucihVvJfMjLAmec39IyEx_6qawtMGysU/edit?usp=sharing"",""สบก!BJ23"")"),45750)</f>
        <v>45750</v>
      </c>
      <c r="N144" s="172">
        <f ca="1">IFERROR(__xludf.DUMMYFUNCTION("IMPORTRANGE(""https://docs.google.com/spreadsheets/d/1Yj_ptqi66GCucihVvJfMjLAmec39IyEx_6qawtMGysU/edit?usp=sharing"",""สบก!BK23"")"),9490)</f>
        <v>9490</v>
      </c>
      <c r="O144" s="171">
        <f ca="1">IF(L144&gt;0,N144*100/L144,0)</f>
        <v>13.753623188405797</v>
      </c>
      <c r="P144" s="171">
        <f ca="1">IF(M144&gt;0,N144*100/M144,0)</f>
        <v>20.743169398907103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IFERROR(__xludf.DUMMYFUNCTION("IMPORTRANGE(""https://docs.google.com/spreadsheets/d/1Yj_ptqi66GCucihVvJfMjLAmec39IyEx_6qawtMGysU/edit?usp=sharing"",""สบก!BF23"")"),0)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IFERROR(__xludf.DUMMYFUNCTION("IMPORTRANGE(""https://docs.google.com/spreadsheets/d/1Yj_ptqi66GCucihVvJfMjLAmec39IyEx_6qawtMGysU/edit?usp=sharing"",""สบก!BG23"")"),69000)</f>
        <v>69000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IFERROR(__xludf.DUMMYFUNCTION("IMPORTRANGE(""https://docs.google.com/spreadsheets/d/1Yj_ptqi66GCucihVvJfMjLAmec39IyEx_6qawtMGysU/edit?usp=sharing"",""สบก!BH23"")"),0)</f>
        <v>0</v>
      </c>
      <c r="M148" s="101"/>
      <c r="N148" s="91">
        <f ca="1">IFERROR(__xludf.DUMMYFUNCTION("IMPORTRANGE(""https://docs.google.com/spreadsheets/d/1Yj_ptqi66GCucihVvJfMjLAmec39IyEx_6qawtMGysU/edit?usp=sharing"",""สบก!BL23"")"),0)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IFERROR(__xludf.DUMMYFUNCTION("IMPORTRANGE(""https://docs.google.com/spreadsheets/d/11923uPwbBZFjjGgGUA6NLw09EwE0CqkOc4q9oUmW1yo/edit?usp=sharing"",""ตาก!I74"")"),4)</f>
        <v>4</v>
      </c>
      <c r="J149" s="272">
        <f ca="1">IFERROR(__xludf.DUMMYFUNCTION("IMPORTRANGE(""https://docs.google.com/spreadsheets/d/11923uPwbBZFjjGgGUA6NLw09EwE0CqkOc4q9oUmW1yo/edit?usp=sharing"",""ตาก!J74"")"),0)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IFERROR(__xludf.DUMMYFUNCTION("IMPORTRANGE(""https://docs.google.com/spreadsheets/d/11923uPwbBZFjjGgGUA6NLw09EwE0CqkOc4q9oUmW1yo/edit?usp=sharing"",""ตาก!J79"")"),0)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IFERROR(__xludf.DUMMYFUNCTION("IMPORTRANGE(""https://docs.google.com/spreadsheets/d/11923uPwbBZFjjGgGUA6NLw09EwE0CqkOc4q9oUmW1yo/edit?usp=sharing"",""ตาก!J80"")"),1)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IFERROR(__xludf.DUMMYFUNCTION("IMPORTRANGE(""https://docs.google.com/spreadsheets/d/11923uPwbBZFjjGgGUA6NLw09EwE0CqkOc4q9oUmW1yo/edit?usp=sharing"",""ตาก!J81"")"),1)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IFERROR(__xludf.DUMMYFUNCTION("IMPORTRANGE(""https://docs.google.com/spreadsheets/d/11923uPwbBZFjjGgGUA6NLw09EwE0CqkOc4q9oUmW1yo/edit?usp=sharing"",""ตาก!J82"")"),1)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IFERROR(__xludf.DUMMYFUNCTION("IMPORTRANGE(""https://docs.google.com/spreadsheets/d/11923uPwbBZFjjGgGUA6NLw09EwE0CqkOc4q9oUmW1yo/edit?usp=sharing"",""ตาก!I83"")"),4)</f>
        <v>4</v>
      </c>
      <c r="J158" s="192">
        <f ca="1">IFERROR(__xludf.DUMMYFUNCTION("IMPORTRANGE(""https://docs.google.com/spreadsheets/d/11923uPwbBZFjjGgGUA6NLw09EwE0CqkOc4q9oUmW1yo/edit?usp=sharing"",""ตาก!J83"")"),0)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IFERROR(__xludf.DUMMYFUNCTION("IMPORTRANGE(""https://docs.google.com/spreadsheets/d/11923uPwbBZFjjGgGUA6NLw09EwE0CqkOc4q9oUmW1yo/edit?usp=sharing"",""ตาก!J84"")"),0)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IFERROR(__xludf.DUMMYFUNCTION("IMPORTRANGE(""https://docs.google.com/spreadsheets/d/11923uPwbBZFjjGgGUA6NLw09EwE0CqkOc4q9oUmW1yo/edit?usp=sharing"",""ตาก!J85"")"),0)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IFERROR(__xludf.DUMMYFUNCTION("IMPORTRANGE(""https://docs.google.com/spreadsheets/d/11923uPwbBZFjjGgGUA6NLw09EwE0CqkOc4q9oUmW1yo/edit?usp=sharing"",""ตาก!J86"")"),0)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IFERROR(__xludf.DUMMYFUNCTION("IMPORTRANGE(""https://docs.google.com/spreadsheets/d/11923uPwbBZFjjGgGUA6NLw09EwE0CqkOc4q9oUmW1yo/edit?usp=sharing"",""ตาก!J87"")"),0)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IFERROR(__xludf.DUMMYFUNCTION("IMPORTRANGE(""https://docs.google.com/spreadsheets/d/11923uPwbBZFjjGgGUA6NLw09EwE0CqkOc4q9oUmW1yo/edit?usp=sharing"",""ตาก!J88"")"),0)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IFERROR(__xludf.DUMMYFUNCTION("IMPORTRANGE(""https://docs.google.com/spreadsheets/d/11923uPwbBZFjjGgGUA6NLw09EwE0CqkOc4q9oUmW1yo/edit?usp=sharing"",""ตาก!I89"")"),3)</f>
        <v>3</v>
      </c>
      <c r="J164" s="277">
        <f ca="1">IFERROR(__xludf.DUMMYFUNCTION("IMPORTRANGE(""https://docs.google.com/spreadsheets/d/11923uPwbBZFjjGgGUA6NLw09EwE0CqkOc4q9oUmW1yo/edit?usp=sharing"",""ตาก!J89"")"),2)</f>
        <v>2</v>
      </c>
      <c r="K164" s="278">
        <f ca="1">IF(I164&gt;0,J164*100/I164,0)</f>
        <v>66.666666666666671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IFERROR(__xludf.DUMMYFUNCTION("IMPORTRANGE(""https://docs.google.com/spreadsheets/d/11923uPwbBZFjjGgGUA6NLw09EwE0CqkOc4q9oUmW1yo/edit?usp=sharing"",""ตาก!J94"")"),0)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IFERROR(__xludf.DUMMYFUNCTION("IMPORTRANGE(""https://docs.google.com/spreadsheets/d/11923uPwbBZFjjGgGUA6NLw09EwE0CqkOc4q9oUmW1yo/edit?usp=sharing"",""ตาก!J95"")"),1)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IFERROR(__xludf.DUMMYFUNCTION("IMPORTRANGE(""https://docs.google.com/spreadsheets/d/11923uPwbBZFjjGgGUA6NLw09EwE0CqkOc4q9oUmW1yo/edit?usp=sharing"",""ตาก!J96"")"),1)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IFERROR(__xludf.DUMMYFUNCTION("IMPORTRANGE(""https://docs.google.com/spreadsheets/d/11923uPwbBZFjjGgGUA6NLw09EwE0CqkOc4q9oUmW1yo/edit?usp=sharing"",""ตาก!J97"")"),1)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IFERROR(__xludf.DUMMYFUNCTION("IMPORTRANGE(""https://docs.google.com/spreadsheets/d/11923uPwbBZFjjGgGUA6NLw09EwE0CqkOc4q9oUmW1yo/edit?usp=sharing"",""ตาก!I98"")"),3)</f>
        <v>3</v>
      </c>
      <c r="J173" s="192">
        <f ca="1">IFERROR(__xludf.DUMMYFUNCTION("IMPORTRANGE(""https://docs.google.com/spreadsheets/d/11923uPwbBZFjjGgGUA6NLw09EwE0CqkOc4q9oUmW1yo/edit?usp=sharing"",""ตาก!J98"")"),2)</f>
        <v>2</v>
      </c>
      <c r="K173" s="168">
        <f ca="1">IF(I173&gt;0,J173*100/I173,0)</f>
        <v>66.666666666666671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IFERROR(__xludf.DUMMYFUNCTION("IMPORTRANGE(""https://docs.google.com/spreadsheets/d/11923uPwbBZFjjGgGUA6NLw09EwE0CqkOc4q9oUmW1yo/edit?usp=sharing"",""ตาก!J99"")"),0)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IFERROR(__xludf.DUMMYFUNCTION("IMPORTRANGE(""https://docs.google.com/spreadsheets/d/11923uPwbBZFjjGgGUA6NLw09EwE0CqkOc4q9oUmW1yo/edit?usp=sharing"",""ตาก!J100"")"),0)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IFERROR(__xludf.DUMMYFUNCTION("IMPORTRANGE(""https://docs.google.com/spreadsheets/d/11923uPwbBZFjjGgGUA6NLw09EwE0CqkOc4q9oUmW1yo/edit?usp=sharing"",""ตาก!I101"")"),0)</f>
        <v>0</v>
      </c>
      <c r="J176" s="277">
        <f ca="1">IFERROR(__xludf.DUMMYFUNCTION("IMPORTRANGE(""https://docs.google.com/spreadsheets/d/11923uPwbBZFjjGgGUA6NLw09EwE0CqkOc4q9oUmW1yo/edit?usp=sharing"",""ตาก!J101"")"),0)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IFERROR(__xludf.DUMMYFUNCTION("IMPORTRANGE(""https://docs.google.com/spreadsheets/d/11923uPwbBZFjjGgGUA6NLw09EwE0CqkOc4q9oUmW1yo/edit?usp=sharing"",""ตาก!J106"")"),0)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IFERROR(__xludf.DUMMYFUNCTION("IMPORTRANGE(""https://docs.google.com/spreadsheets/d/11923uPwbBZFjjGgGUA6NLw09EwE0CqkOc4q9oUmW1yo/edit?usp=sharing"",""ตาก!J107"")"),0)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IFERROR(__xludf.DUMMYFUNCTION("IMPORTRANGE(""https://docs.google.com/spreadsheets/d/11923uPwbBZFjjGgGUA6NLw09EwE0CqkOc4q9oUmW1yo/edit?usp=sharing"",""ตาก!J108"")"),0)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IFERROR(__xludf.DUMMYFUNCTION("IMPORTRANGE(""https://docs.google.com/spreadsheets/d/11923uPwbBZFjjGgGUA6NLw09EwE0CqkOc4q9oUmW1yo/edit?usp=sharing"",""ตาก!J109"")"),0)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IFERROR(__xludf.DUMMYFUNCTION("IMPORTRANGE(""https://docs.google.com/spreadsheets/d/11923uPwbBZFjjGgGUA6NLw09EwE0CqkOc4q9oUmW1yo/edit?usp=sharing"",""ตาก!I110"")"),0)</f>
        <v>0</v>
      </c>
      <c r="J185" s="191">
        <f ca="1">IFERROR(__xludf.DUMMYFUNCTION("IMPORTRANGE(""https://docs.google.com/spreadsheets/d/11923uPwbBZFjjGgGUA6NLw09EwE0CqkOc4q9oUmW1yo/edit?usp=sharing"",""ตาก!J110"")"),0)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IFERROR(__xludf.DUMMYFUNCTION("IMPORTRANGE(""https://docs.google.com/spreadsheets/d/11923uPwbBZFjjGgGUA6NLw09EwE0CqkOc4q9oUmW1yo/edit?usp=sharing"",""ตาก!I111"")"),0)</f>
        <v>0</v>
      </c>
      <c r="J186" s="191">
        <f ca="1">IFERROR(__xludf.DUMMYFUNCTION("IMPORTRANGE(""https://docs.google.com/spreadsheets/d/11923uPwbBZFjjGgGUA6NLw09EwE0CqkOc4q9oUmW1yo/edit?usp=sharing"",""ตาก!J111"")"),0)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IFERROR(__xludf.DUMMYFUNCTION("IMPORTRANGE(""https://docs.google.com/spreadsheets/d/11923uPwbBZFjjGgGUA6NLw09EwE0CqkOc4q9oUmW1yo/edit?usp=sharing"",""ตาก!J112"")"),0)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IFERROR(__xludf.DUMMYFUNCTION("IMPORTRANGE(""https://docs.google.com/spreadsheets/d/11923uPwbBZFjjGgGUA6NLw09EwE0CqkOc4q9oUmW1yo/edit?usp=sharing"",""ตาก!J113"")"),0)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IFERROR(__xludf.DUMMYFUNCTION("IMPORTRANGE(""https://docs.google.com/spreadsheets/d/11923uPwbBZFjjGgGUA6NLw09EwE0CqkOc4q9oUmW1yo/edit?usp=sharing"",""ตาก!I114"")"),50000)</f>
        <v>50000</v>
      </c>
      <c r="J189" s="277">
        <f ca="1">IFERROR(__xludf.DUMMYFUNCTION("IMPORTRANGE(""https://docs.google.com/spreadsheets/d/11923uPwbBZFjjGgGUA6NLw09EwE0CqkOc4q9oUmW1yo/edit?usp=sharing"",""ตาก!J114"")"),0)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IFERROR(__xludf.DUMMYFUNCTION("IMPORTRANGE(""https://docs.google.com/spreadsheets/d/11923uPwbBZFjjGgGUA6NLw09EwE0CqkOc4q9oUmW1yo/edit?usp=sharing"",""ตาก!J119"")"),0)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IFERROR(__xludf.DUMMYFUNCTION("IMPORTRANGE(""https://docs.google.com/spreadsheets/d/11923uPwbBZFjjGgGUA6NLw09EwE0CqkOc4q9oUmW1yo/edit?usp=sharing"",""ตาก!J120"")"),1)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IFERROR(__xludf.DUMMYFUNCTION("IMPORTRANGE(""https://docs.google.com/spreadsheets/d/11923uPwbBZFjjGgGUA6NLw09EwE0CqkOc4q9oUmW1yo/edit?usp=sharing"",""ตาก!J121"")"),1)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IFERROR(__xludf.DUMMYFUNCTION("IMPORTRANGE(""https://docs.google.com/spreadsheets/d/11923uPwbBZFjjGgGUA6NLw09EwE0CqkOc4q9oUmW1yo/edit?usp=sharing"",""ตาก!J122"")"),0)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IFERROR(__xludf.DUMMYFUNCTION("IMPORTRANGE(""https://docs.google.com/spreadsheets/d/11923uPwbBZFjjGgGUA6NLw09EwE0CqkOc4q9oUmW1yo/edit?usp=sharing"",""ตาก!I124"")"),50000)</f>
        <v>50000</v>
      </c>
      <c r="J199" s="192">
        <f ca="1">IFERROR(__xludf.DUMMYFUNCTION("IMPORTRANGE(""https://docs.google.com/spreadsheets/d/11923uPwbBZFjjGgGUA6NLw09EwE0CqkOc4q9oUmW1yo/edit?usp=sharing"",""ตาก!J124"")"),0)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IFERROR(__xludf.DUMMYFUNCTION("IMPORTRANGE(""https://docs.google.com/spreadsheets/d/11923uPwbBZFjjGgGUA6NLw09EwE0CqkOc4q9oUmW1yo/edit?usp=sharing"",""ตาก!I125"")"),50000)</f>
        <v>50000</v>
      </c>
      <c r="J200" s="192">
        <f ca="1">IFERROR(__xludf.DUMMYFUNCTION("IMPORTRANGE(""https://docs.google.com/spreadsheets/d/11923uPwbBZFjjGgGUA6NLw09EwE0CqkOc4q9oUmW1yo/edit?usp=sharing"",""ตาก!J125"")"),0)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IFERROR(__xludf.DUMMYFUNCTION("IMPORTRANGE(""https://docs.google.com/spreadsheets/d/11923uPwbBZFjjGgGUA6NLw09EwE0CqkOc4q9oUmW1yo/edit?usp=sharing"",""ตาก!I126"")"),0)</f>
        <v>0</v>
      </c>
      <c r="J201" s="192">
        <f ca="1">IFERROR(__xludf.DUMMYFUNCTION("IMPORTRANGE(""https://docs.google.com/spreadsheets/d/11923uPwbBZFjjGgGUA6NLw09EwE0CqkOc4q9oUmW1yo/edit?usp=sharing"",""ตาก!J126"")"),0)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IFERROR(__xludf.DUMMYFUNCTION("IMPORTRANGE(""https://docs.google.com/spreadsheets/d/11923uPwbBZFjjGgGUA6NLw09EwE0CqkOc4q9oUmW1yo/edit?usp=sharing"",""ตาก!J127"")"),0)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IFERROR(__xludf.DUMMYFUNCTION("IMPORTRANGE(""https://docs.google.com/spreadsheets/d/11923uPwbBZFjjGgGUA6NLw09EwE0CqkOc4q9oUmW1yo/edit?usp=sharing"",""ตาก!J128"")"),0)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IFERROR(__xludf.DUMMYFUNCTION("IMPORTRANGE(""https://docs.google.com/spreadsheets/d/11923uPwbBZFjjGgGUA6NLw09EwE0CqkOc4q9oUmW1yo/edit?usp=sharing"",""ตาก!I129"")"),0)</f>
        <v>0</v>
      </c>
      <c r="J204" s="277">
        <f ca="1">IFERROR(__xludf.DUMMYFUNCTION("IMPORTRANGE(""https://docs.google.com/spreadsheets/d/11923uPwbBZFjjGgGUA6NLw09EwE0CqkOc4q9oUmW1yo/edit?usp=sharing"",""ตาก!J129"")"),0)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IFERROR(__xludf.DUMMYFUNCTION("IMPORTRANGE(""https://docs.google.com/spreadsheets/d/11923uPwbBZFjjGgGUA6NLw09EwE0CqkOc4q9oUmW1yo/edit?usp=sharing"",""ตาก!J134"")"),0)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IFERROR(__xludf.DUMMYFUNCTION("IMPORTRANGE(""https://docs.google.com/spreadsheets/d/11923uPwbBZFjjGgGUA6NLw09EwE0CqkOc4q9oUmW1yo/edit?usp=sharing"",""ตาก!J135"")"),0)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IFERROR(__xludf.DUMMYFUNCTION("IMPORTRANGE(""https://docs.google.com/spreadsheets/d/11923uPwbBZFjjGgGUA6NLw09EwE0CqkOc4q9oUmW1yo/edit?usp=sharing"",""ตาก!J136"")"),0)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IFERROR(__xludf.DUMMYFUNCTION("IMPORTRANGE(""https://docs.google.com/spreadsheets/d/11923uPwbBZFjjGgGUA6NLw09EwE0CqkOc4q9oUmW1yo/edit?usp=sharing"",""ตาก!J137"")"),0)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IFERROR(__xludf.DUMMYFUNCTION("IMPORTRANGE(""https://docs.google.com/spreadsheets/d/11923uPwbBZFjjGgGUA6NLw09EwE0CqkOc4q9oUmW1yo/edit?usp=sharing"",""ตาก!I138"")"),0)</f>
        <v>0</v>
      </c>
      <c r="J213" s="191">
        <f ca="1">IFERROR(__xludf.DUMMYFUNCTION("IMPORTRANGE(""https://docs.google.com/spreadsheets/d/11923uPwbBZFjjGgGUA6NLw09EwE0CqkOc4q9oUmW1yo/edit?usp=sharing"",""ตาก!J138"")"),0)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IFERROR(__xludf.DUMMYFUNCTION("IMPORTRANGE(""https://docs.google.com/spreadsheets/d/11923uPwbBZFjjGgGUA6NLw09EwE0CqkOc4q9oUmW1yo/edit?usp=sharing"",""ตาก!I140"")"),0)</f>
        <v>0</v>
      </c>
      <c r="J215" s="191">
        <f ca="1">IFERROR(__xludf.DUMMYFUNCTION("IMPORTRANGE(""https://docs.google.com/spreadsheets/d/11923uPwbBZFjjGgGUA6NLw09EwE0CqkOc4q9oUmW1yo/edit?usp=sharing"",""ตาก!J140"")"),0)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IFERROR(__xludf.DUMMYFUNCTION("IMPORTRANGE(""https://docs.google.com/spreadsheets/d/11923uPwbBZFjjGgGUA6NLw09EwE0CqkOc4q9oUmW1yo/edit?usp=sharing"",""ตาก!I141"")"),0)</f>
        <v>0</v>
      </c>
      <c r="J216" s="191">
        <f ca="1">IFERROR(__xludf.DUMMYFUNCTION("IMPORTRANGE(""https://docs.google.com/spreadsheets/d/11923uPwbBZFjjGgGUA6NLw09EwE0CqkOc4q9oUmW1yo/edit?usp=sharing"",""ตาก!J141"")"),0)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IFERROR(__xludf.DUMMYFUNCTION("IMPORTRANGE(""https://docs.google.com/spreadsheets/d/11923uPwbBZFjjGgGUA6NLw09EwE0CqkOc4q9oUmW1yo/edit?usp=sharing"",""ตาก!J142"")"),0)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IFERROR(__xludf.DUMMYFUNCTION("IMPORTRANGE(""https://docs.google.com/spreadsheets/d/11923uPwbBZFjjGgGUA6NLw09EwE0CqkOc4q9oUmW1yo/edit?usp=sharing"",""ตาก!J143"")"),0)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IFERROR(__xludf.DUMMYFUNCTION("IMPORTRANGE(""https://docs.google.com/spreadsheets/d/11923uPwbBZFjjGgGUA6NLw09EwE0CqkOc4q9oUmW1yo/edit?usp=sharing"",""ตาก!I144"")"),14)</f>
        <v>14</v>
      </c>
      <c r="J219" s="264">
        <f ca="1">IFERROR(__xludf.DUMMYFUNCTION("IMPORTRANGE(""https://docs.google.com/spreadsheets/d/11923uPwbBZFjjGgGUA6NLw09EwE0CqkOc4q9oUmW1yo/edit?usp=sharing"",""ตาก!J144"")"),14)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26795</v>
      </c>
      <c r="O220" s="154">
        <f t="shared" ref="O220:O222" ca="1" si="73">IF(L220&gt;0,N220*100/L220,0)</f>
        <v>132.5828797624938</v>
      </c>
      <c r="P220" s="154">
        <f t="shared" ref="P220:P222" ca="1" si="74">IF(M220&gt;0,N220*100/M220,0)</f>
        <v>132.5828797624938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26795</v>
      </c>
      <c r="O222" s="159">
        <f t="shared" ca="1" si="73"/>
        <v>132.5828797624938</v>
      </c>
      <c r="P222" s="159">
        <f t="shared" ca="1" si="74"/>
        <v>132.5828797624938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IFERROR(__xludf.DUMMYFUNCTION("IMPORTRANGE(""https://docs.google.com/spreadsheets/d/1Yj_ptqi66GCucihVvJfMjLAmec39IyEx_6qawtMGysU/edit?usp=sharing"",""สบก!BS23"")"),20210)</f>
        <v>20210</v>
      </c>
      <c r="N224" s="172">
        <f ca="1">IFERROR(__xludf.DUMMYFUNCTION("IMPORTRANGE(""https://docs.google.com/spreadsheets/d/1Yj_ptqi66GCucihVvJfMjLAmec39IyEx_6qawtMGysU/edit?usp=sharing"",""สบก!BT23"")"),26795)</f>
        <v>26795</v>
      </c>
      <c r="O224" s="171">
        <f ca="1">IF(L224&gt;0,N224*100/L224,0)</f>
        <v>132.5828797624938</v>
      </c>
      <c r="P224" s="171">
        <f ca="1">IF(M224&gt;0,N224*100/M224,0)</f>
        <v>132.5828797624938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IFERROR(__xludf.DUMMYFUNCTION("IMPORTRANGE(""https://docs.google.com/spreadsheets/d/1Yj_ptqi66GCucihVvJfMjLAmec39IyEx_6qawtMGysU/edit?usp=sharing"",""สบก!BO23"")"),0)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IFERROR(__xludf.DUMMYFUNCTION("IMPORTRANGE(""https://docs.google.com/spreadsheets/d/1Yj_ptqi66GCucihVvJfMjLAmec39IyEx_6qawtMGysU/edit?usp=sharing"",""สบก!BP23"")"),20210)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IFERROR(__xludf.DUMMYFUNCTION("IMPORTRANGE(""https://docs.google.com/spreadsheets/d/1Yj_ptqi66GCucihVvJfMjLAmec39IyEx_6qawtMGysU/edit?usp=sharing"",""สบก!BQ23"")"),0)</f>
        <v>0</v>
      </c>
      <c r="M228" s="101"/>
      <c r="N228" s="91">
        <f ca="1">IFERROR(__xludf.DUMMYFUNCTION("IMPORTRANGE(""https://docs.google.com/spreadsheets/d/1Yj_ptqi66GCucihVvJfMjLAmec39IyEx_6qawtMGysU/edit?usp=sharing"",""สบก!BU23"")"),0)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IFERROR(__xludf.DUMMYFUNCTION("IMPORTRANGE(""https://docs.google.com/spreadsheets/d/11923uPwbBZFjjGgGUA6NLw09EwE0CqkOc4q9oUmW1yo/edit?usp=sharing"",""ตาก!I149"")"),14)</f>
        <v>14</v>
      </c>
      <c r="J229" s="264">
        <f ca="1">IFERROR(__xludf.DUMMYFUNCTION("IMPORTRANGE(""https://docs.google.com/spreadsheets/d/11923uPwbBZFjjGgGUA6NLw09EwE0CqkOc4q9oUmW1yo/edit?usp=sharing"",""ตาก!J149"")"),14)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IFERROR(__xludf.DUMMYFUNCTION("IMPORTRANGE(""https://docs.google.com/spreadsheets/d/11923uPwbBZFjjGgGUA6NLw09EwE0CqkOc4q9oUmW1yo/edit?usp=sharing"",""ตาก!J151"")"),0)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IFERROR(__xludf.DUMMYFUNCTION("IMPORTRANGE(""https://docs.google.com/spreadsheets/d/11923uPwbBZFjjGgGUA6NLw09EwE0CqkOc4q9oUmW1yo/edit?usp=sharing"",""ตาก!J152"")"),1)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IFERROR(__xludf.DUMMYFUNCTION("IMPORTRANGE(""https://docs.google.com/spreadsheets/d/11923uPwbBZFjjGgGUA6NLw09EwE0CqkOc4q9oUmW1yo/edit?usp=sharing"",""ตาก!J153"")"),1)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IFERROR(__xludf.DUMMYFUNCTION("IMPORTRANGE(""https://docs.google.com/spreadsheets/d/11923uPwbBZFjjGgGUA6NLw09EwE0CqkOc4q9oUmW1yo/edit?usp=sharing"",""ตาก!J154"")"),1)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IFERROR(__xludf.DUMMYFUNCTION("IMPORTRANGE(""https://docs.google.com/spreadsheets/d/11923uPwbBZFjjGgGUA6NLw09EwE0CqkOc4q9oUmW1yo/edit?usp=sharing"",""ตาก!I155"")"),14)</f>
        <v>14</v>
      </c>
      <c r="J235" s="192">
        <f ca="1">IFERROR(__xludf.DUMMYFUNCTION("IMPORTRANGE(""https://docs.google.com/spreadsheets/d/11923uPwbBZFjjGgGUA6NLw09EwE0CqkOc4q9oUmW1yo/edit?usp=sharing"",""ตาก!J155"")"),14)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IFERROR(__xludf.DUMMYFUNCTION("IMPORTRANGE(""https://docs.google.com/spreadsheets/d/11923uPwbBZFjjGgGUA6NLw09EwE0CqkOc4q9oUmW1yo/edit?usp=sharing"",""ตาก!J156"")"),0)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IFERROR(__xludf.DUMMYFUNCTION("IMPORTRANGE(""https://docs.google.com/spreadsheets/d/11923uPwbBZFjjGgGUA6NLw09EwE0CqkOc4q9oUmW1yo/edit?usp=sharing"",""ตาก!J157"")"),0)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IFERROR(__xludf.DUMMYFUNCTION("IMPORTRANGE(""https://docs.google.com/spreadsheets/d/11923uPwbBZFjjGgGUA6NLw09EwE0CqkOc4q9oUmW1yo/edit?usp=sharing"",""ตาก!I158"")"),0)</f>
        <v>0</v>
      </c>
      <c r="J238" s="264">
        <f ca="1">IFERROR(__xludf.DUMMYFUNCTION("IMPORTRANGE(""https://docs.google.com/spreadsheets/d/11923uPwbBZFjjGgGUA6NLw09EwE0CqkOc4q9oUmW1yo/edit?usp=sharing"",""ตาก!J158"")"),0)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IFERROR(__xludf.DUMMYFUNCTION("IMPORTRANGE(""https://docs.google.com/spreadsheets/d/11923uPwbBZFjjGgGUA6NLw09EwE0CqkOc4q9oUmW1yo/edit?usp=sharing"",""ตาก!J159"")"),"")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IFERROR(__xludf.DUMMYFUNCTION("IMPORTRANGE(""https://docs.google.com/spreadsheets/d/11923uPwbBZFjjGgGUA6NLw09EwE0CqkOc4q9oUmW1yo/edit?usp=sharing"",""ตาก!J161"")"),0)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IFERROR(__xludf.DUMMYFUNCTION("IMPORTRANGE(""https://docs.google.com/spreadsheets/d/11923uPwbBZFjjGgGUA6NLw09EwE0CqkOc4q9oUmW1yo/edit?usp=sharing"",""ตาก!J162"")"),0)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IFERROR(__xludf.DUMMYFUNCTION("IMPORTRANGE(""https://docs.google.com/spreadsheets/d/11923uPwbBZFjjGgGUA6NLw09EwE0CqkOc4q9oUmW1yo/edit?usp=sharing"",""ตาก!J163"")"),0)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IFERROR(__xludf.DUMMYFUNCTION("IMPORTRANGE(""https://docs.google.com/spreadsheets/d/11923uPwbBZFjjGgGUA6NLw09EwE0CqkOc4q9oUmW1yo/edit?usp=sharing"",""ตาก!I164"")"),0)</f>
        <v>0</v>
      </c>
      <c r="J244" s="191">
        <f ca="1">IFERROR(__xludf.DUMMYFUNCTION("IMPORTRANGE(""https://docs.google.com/spreadsheets/d/11923uPwbBZFjjGgGUA6NLw09EwE0CqkOc4q9oUmW1yo/edit?usp=sharing"",""ตาก!J164"")"),0)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IFERROR(__xludf.DUMMYFUNCTION("IMPORTRANGE(""https://docs.google.com/spreadsheets/d/11923uPwbBZFjjGgGUA6NLw09EwE0CqkOc4q9oUmW1yo/edit?usp=sharing"",""ตาก!J165"")"),0)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IFERROR(__xludf.DUMMYFUNCTION("IMPORTRANGE(""https://docs.google.com/spreadsheets/d/11923uPwbBZFjjGgGUA6NLw09EwE0CqkOc4q9oUmW1yo/edit?usp=sharing"",""ตาก!J166"")"),0)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IFERROR(__xludf.DUMMYFUNCTION("IMPORTRANGE(""https://docs.google.com/spreadsheets/d/11923uPwbBZFjjGgGUA6NLw09EwE0CqkOc4q9oUmW1yo/edit?usp=sharing"",""ตาก!I169"")"),0)</f>
        <v>0</v>
      </c>
      <c r="J249" s="308">
        <f ca="1">IFERROR(__xludf.DUMMYFUNCTION("IMPORTRANGE(""https://docs.google.com/spreadsheets/d/11923uPwbBZFjjGgGUA6NLw09EwE0CqkOc4q9oUmW1yo/edit?usp=sharing"",""ตาก!J169"")"),0)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IFERROR(__xludf.DUMMYFUNCTION("IMPORTRANGE(""https://docs.google.com/spreadsheets/d/1Yj_ptqi66GCucihVvJfMjLAmec39IyEx_6qawtMGysU/edit?usp=sharing"",""สบก!CB23"")"),0)</f>
        <v>0</v>
      </c>
      <c r="N254" s="172">
        <f ca="1">IFERROR(__xludf.DUMMYFUNCTION("IMPORTRANGE(""https://docs.google.com/spreadsheets/d/1Yj_ptqi66GCucihVvJfMjLAmec39IyEx_6qawtMGysU/edit?usp=sharing"",""สบก!CC23"")"),0)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IFERROR(__xludf.DUMMYFUNCTION("IMPORTRANGE(""https://docs.google.com/spreadsheets/d/1Yj_ptqi66GCucihVvJfMjLAmec39IyEx_6qawtMGysU/edit?usp=sharing"",""สบก!BX23"")"),0)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IFERROR(__xludf.DUMMYFUNCTION("IMPORTRANGE(""https://docs.google.com/spreadsheets/d/1Yj_ptqi66GCucihVvJfMjLAmec39IyEx_6qawtMGysU/edit?usp=sharing"",""สบก!BY23"")"),0)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IFERROR(__xludf.DUMMYFUNCTION("IMPORTRANGE(""https://docs.google.com/spreadsheets/d/1Yj_ptqi66GCucihVvJfMjLAmec39IyEx_6qawtMGysU/edit?usp=sharing"",""สบก!BZ23"")"),0)</f>
        <v>0</v>
      </c>
      <c r="M258" s="101"/>
      <c r="N258" s="91">
        <f ca="1">IFERROR(__xludf.DUMMYFUNCTION("IMPORTRANGE(""https://docs.google.com/spreadsheets/d/1Yj_ptqi66GCucihVvJfMjLAmec39IyEx_6qawtMGysU/edit?usp=sharing"",""สบก!CD23"")"),0)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IFERROR(__xludf.DUMMYFUNCTION("IMPORTRANGE(""https://docs.google.com/spreadsheets/d/11923uPwbBZFjjGgGUA6NLw09EwE0CqkOc4q9oUmW1yo/edit?usp=sharing"",""ตาก!J175"")"),0)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IFERROR(__xludf.DUMMYFUNCTION("IMPORTRANGE(""https://docs.google.com/spreadsheets/d/11923uPwbBZFjjGgGUA6NLw09EwE0CqkOc4q9oUmW1yo/edit?usp=sharing"",""ตาก!J176"")"),0)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IFERROR(__xludf.DUMMYFUNCTION("IMPORTRANGE(""https://docs.google.com/spreadsheets/d/11923uPwbBZFjjGgGUA6NLw09EwE0CqkOc4q9oUmW1yo/edit?usp=sharing"",""ตาก!J177"")"),0)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IFERROR(__xludf.DUMMYFUNCTION("IMPORTRANGE(""https://docs.google.com/spreadsheets/d/11923uPwbBZFjjGgGUA6NLw09EwE0CqkOc4q9oUmW1yo/edit?usp=sharing"",""ตาก!J178"")"),0)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IFERROR(__xludf.DUMMYFUNCTION("IMPORTRANGE(""https://docs.google.com/spreadsheets/d/11923uPwbBZFjjGgGUA6NLw09EwE0CqkOc4q9oUmW1yo/edit?usp=sharing"",""ตาก!I179"")"),0)</f>
        <v>0</v>
      </c>
      <c r="J264" s="192">
        <f ca="1">IFERROR(__xludf.DUMMYFUNCTION("IMPORTRANGE(""https://docs.google.com/spreadsheets/d/11923uPwbBZFjjGgGUA6NLw09EwE0CqkOc4q9oUmW1yo/edit?usp=sharing"",""ตาก!J179"")"),0)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IFERROR(__xludf.DUMMYFUNCTION("IMPORTRANGE(""https://docs.google.com/spreadsheets/d/11923uPwbBZFjjGgGUA6NLw09EwE0CqkOc4q9oUmW1yo/edit?usp=sharing"",""ตาก!I180"")"),0)</f>
        <v>0</v>
      </c>
      <c r="J265" s="192">
        <f ca="1">IFERROR(__xludf.DUMMYFUNCTION("IMPORTRANGE(""https://docs.google.com/spreadsheets/d/11923uPwbBZFjjGgGUA6NLw09EwE0CqkOc4q9oUmW1yo/edit?usp=sharing"",""ตาก!J180"")"),0)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IFERROR(__xludf.DUMMYFUNCTION("IMPORTRANGE(""https://docs.google.com/spreadsheets/d/11923uPwbBZFjjGgGUA6NLw09EwE0CqkOc4q9oUmW1yo/edit?usp=sharing"",""ตาก!I181"")"),0)</f>
        <v>0</v>
      </c>
      <c r="J266" s="192">
        <f ca="1">IFERROR(__xludf.DUMMYFUNCTION("IMPORTRANGE(""https://docs.google.com/spreadsheets/d/11923uPwbBZFjjGgGUA6NLw09EwE0CqkOc4q9oUmW1yo/edit?usp=sharing"",""ตาก!J181"")"),0)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IFERROR(__xludf.DUMMYFUNCTION("IMPORTRANGE(""https://docs.google.com/spreadsheets/d/11923uPwbBZFjjGgGUA6NLw09EwE0CqkOc4q9oUmW1yo/edit?usp=sharing"",""ตาก!I182"")"),0)</f>
        <v>0</v>
      </c>
      <c r="J267" s="192">
        <f ca="1">IFERROR(__xludf.DUMMYFUNCTION("IMPORTRANGE(""https://docs.google.com/spreadsheets/d/11923uPwbBZFjjGgGUA6NLw09EwE0CqkOc4q9oUmW1yo/edit?usp=sharing"",""ตาก!J182"")"),0)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IFERROR(__xludf.DUMMYFUNCTION("IMPORTRANGE(""https://docs.google.com/spreadsheets/d/11923uPwbBZFjjGgGUA6NLw09EwE0CqkOc4q9oUmW1yo/edit?usp=sharing"",""ตาก!J183"")"),0)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IFERROR(__xludf.DUMMYFUNCTION("IMPORTRANGE(""https://docs.google.com/spreadsheets/d/11923uPwbBZFjjGgGUA6NLw09EwE0CqkOc4q9oUmW1yo/edit?usp=sharing"",""ตาก!J184"")"),0)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IFERROR(__xludf.DUMMYFUNCTION("IMPORTRANGE(""https://docs.google.com/spreadsheets/d/11923uPwbBZFjjGgGUA6NLw09EwE0CqkOc4q9oUmW1yo/edit?usp=sharing"",""ตาก!I185"")"),20)</f>
        <v>20</v>
      </c>
      <c r="J270" s="308">
        <f ca="1">IFERROR(__xludf.DUMMYFUNCTION("IMPORTRANGE(""https://docs.google.com/spreadsheets/d/11923uPwbBZFjjGgGUA6NLw09EwE0CqkOc4q9oUmW1yo/edit?usp=sharing"",""ตาก!J185"")"),0)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337600</v>
      </c>
      <c r="M271" s="155">
        <f t="shared" ca="1" si="83"/>
        <v>170000</v>
      </c>
      <c r="N271" s="155">
        <f t="shared" ca="1" si="83"/>
        <v>58902</v>
      </c>
      <c r="O271" s="154">
        <f t="shared" ref="O271:O273" ca="1" si="84">IF(L271&gt;0,N271*100/L271,0)</f>
        <v>17.447274881516588</v>
      </c>
      <c r="P271" s="154">
        <f t="shared" ref="P271:P273" ca="1" si="85">IF(M271&gt;0,N271*100/M271,0)</f>
        <v>34.648235294117647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337600</v>
      </c>
      <c r="M273" s="160">
        <f t="shared" ca="1" si="87"/>
        <v>170000</v>
      </c>
      <c r="N273" s="160">
        <f t="shared" ca="1" si="87"/>
        <v>58902</v>
      </c>
      <c r="O273" s="159">
        <f t="shared" ca="1" si="84"/>
        <v>17.447274881516588</v>
      </c>
      <c r="P273" s="159">
        <f t="shared" ca="1" si="85"/>
        <v>34.648235294117647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337600</v>
      </c>
      <c r="M275" s="172">
        <f ca="1">IFERROR(__xludf.DUMMYFUNCTION("IMPORTRANGE(""https://docs.google.com/spreadsheets/d/1Yj_ptqi66GCucihVvJfMjLAmec39IyEx_6qawtMGysU/edit?usp=sharing"",""สบก!CK23"")"),170000)</f>
        <v>170000</v>
      </c>
      <c r="N275" s="172">
        <f ca="1">IFERROR(__xludf.DUMMYFUNCTION("IMPORTRANGE(""https://docs.google.com/spreadsheets/d/1Yj_ptqi66GCucihVvJfMjLAmec39IyEx_6qawtMGysU/edit?usp=sharing"",""สบก!CL23"")"),58902)</f>
        <v>58902</v>
      </c>
      <c r="O275" s="171">
        <f ca="1">IF(L275&gt;0,N275*100/L275,0)</f>
        <v>17.447274881516588</v>
      </c>
      <c r="P275" s="171">
        <f ca="1">IF(M275&gt;0,N275*100/M275,0)</f>
        <v>34.648235294117647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IFERROR(__xludf.DUMMYFUNCTION("IMPORTRANGE(""https://docs.google.com/spreadsheets/d/1Yj_ptqi66GCucihVvJfMjLAmec39IyEx_6qawtMGysU/edit?usp=sharing"",""สบก!CG23"")"),264000)</f>
        <v>264000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IFERROR(__xludf.DUMMYFUNCTION("IMPORTRANGE(""https://docs.google.com/spreadsheets/d/1Yj_ptqi66GCucihVvJfMjLAmec39IyEx_6qawtMGysU/edit?usp=sharing"",""สบก!CH23"")"),73600)</f>
        <v>73600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IFERROR(__xludf.DUMMYFUNCTION("IMPORTRANGE(""https://docs.google.com/spreadsheets/d/1Yj_ptqi66GCucihVvJfMjLAmec39IyEx_6qawtMGysU/edit?usp=sharing"",""สบก!CI23"")"),0)</f>
        <v>0</v>
      </c>
      <c r="M279" s="101"/>
      <c r="N279" s="91">
        <f ca="1">IFERROR(__xludf.DUMMYFUNCTION("IMPORTRANGE(""https://docs.google.com/spreadsheets/d/1Yj_ptqi66GCucihVvJfMjLAmec39IyEx_6qawtMGysU/edit?usp=sharing"",""สบก!CM23"")"),0)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IFERROR(__xludf.DUMMYFUNCTION("IMPORTRANGE(""https://docs.google.com/spreadsheets/d/11923uPwbBZFjjGgGUA6NLw09EwE0CqkOc4q9oUmW1yo/edit?usp=sharing"",""ตาก!J191"")"),0)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IFERROR(__xludf.DUMMYFUNCTION("IMPORTRANGE(""https://docs.google.com/spreadsheets/d/11923uPwbBZFjjGgGUA6NLw09EwE0CqkOc4q9oUmW1yo/edit?usp=sharing"",""ตาก!J192"")"),1)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IFERROR(__xludf.DUMMYFUNCTION("IMPORTRANGE(""https://docs.google.com/spreadsheets/d/11923uPwbBZFjjGgGUA6NLw09EwE0CqkOc4q9oUmW1yo/edit?usp=sharing"",""ตาก!J193"")"),1)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IFERROR(__xludf.DUMMYFUNCTION("IMPORTRANGE(""https://docs.google.com/spreadsheets/d/11923uPwbBZFjjGgGUA6NLw09EwE0CqkOc4q9oUmW1yo/edit?usp=sharing"",""ตาก!J194"")"),1)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IFERROR(__xludf.DUMMYFUNCTION("IMPORTRANGE(""https://docs.google.com/spreadsheets/d/11923uPwbBZFjjGgGUA6NLw09EwE0CqkOc4q9oUmW1yo/edit?usp=sharing"",""ตาก!I195"")"),20)</f>
        <v>20</v>
      </c>
      <c r="J285" s="192">
        <f ca="1">IFERROR(__xludf.DUMMYFUNCTION("IMPORTRANGE(""https://docs.google.com/spreadsheets/d/11923uPwbBZFjjGgGUA6NLw09EwE0CqkOc4q9oUmW1yo/edit?usp=sharing"",""ตาก!J195"")"),0)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IFERROR(__xludf.DUMMYFUNCTION("IMPORTRANGE(""https://docs.google.com/spreadsheets/d/11923uPwbBZFjjGgGUA6NLw09EwE0CqkOc4q9oUmW1yo/edit?usp=sharing"",""ตาก!J196"")"),0)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IFERROR(__xludf.DUMMYFUNCTION("IMPORTRANGE(""https://docs.google.com/spreadsheets/d/11923uPwbBZFjjGgGUA6NLw09EwE0CqkOc4q9oUmW1yo/edit?usp=sharing"",""ตาก!J197"")"),0)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IFERROR(__xludf.DUMMYFUNCTION("IMPORTRANGE(""https://docs.google.com/spreadsheets/d/11923uPwbBZFjjGgGUA6NLw09EwE0CqkOc4q9oUmW1yo/edit?usp=sharing"",""ตาก!I199"")"),0)</f>
        <v>0</v>
      </c>
      <c r="J289" s="308">
        <f ca="1">IFERROR(__xludf.DUMMYFUNCTION("IMPORTRANGE(""https://docs.google.com/spreadsheets/d/11923uPwbBZFjjGgGUA6NLw09EwE0CqkOc4q9oUmW1yo/edit?usp=sharing"",""ตาก!J199"")"),0)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IFERROR(__xludf.DUMMYFUNCTION("IMPORTRANGE(""https://docs.google.com/spreadsheets/d/1Yj_ptqi66GCucihVvJfMjLAmec39IyEx_6qawtMGysU/edit?usp=sharing"",""สบก!CT23"")"),0)</f>
        <v>0</v>
      </c>
      <c r="N294" s="172">
        <f ca="1">IFERROR(__xludf.DUMMYFUNCTION("IMPORTRANGE(""https://docs.google.com/spreadsheets/d/1Yj_ptqi66GCucihVvJfMjLAmec39IyEx_6qawtMGysU/edit?usp=sharing"",""สบก!CU23"")"),0)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IFERROR(__xludf.DUMMYFUNCTION("IMPORTRANGE(""https://docs.google.com/spreadsheets/d/1Yj_ptqi66GCucihVvJfMjLAmec39IyEx_6qawtMGysU/edit?usp=sharing"",""สบก!CP23"")"),0)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IFERROR(__xludf.DUMMYFUNCTION("IMPORTRANGE(""https://docs.google.com/spreadsheets/d/1Yj_ptqi66GCucihVvJfMjLAmec39IyEx_6qawtMGysU/edit?usp=sharing"",""สบก!CR23"")"),0)</f>
        <v>0</v>
      </c>
      <c r="M298" s="101"/>
      <c r="N298" s="91">
        <f ca="1">IFERROR(__xludf.DUMMYFUNCTION("IMPORTRANGE(""https://docs.google.com/spreadsheets/d/1Yj_ptqi66GCucihVvJfMjLAmec39IyEx_6qawtMGysU/edit?usp=sharing"",""สบก!CV23"")"),0)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IFERROR(__xludf.DUMMYFUNCTION("IMPORTRANGE(""https://docs.google.com/spreadsheets/d/11923uPwbBZFjjGgGUA6NLw09EwE0CqkOc4q9oUmW1yo/edit?usp=sharing"",""ตาก!J205"")"),0)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IFERROR(__xludf.DUMMYFUNCTION("IMPORTRANGE(""https://docs.google.com/spreadsheets/d/11923uPwbBZFjjGgGUA6NLw09EwE0CqkOc4q9oUmW1yo/edit?usp=sharing"",""ตาก!J206"")"),0)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IFERROR(__xludf.DUMMYFUNCTION("IMPORTRANGE(""https://docs.google.com/spreadsheets/d/11923uPwbBZFjjGgGUA6NLw09EwE0CqkOc4q9oUmW1yo/edit?usp=sharing"",""ตาก!J207"")"),0)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IFERROR(__xludf.DUMMYFUNCTION("IMPORTRANGE(""https://docs.google.com/spreadsheets/d/11923uPwbBZFjjGgGUA6NLw09EwE0CqkOc4q9oUmW1yo/edit?usp=sharing"",""ตาก!J208"")"),0)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IFERROR(__xludf.DUMMYFUNCTION("IMPORTRANGE(""https://docs.google.com/spreadsheets/d/11923uPwbBZFjjGgGUA6NLw09EwE0CqkOc4q9oUmW1yo/edit?usp=sharing"",""ตาก!I209"")"),0)</f>
        <v>0</v>
      </c>
      <c r="J304" s="191">
        <f ca="1">IFERROR(__xludf.DUMMYFUNCTION("IMPORTRANGE(""https://docs.google.com/spreadsheets/d/11923uPwbBZFjjGgGUA6NLw09EwE0CqkOc4q9oUmW1yo/edit?usp=sharing"",""ตาก!J209"")"),0)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IFERROR(__xludf.DUMMYFUNCTION("IMPORTRANGE(""https://docs.google.com/spreadsheets/d/11923uPwbBZFjjGgGUA6NLw09EwE0CqkOc4q9oUmW1yo/edit?usp=sharing"",""ตาก!I211"")"),0)</f>
        <v>0</v>
      </c>
      <c r="J306" s="191">
        <f ca="1">IFERROR(__xludf.DUMMYFUNCTION("IMPORTRANGE(""https://docs.google.com/spreadsheets/d/11923uPwbBZFjjGgGUA6NLw09EwE0CqkOc4q9oUmW1yo/edit?usp=sharing"",""ตาก!J211"")"),0)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IFERROR(__xludf.DUMMYFUNCTION("IMPORTRANGE(""https://docs.google.com/spreadsheets/d/11923uPwbBZFjjGgGUA6NLw09EwE0CqkOc4q9oUmW1yo/edit?usp=sharing"",""ตาก!J212"")"),0)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IFERROR(__xludf.DUMMYFUNCTION("IMPORTRANGE(""https://docs.google.com/spreadsheets/d/11923uPwbBZFjjGgGUA6NLw09EwE0CqkOc4q9oUmW1yo/edit?usp=sharing"",""ตาก!J213"")"),0)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IFERROR(__xludf.DUMMYFUNCTION("IMPORTRANGE(""https://docs.google.com/spreadsheets/d/11923uPwbBZFjjGgGUA6NLw09EwE0CqkOc4q9oUmW1yo/edit?usp=sharing"",""ตาก!I214"")"),0)</f>
        <v>0</v>
      </c>
      <c r="J309" s="325">
        <f ca="1">IFERROR(__xludf.DUMMYFUNCTION("IMPORTRANGE(""https://docs.google.com/spreadsheets/d/11923uPwbBZFjjGgGUA6NLw09EwE0CqkOc4q9oUmW1yo/edit?usp=sharing"",""ตาก!J214"")"),0)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IFERROR(__xludf.DUMMYFUNCTION("IMPORTRANGE(""https://docs.google.com/spreadsheets/d/1Yj_ptqi66GCucihVvJfMjLAmec39IyEx_6qawtMGysU/edit?usp=sharing"",""สบก!DC23"")"),0)</f>
        <v>0</v>
      </c>
      <c r="N314" s="172">
        <f ca="1">IFERROR(__xludf.DUMMYFUNCTION("IMPORTRANGE(""https://docs.google.com/spreadsheets/d/1Yj_ptqi66GCucihVvJfMjLAmec39IyEx_6qawtMGysU/edit?usp=sharing"",""สบก!DD23"")"),0)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IFERROR(__xludf.DUMMYFUNCTION("IMPORTRANGE(""https://docs.google.com/spreadsheets/d/1Yj_ptqi66GCucihVvJfMjLAmec39IyEx_6qawtMGysU/edit?usp=sharing"",""สบก!CY23"")"),0)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IFERROR(__xludf.DUMMYFUNCTION("IMPORTRANGE(""https://docs.google.com/spreadsheets/d/1Yj_ptqi66GCucihVvJfMjLAmec39IyEx_6qawtMGysU/edit?usp=sharing"",""สบก!DA23"")"),0)</f>
        <v>0</v>
      </c>
      <c r="M318" s="101"/>
      <c r="N318" s="91">
        <f ca="1">IFERROR(__xludf.DUMMYFUNCTION("IMPORTRANGE(""https://docs.google.com/spreadsheets/d/1Yj_ptqi66GCucihVvJfMjLAmec39IyEx_6qawtMGysU/edit?usp=sharing"",""สบก!DE23"")"),0)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IFERROR(__xludf.DUMMYFUNCTION("IMPORTRANGE(""https://docs.google.com/spreadsheets/d/11923uPwbBZFjjGgGUA6NLw09EwE0CqkOc4q9oUmW1yo/edit?usp=sharing"",""ตาก!J220"")"),0)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IFERROR(__xludf.DUMMYFUNCTION("IMPORTRANGE(""https://docs.google.com/spreadsheets/d/11923uPwbBZFjjGgGUA6NLw09EwE0CqkOc4q9oUmW1yo/edit?usp=sharing"",""ตาก!J221"")"),0)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IFERROR(__xludf.DUMMYFUNCTION("IMPORTRANGE(""https://docs.google.com/spreadsheets/d/11923uPwbBZFjjGgGUA6NLw09EwE0CqkOc4q9oUmW1yo/edit?usp=sharing"",""ตาก!J222"")"),0)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IFERROR(__xludf.DUMMYFUNCTION("IMPORTRANGE(""https://docs.google.com/spreadsheets/d/11923uPwbBZFjjGgGUA6NLw09EwE0CqkOc4q9oUmW1yo/edit?usp=sharing"",""ตาก!J223"")"),0)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IFERROR(__xludf.DUMMYFUNCTION("IMPORTRANGE(""https://docs.google.com/spreadsheets/d/11923uPwbBZFjjGgGUA6NLw09EwE0CqkOc4q9oUmW1yo/edit?usp=sharing"",""ตาก!I224"")"),0)</f>
        <v>0</v>
      </c>
      <c r="J324" s="191">
        <f ca="1">IFERROR(__xludf.DUMMYFUNCTION("IMPORTRANGE(""https://docs.google.com/spreadsheets/d/11923uPwbBZFjjGgGUA6NLw09EwE0CqkOc4q9oUmW1yo/edit?usp=sharing"",""ตาก!J224"")"),0)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IFERROR(__xludf.DUMMYFUNCTION("IMPORTRANGE(""https://docs.google.com/spreadsheets/d/11923uPwbBZFjjGgGUA6NLw09EwE0CqkOc4q9oUmW1yo/edit?usp=sharing"",""ตาก!J225"")"),0)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IFERROR(__xludf.DUMMYFUNCTION("IMPORTRANGE(""https://docs.google.com/spreadsheets/d/11923uPwbBZFjjGgGUA6NLw09EwE0CqkOc4q9oUmW1yo/edit?usp=sharing"",""ตาก!J226"")"),0)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IFERROR(__xludf.DUMMYFUNCTION("IMPORTRANGE(""https://docs.google.com/spreadsheets/d/11923uPwbBZFjjGgGUA6NLw09EwE0CqkOc4q9oUmW1yo/edit?usp=sharing"",""ตาก!I228"")"),215)</f>
        <v>215</v>
      </c>
      <c r="J328" s="330">
        <f ca="1">IFERROR(__xludf.DUMMYFUNCTION("IMPORTRANGE(""https://docs.google.com/spreadsheets/d/11923uPwbBZFjjGgGUA6NLw09EwE0CqkOc4q9oUmW1yo/edit?usp=sharing"",""ตาก!J228"")"),0)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1107850</v>
      </c>
      <c r="M329" s="155">
        <f t="shared" ca="1" si="98"/>
        <v>516130</v>
      </c>
      <c r="N329" s="155">
        <f t="shared" ca="1" si="98"/>
        <v>457141</v>
      </c>
      <c r="O329" s="154">
        <f t="shared" ref="O329:O331" ca="1" si="99">IF(L329&gt;0,N329*100/L329,0)</f>
        <v>41.2637992508011</v>
      </c>
      <c r="P329" s="154">
        <f t="shared" ref="P329:P331" ca="1" si="100">IF(M329&gt;0,N329*100/M329,0)</f>
        <v>88.570902679557477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1107850</v>
      </c>
      <c r="M331" s="160">
        <f t="shared" ca="1" si="102"/>
        <v>516130</v>
      </c>
      <c r="N331" s="160">
        <f t="shared" ca="1" si="102"/>
        <v>457141</v>
      </c>
      <c r="O331" s="159">
        <f t="shared" ca="1" si="99"/>
        <v>41.2637992508011</v>
      </c>
      <c r="P331" s="159">
        <f t="shared" ca="1" si="100"/>
        <v>88.570902679557477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939650</v>
      </c>
      <c r="M333" s="172">
        <f ca="1">IFERROR(__xludf.DUMMYFUNCTION("IMPORTRANGE(""https://docs.google.com/spreadsheets/d/1Yj_ptqi66GCucihVvJfMjLAmec39IyEx_6qawtMGysU/edit?usp=sharing"",""สบก!DL23"")"),516130)</f>
        <v>516130</v>
      </c>
      <c r="N333" s="172">
        <f ca="1">IFERROR(__xludf.DUMMYFUNCTION("IMPORTRANGE(""https://docs.google.com/spreadsheets/d/1Yj_ptqi66GCucihVvJfMjLAmec39IyEx_6qawtMGysU/edit?usp=sharing"",""สบก!DM23"")"),318921)</f>
        <v>318921</v>
      </c>
      <c r="O333" s="171">
        <f ca="1">IF(L333&gt;0,N333*100/L333,0)</f>
        <v>33.940403341669771</v>
      </c>
      <c r="P333" s="171">
        <f ca="1">IF(M333&gt;0,N333*100/M333,0)</f>
        <v>61.790827892197704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IFERROR(__xludf.DUMMYFUNCTION("IMPORTRANGE(""https://docs.google.com/spreadsheets/d/1Yj_ptqi66GCucihVvJfMjLAmec39IyEx_6qawtMGysU/edit?usp=sharing"",""สบก!DH23"")"),496800)</f>
        <v>496800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IFERROR(__xludf.DUMMYFUNCTION("IMPORTRANGE(""https://docs.google.com/spreadsheets/d/1Yj_ptqi66GCucihVvJfMjLAmec39IyEx_6qawtMGysU/edit?usp=sharing"",""สบก!DI23"")"),442850)</f>
        <v>442850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IFERROR(__xludf.DUMMYFUNCTION("IMPORTRANGE(""https://docs.google.com/spreadsheets/d/1Yj_ptqi66GCucihVvJfMjLAmec39IyEx_6qawtMGysU/edit?usp=sharing"",""สบก!DJ23"")"),168200)</f>
        <v>168200</v>
      </c>
      <c r="M337" s="101"/>
      <c r="N337" s="91">
        <f ca="1">IFERROR(__xludf.DUMMYFUNCTION("IMPORTRANGE(""https://docs.google.com/spreadsheets/d/1Yj_ptqi66GCucihVvJfMjLAmec39IyEx_6qawtMGysU/edit?usp=sharing"",""สบก!DN23"")"),138220)</f>
        <v>138220</v>
      </c>
      <c r="O337" s="101">
        <f ca="1">IF(L337&gt;0,N337*100/L337,0)</f>
        <v>82.175980975029731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IFERROR(__xludf.DUMMYFUNCTION("IMPORTRANGE(""https://docs.google.com/spreadsheets/d/11923uPwbBZFjjGgGUA6NLw09EwE0CqkOc4q9oUmW1yo/edit?usp=sharing"",""ตาก!I234"")"),0)</f>
        <v>0</v>
      </c>
      <c r="J339" s="191">
        <f ca="1">IFERROR(__xludf.DUMMYFUNCTION("IMPORTRANGE(""https://docs.google.com/spreadsheets/d/11923uPwbBZFjjGgGUA6NLw09EwE0CqkOc4q9oUmW1yo/edit?usp=sharing"",""ตาก!J234"")"),72)</f>
        <v>72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IFERROR(__xludf.DUMMYFUNCTION("IMPORTRANGE(""https://docs.google.com/spreadsheets/d/11923uPwbBZFjjGgGUA6NLw09EwE0CqkOc4q9oUmW1yo/edit?usp=sharing"",""ตาก!I235"")"),3000)</f>
        <v>3000</v>
      </c>
      <c r="J340" s="191">
        <f ca="1">IFERROR(__xludf.DUMMYFUNCTION("IMPORTRANGE(""https://docs.google.com/spreadsheets/d/11923uPwbBZFjjGgGUA6NLw09EwE0CqkOc4q9oUmW1yo/edit?usp=sharing"",""ตาก!J235"")"),614.39)</f>
        <v>614.39</v>
      </c>
      <c r="K340" s="333">
        <f t="shared" ca="1" si="103"/>
        <v>20.479666666666667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IFERROR(__xludf.DUMMYFUNCTION("IMPORTRANGE(""https://docs.google.com/spreadsheets/d/11923uPwbBZFjjGgGUA6NLw09EwE0CqkOc4q9oUmW1yo/edit?usp=sharing"",""ตาก!I236"")"),215)</f>
        <v>215</v>
      </c>
      <c r="J341" s="191">
        <f ca="1">IFERROR(__xludf.DUMMYFUNCTION("IMPORTRANGE(""https://docs.google.com/spreadsheets/d/11923uPwbBZFjjGgGUA6NLw09EwE0CqkOc4q9oUmW1yo/edit?usp=sharing"",""ตาก!J236"")"),67)</f>
        <v>67</v>
      </c>
      <c r="K341" s="333">
        <f t="shared" ca="1" si="103"/>
        <v>31.162790697674417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IFERROR(__xludf.DUMMYFUNCTION("IMPORTRANGE(""https://docs.google.com/spreadsheets/d/11923uPwbBZFjjGgGUA6NLw09EwE0CqkOc4q9oUmW1yo/edit?usp=sharing"",""ตาก!I237"")"),0)</f>
        <v>0</v>
      </c>
      <c r="J342" s="191">
        <f ca="1">IFERROR(__xludf.DUMMYFUNCTION("IMPORTRANGE(""https://docs.google.com/spreadsheets/d/11923uPwbBZFjjGgGUA6NLw09EwE0CqkOc4q9oUmW1yo/edit?usp=sharing"",""ตาก!J237"")"),603.13)</f>
        <v>603.13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IFERROR(__xludf.DUMMYFUNCTION("IMPORTRANGE(""https://docs.google.com/spreadsheets/d/11923uPwbBZFjjGgGUA6NLw09EwE0CqkOc4q9oUmW1yo/edit?usp=sharing"",""ตาก!I238"")"),215)</f>
        <v>215</v>
      </c>
      <c r="J343" s="191">
        <f ca="1">IFERROR(__xludf.DUMMYFUNCTION("IMPORTRANGE(""https://docs.google.com/spreadsheets/d/11923uPwbBZFjjGgGUA6NLw09EwE0CqkOc4q9oUmW1yo/edit?usp=sharing"",""ตาก!J238"")"),0)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IFERROR(__xludf.DUMMYFUNCTION("IMPORTRANGE(""https://docs.google.com/spreadsheets/d/11923uPwbBZFjjGgGUA6NLw09EwE0CqkOc4q9oUmW1yo/edit?usp=sharing"",""ตาก!I239"")"),0)</f>
        <v>0</v>
      </c>
      <c r="J344" s="191">
        <f ca="1">IFERROR(__xludf.DUMMYFUNCTION("IMPORTRANGE(""https://docs.google.com/spreadsheets/d/11923uPwbBZFjjGgGUA6NLw09EwE0CqkOc4q9oUmW1yo/edit?usp=sharing"",""ตาก!J239"")"),0)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IFERROR(__xludf.DUMMYFUNCTION("IMPORTRANGE(""https://docs.google.com/spreadsheets/d/11923uPwbBZFjjGgGUA6NLw09EwE0CqkOc4q9oUmW1yo/edit?usp=sharing"",""ตาก!I240"")"),215)</f>
        <v>215</v>
      </c>
      <c r="J345" s="191">
        <f ca="1">IFERROR(__xludf.DUMMYFUNCTION("IMPORTRANGE(""https://docs.google.com/spreadsheets/d/11923uPwbBZFjjGgGUA6NLw09EwE0CqkOc4q9oUmW1yo/edit?usp=sharing"",""ตาก!J240"")"),0)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IFERROR(__xludf.DUMMYFUNCTION("IMPORTRANGE(""https://docs.google.com/spreadsheets/d/11923uPwbBZFjjGgGUA6NLw09EwE0CqkOc4q9oUmW1yo/edit?usp=sharing"",""ตาก!I241"")"),0)</f>
        <v>0</v>
      </c>
      <c r="J346" s="191">
        <f ca="1">IFERROR(__xludf.DUMMYFUNCTION("IMPORTRANGE(""https://docs.google.com/spreadsheets/d/11923uPwbBZFjjGgGUA6NLw09EwE0CqkOc4q9oUmW1yo/edit?usp=sharing"",""ตาก!J241"")"),0)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IFERROR(__xludf.DUMMYFUNCTION("IMPORTRANGE(""https://docs.google.com/spreadsheets/d/11923uPwbBZFjjGgGUA6NLw09EwE0CqkOc4q9oUmW1yo/edit?usp=sharing"",""ตาก!L242"")"),1788228)</f>
        <v>1788228</v>
      </c>
      <c r="M347" s="347"/>
      <c r="N347" s="347">
        <f ca="1">IFERROR(__xludf.DUMMYFUNCTION("IMPORTRANGE(""https://docs.google.com/spreadsheets/d/11923uPwbBZFjjGgGUA6NLw09EwE0CqkOc4q9oUmW1yo/edit?usp=sharing"",""ตาก!M242"")"),114662)</f>
        <v>114662</v>
      </c>
      <c r="O347" s="347">
        <f ca="1">+IF(L347&gt;0,N347*100/L347,0)</f>
        <v>6.4120458912398197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IFERROR(__xludf.DUMMYFUNCTION("IMPORTRANGE(""https://docs.google.com/spreadsheets/d/11923uPwbBZFjjGgGUA6NLw09EwE0CqkOc4q9oUmW1yo/edit?usp=sharing"",""ตาก!I244"")"),0)</f>
        <v>0</v>
      </c>
      <c r="J349" s="360">
        <f ca="1">IFERROR(__xludf.DUMMYFUNCTION("IMPORTRANGE(""https://docs.google.com/spreadsheets/d/11923uPwbBZFjjGgGUA6NLw09EwE0CqkOc4q9oUmW1yo/edit?usp=sharing"",""ตาก!J244"")"),0)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IFERROR(__xludf.DUMMYFUNCTION("IMPORTRANGE(""https://docs.google.com/spreadsheets/d/11923uPwbBZFjjGgGUA6NLw09EwE0CqkOc4q9oUmW1yo/edit?usp=sharing"",""ตาก!L244"")"),0)</f>
        <v>0</v>
      </c>
      <c r="M349" s="362"/>
      <c r="N349" s="362">
        <f ca="1">IFERROR(__xludf.DUMMYFUNCTION("IMPORTRANGE(""https://docs.google.com/spreadsheets/d/11923uPwbBZFjjGgGUA6NLw09EwE0CqkOc4q9oUmW1yo/edit?usp=sharing"",""ตาก!M244"")"),0)</f>
        <v>0</v>
      </c>
      <c r="O349" s="362">
        <f ca="1">+IF(L349&gt;0,N349*100/L349,0)</f>
        <v>0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IFERROR(__xludf.DUMMYFUNCTION("IMPORTRANGE(""https://docs.google.com/spreadsheets/d/11923uPwbBZFjjGgGUA6NLw09EwE0CqkOc4q9oUmW1yo/edit?usp=sharing"",""ตาก!I245"")"),0)</f>
        <v>0</v>
      </c>
      <c r="J350" s="360">
        <f ca="1">IFERROR(__xludf.DUMMYFUNCTION("IMPORTRANGE(""https://docs.google.com/spreadsheets/d/11923uPwbBZFjjGgGUA6NLw09EwE0CqkOc4q9oUmW1yo/edit?usp=sharing"",""ตาก!J245"")"),0)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IFERROR(__xludf.DUMMYFUNCTION("IMPORTRANGE(""https://docs.google.com/spreadsheets/d/11923uPwbBZFjjGgGUA6NLw09EwE0CqkOc4q9oUmW1yo/edit?usp=sharing"",""ตาก!L246"")"),0)</f>
        <v>0</v>
      </c>
      <c r="M351" s="169"/>
      <c r="N351" s="169">
        <f ca="1">IFERROR(__xludf.DUMMYFUNCTION("IMPORTRANGE(""https://docs.google.com/spreadsheets/d/11923uPwbBZFjjGgGUA6NLw09EwE0CqkOc4q9oUmW1yo/edit?usp=sharing"",""ตาก!M246"")"),0)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IFERROR(__xludf.DUMMYFUNCTION("IMPORTRANGE(""https://docs.google.com/spreadsheets/d/11923uPwbBZFjjGgGUA6NLw09EwE0CqkOc4q9oUmW1yo/edit?usp=sharing"",""ตาก!L247"")"),0)</f>
        <v>0</v>
      </c>
      <c r="M352" s="169"/>
      <c r="N352" s="169">
        <f ca="1">IFERROR(__xludf.DUMMYFUNCTION("IMPORTRANGE(""https://docs.google.com/spreadsheets/d/11923uPwbBZFjjGgGUA6NLw09EwE0CqkOc4q9oUmW1yo/edit?usp=sharing"",""ตาก!M247"")"),0)</f>
        <v>0</v>
      </c>
      <c r="O352" s="169">
        <f t="shared" ca="1" si="105"/>
        <v>0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IFERROR(__xludf.DUMMYFUNCTION("IMPORTRANGE(""https://docs.google.com/spreadsheets/d/11923uPwbBZFjjGgGUA6NLw09EwE0CqkOc4q9oUmW1yo/edit?usp=sharing"",""ตาก!L248"")"),0)</f>
        <v>0</v>
      </c>
      <c r="M353" s="171"/>
      <c r="N353" s="171">
        <f ca="1">IFERROR(__xludf.DUMMYFUNCTION("IMPORTRANGE(""https://docs.google.com/spreadsheets/d/11923uPwbBZFjjGgGUA6NLw09EwE0CqkOc4q9oUmW1yo/edit?usp=sharing"",""ตาก!M248"")"),0)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IFERROR(__xludf.DUMMYFUNCTION("IMPORTRANGE(""https://docs.google.com/spreadsheets/d/11923uPwbBZFjjGgGUA6NLw09EwE0CqkOc4q9oUmW1yo/edit?usp=sharing"",""ตาก!L249"")"),0)</f>
        <v>0</v>
      </c>
      <c r="M354" s="171"/>
      <c r="N354" s="171">
        <f ca="1">IFERROR(__xludf.DUMMYFUNCTION("IMPORTRANGE(""https://docs.google.com/spreadsheets/d/11923uPwbBZFjjGgGUA6NLw09EwE0CqkOc4q9oUmW1yo/edit?usp=sharing"",""ตาก!M249"")"),0)</f>
        <v>0</v>
      </c>
      <c r="O354" s="171">
        <f t="shared" ca="1" si="105"/>
        <v>0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IFERROR(__xludf.DUMMYFUNCTION("IMPORTRANGE(""https://docs.google.com/spreadsheets/d/11923uPwbBZFjjGgGUA6NLw09EwE0CqkOc4q9oUmW1yo/edit?usp=sharing"",""ตาก!M250"")"),0)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IFERROR(__xludf.DUMMYFUNCTION("IMPORTRANGE(""https://docs.google.com/spreadsheets/d/11923uPwbBZFjjGgGUA6NLw09EwE0CqkOc4q9oUmW1yo/edit?usp=sharing"",""ตาก!M251"")"),0)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IFERROR(__xludf.DUMMYFUNCTION("IMPORTRANGE(""https://docs.google.com/spreadsheets/d/11923uPwbBZFjjGgGUA6NLw09EwE0CqkOc4q9oUmW1yo/edit?usp=sharing"",""ตาก!M252"")"),0)</f>
        <v>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IFERROR(__xludf.DUMMYFUNCTION("IMPORTRANGE(""https://docs.google.com/spreadsheets/d/11923uPwbBZFjjGgGUA6NLw09EwE0CqkOc4q9oUmW1yo/edit?usp=sharing"",""ตาก!M253"")"),0)</f>
        <v>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IFERROR(__xludf.DUMMYFUNCTION("IMPORTRANGE(""https://docs.google.com/spreadsheets/d/11923uPwbBZFjjGgGUA6NLw09EwE0CqkOc4q9oUmW1yo/edit?usp=sharing"",""ตาก!J255"")"),0)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IFERROR(__xludf.DUMMYFUNCTION("IMPORTRANGE(""https://docs.google.com/spreadsheets/d/11923uPwbBZFjjGgGUA6NLw09EwE0CqkOc4q9oUmW1yo/edit?usp=sharing"",""ตาก!J256"")"),0)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IFERROR(__xludf.DUMMYFUNCTION("IMPORTRANGE(""https://docs.google.com/spreadsheets/d/11923uPwbBZFjjGgGUA6NLw09EwE0CqkOc4q9oUmW1yo/edit?usp=sharing"",""ตาก!J257"")"),0)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IFERROR(__xludf.DUMMYFUNCTION("IMPORTRANGE(""https://docs.google.com/spreadsheets/d/11923uPwbBZFjjGgGUA6NLw09EwE0CqkOc4q9oUmW1yo/edit?usp=sharing"",""ตาก!J258"")"),0)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IFERROR(__xludf.DUMMYFUNCTION("IMPORTRANGE(""https://docs.google.com/spreadsheets/d/11923uPwbBZFjjGgGUA6NLw09EwE0CqkOc4q9oUmW1yo/edit?usp=sharing"",""ตาก!J166"")"),0)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IFERROR(__xludf.DUMMYFUNCTION("IMPORTRANGE(""https://docs.google.com/spreadsheets/d/11923uPwbBZFjjGgGUA6NLw09EwE0CqkOc4q9oUmW1yo/edit?usp=sharing"",""ตาก!J166"")"),0)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IFERROR(__xludf.DUMMYFUNCTION("IMPORTRANGE(""https://docs.google.com/spreadsheets/d/11923uPwbBZFjjGgGUA6NLw09EwE0CqkOc4q9oUmW1yo/edit?usp=sharing"",""ตาก!J166"")"),0)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IFERROR(__xludf.DUMMYFUNCTION("IMPORTRANGE(""https://docs.google.com/spreadsheets/d/11923uPwbBZFjjGgGUA6NLw09EwE0CqkOc4q9oUmW1yo/edit?usp=sharing"",""ตาก!J166"")"),0)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IFERROR(__xludf.DUMMYFUNCTION("IMPORTRANGE(""https://docs.google.com/spreadsheets/d/11923uPwbBZFjjGgGUA6NLw09EwE0CqkOc4q9oUmW1yo/edit?usp=sharing"",""ตาก!I263"")"),0)</f>
        <v>0</v>
      </c>
      <c r="J368" s="191">
        <f ca="1">IFERROR(__xludf.DUMMYFUNCTION("IMPORTRANGE(""https://docs.google.com/spreadsheets/d/11923uPwbBZFjjGgGUA6NLw09EwE0CqkOc4q9oUmW1yo/edit?usp=sharing"",""ตาก!J263"")"),0)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IFERROR(__xludf.DUMMYFUNCTION("IMPORTRANGE(""https://docs.google.com/spreadsheets/d/11923uPwbBZFjjGgGUA6NLw09EwE0CqkOc4q9oUmW1yo/edit?usp=sharing"",""ตาก!I164"")"),0)</f>
        <v>0</v>
      </c>
      <c r="J369" s="191">
        <f ca="1">IFERROR(__xludf.DUMMYFUNCTION("IMPORTRANGE(""https://docs.google.com/spreadsheets/d/11923uPwbBZFjjGgGUA6NLw09EwE0CqkOc4q9oUmW1yo/edit?usp=sharing"",""ตาก!J164"")"),0)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IFERROR(__xludf.DUMMYFUNCTION("IMPORTRANGE(""https://docs.google.com/spreadsheets/d/11923uPwbBZFjjGgGUA6NLw09EwE0CqkOc4q9oUmW1yo/edit?usp=sharing"",""ตาก!I265"")"),0)</f>
        <v>0</v>
      </c>
      <c r="J370" s="191">
        <f ca="1">IFERROR(__xludf.DUMMYFUNCTION("IMPORTRANGE(""https://docs.google.com/spreadsheets/d/11923uPwbBZFjjGgGUA6NLw09EwE0CqkOc4q9oUmW1yo/edit?usp=sharing"",""ตาก!J265"")"),0)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IFERROR(__xludf.DUMMYFUNCTION("IMPORTRANGE(""https://docs.google.com/spreadsheets/d/11923uPwbBZFjjGgGUA6NLw09EwE0CqkOc4q9oUmW1yo/edit?usp=sharing"",""ตาก!I164"")"),0)</f>
        <v>0</v>
      </c>
      <c r="J371" s="192">
        <f ca="1">IFERROR(__xludf.DUMMYFUNCTION("IMPORTRANGE(""https://docs.google.com/spreadsheets/d/11923uPwbBZFjjGgGUA6NLw09EwE0CqkOc4q9oUmW1yo/edit?usp=sharing"",""ตาก!J164"")"),0)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IFERROR(__xludf.DUMMYFUNCTION("IMPORTRANGE(""https://docs.google.com/spreadsheets/d/11923uPwbBZFjjGgGUA6NLw09EwE0CqkOc4q9oUmW1yo/edit?usp=sharing"",""ตาก!I267"")"),0)</f>
        <v>0</v>
      </c>
      <c r="J372" s="192">
        <f ca="1">IFERROR(__xludf.DUMMYFUNCTION("IMPORTRANGE(""https://docs.google.com/spreadsheets/d/11923uPwbBZFjjGgGUA6NLw09EwE0CqkOc4q9oUmW1yo/edit?usp=sharing"",""ตาก!J267"")"),0)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IFERROR(__xludf.DUMMYFUNCTION("IMPORTRANGE(""https://docs.google.com/spreadsheets/d/11923uPwbBZFjjGgGUA6NLw09EwE0CqkOc4q9oUmW1yo/edit?usp=sharing"",""ตาก!I164"")"),0)</f>
        <v>0</v>
      </c>
      <c r="J373" s="191">
        <f ca="1">IFERROR(__xludf.DUMMYFUNCTION("IMPORTRANGE(""https://docs.google.com/spreadsheets/d/11923uPwbBZFjjGgGUA6NLw09EwE0CqkOc4q9oUmW1yo/edit?usp=sharing"",""ตาก!J164"")"),0)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IFERROR(__xludf.DUMMYFUNCTION("IMPORTRANGE(""https://docs.google.com/spreadsheets/d/11923uPwbBZFjjGgGUA6NLw09EwE0CqkOc4q9oUmW1yo/edit?usp=sharing"",""ตาก!I164"")"),0)</f>
        <v>0</v>
      </c>
      <c r="J374" s="191">
        <f ca="1">IFERROR(__xludf.DUMMYFUNCTION("IMPORTRANGE(""https://docs.google.com/spreadsheets/d/11923uPwbBZFjjGgGUA6NLw09EwE0CqkOc4q9oUmW1yo/edit?usp=sharing"",""ตาก!J164"")"),0)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IFERROR(__xludf.DUMMYFUNCTION("IMPORTRANGE(""https://docs.google.com/spreadsheets/d/11923uPwbBZFjjGgGUA6NLw09EwE0CqkOc4q9oUmW1yo/edit?usp=sharing"",""ตาก!I270"")"),0)</f>
        <v>0</v>
      </c>
      <c r="J375" s="191">
        <f ca="1">IFERROR(__xludf.DUMMYFUNCTION("IMPORTRANGE(""https://docs.google.com/spreadsheets/d/11923uPwbBZFjjGgGUA6NLw09EwE0CqkOc4q9oUmW1yo/edit?usp=sharing"",""ตาก!J270"")"),0)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IFERROR(__xludf.DUMMYFUNCTION("IMPORTRANGE(""https://docs.google.com/spreadsheets/d/11923uPwbBZFjjGgGUA6NLw09EwE0CqkOc4q9oUmW1yo/edit?usp=sharing"",""ตาก!I271"")"),0)</f>
        <v>0</v>
      </c>
      <c r="J376" s="192">
        <f ca="1">IFERROR(__xludf.DUMMYFUNCTION("IMPORTRANGE(""https://docs.google.com/spreadsheets/d/11923uPwbBZFjjGgGUA6NLw09EwE0CqkOc4q9oUmW1yo/edit?usp=sharing"",""ตาก!J271"")"),0)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IFERROR(__xludf.DUMMYFUNCTION("IMPORTRANGE(""https://docs.google.com/spreadsheets/d/11923uPwbBZFjjGgGUA6NLw09EwE0CqkOc4q9oUmW1yo/edit?usp=sharing"",""ตาก!I272"")"),0)</f>
        <v>0</v>
      </c>
      <c r="J377" s="191">
        <f ca="1">IFERROR(__xludf.DUMMYFUNCTION("IMPORTRANGE(""https://docs.google.com/spreadsheets/d/11923uPwbBZFjjGgGUA6NLw09EwE0CqkOc4q9oUmW1yo/edit?usp=sharing"",""ตาก!J272"")"),0)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IFERROR(__xludf.DUMMYFUNCTION("IMPORTRANGE(""https://docs.google.com/spreadsheets/d/11923uPwbBZFjjGgGUA6NLw09EwE0CqkOc4q9oUmW1yo/edit?usp=sharing"",""ตาก!J273"")"),0)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IFERROR(__xludf.DUMMYFUNCTION("IMPORTRANGE(""https://docs.google.com/spreadsheets/d/11923uPwbBZFjjGgGUA6NLw09EwE0CqkOc4q9oUmW1yo/edit?usp=sharing"",""ตาก!J274"")"),0)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IFERROR(__xludf.DUMMYFUNCTION("IMPORTRANGE(""https://docs.google.com/spreadsheets/d/11923uPwbBZFjjGgGUA6NLw09EwE0CqkOc4q9oUmW1yo/edit?usp=sharing"",""ตาก!I275"")"),500)</f>
        <v>500</v>
      </c>
      <c r="J380" s="360">
        <f ca="1">IFERROR(__xludf.DUMMYFUNCTION("IMPORTRANGE(""https://docs.google.com/spreadsheets/d/11923uPwbBZFjjGgGUA6NLw09EwE0CqkOc4q9oUmW1yo/edit?usp=sharing"",""ตาก!J275"")"),0)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IFERROR(__xludf.DUMMYFUNCTION("IMPORTRANGE(""https://docs.google.com/spreadsheets/d/11923uPwbBZFjjGgGUA6NLw09EwE0CqkOc4q9oUmW1yo/edit?usp=sharing"",""ตาก!L275"")"),460140)</f>
        <v>460140</v>
      </c>
      <c r="M380" s="362"/>
      <c r="N380" s="362">
        <f ca="1">IFERROR(__xludf.DUMMYFUNCTION("IMPORTRANGE(""https://docs.google.com/spreadsheets/d/11923uPwbBZFjjGgGUA6NLw09EwE0CqkOc4q9oUmW1yo/edit?usp=sharing"",""ตาก!M275"")"),42090)</f>
        <v>42090</v>
      </c>
      <c r="O380" s="362">
        <f ca="1">+IF(L380&gt;0,N380*100/L380,0)</f>
        <v>9.1472160646759679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IFERROR(__xludf.DUMMYFUNCTION("IMPORTRANGE(""https://docs.google.com/spreadsheets/d/11923uPwbBZFjjGgGUA6NLw09EwE0CqkOc4q9oUmW1yo/edit?usp=sharing"",""ตาก!I276"")"),50)</f>
        <v>50</v>
      </c>
      <c r="J381" s="360">
        <f ca="1">IFERROR(__xludf.DUMMYFUNCTION("IMPORTRANGE(""https://docs.google.com/spreadsheets/d/11923uPwbBZFjjGgGUA6NLw09EwE0CqkOc4q9oUmW1yo/edit?usp=sharing"",""ตาก!J276"")"),50)</f>
        <v>50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IFERROR(__xludf.DUMMYFUNCTION("IMPORTRANGE(""https://docs.google.com/spreadsheets/d/11923uPwbBZFjjGgGUA6NLw09EwE0CqkOc4q9oUmW1yo/edit?usp=sharing"",""ตาก!L277"")"),0)</f>
        <v>0</v>
      </c>
      <c r="M382" s="169"/>
      <c r="N382" s="169">
        <f ca="1">IFERROR(__xludf.DUMMYFUNCTION("IMPORTRANGE(""https://docs.google.com/spreadsheets/d/11923uPwbBZFjjGgGUA6NLw09EwE0CqkOc4q9oUmW1yo/edit?usp=sharing"",""ตาก!M277"")"),0)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IFERROR(__xludf.DUMMYFUNCTION("IMPORTRANGE(""https://docs.google.com/spreadsheets/d/11923uPwbBZFjjGgGUA6NLw09EwE0CqkOc4q9oUmW1yo/edit?usp=sharing"",""ตาก!L278"")"),460140)</f>
        <v>460140</v>
      </c>
      <c r="M383" s="169"/>
      <c r="N383" s="169">
        <f ca="1">IFERROR(__xludf.DUMMYFUNCTION("IMPORTRANGE(""https://docs.google.com/spreadsheets/d/11923uPwbBZFjjGgGUA6NLw09EwE0CqkOc4q9oUmW1yo/edit?usp=sharing"",""ตาก!M278"")"),42090)</f>
        <v>42090</v>
      </c>
      <c r="O383" s="169">
        <f t="shared" ca="1" si="109"/>
        <v>9.1472160646759679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IFERROR(__xludf.DUMMYFUNCTION("IMPORTRANGE(""https://docs.google.com/spreadsheets/d/11923uPwbBZFjjGgGUA6NLw09EwE0CqkOc4q9oUmW1yo/edit?usp=sharing"",""ตาก!L279"")"),0)</f>
        <v>0</v>
      </c>
      <c r="M384" s="171"/>
      <c r="N384" s="171">
        <f ca="1">IFERROR(__xludf.DUMMYFUNCTION("IMPORTRANGE(""https://docs.google.com/spreadsheets/d/11923uPwbBZFjjGgGUA6NLw09EwE0CqkOc4q9oUmW1yo/edit?usp=sharing"",""ตาก!M279"")"),0)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IFERROR(__xludf.DUMMYFUNCTION("IMPORTRANGE(""https://docs.google.com/spreadsheets/d/11923uPwbBZFjjGgGUA6NLw09EwE0CqkOc4q9oUmW1yo/edit?usp=sharing"",""ตาก!L280"")"),460140)</f>
        <v>460140</v>
      </c>
      <c r="M385" s="171"/>
      <c r="N385" s="171">
        <f ca="1">IFERROR(__xludf.DUMMYFUNCTION("IMPORTRANGE(""https://docs.google.com/spreadsheets/d/11923uPwbBZFjjGgGUA6NLw09EwE0CqkOc4q9oUmW1yo/edit?usp=sharing"",""ตาก!M280"")"),42090)</f>
        <v>42090</v>
      </c>
      <c r="O385" s="171">
        <f t="shared" ca="1" si="109"/>
        <v>9.1472160646759679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IFERROR(__xludf.DUMMYFUNCTION("IMPORTRANGE(""https://docs.google.com/spreadsheets/d/11923uPwbBZFjjGgGUA6NLw09EwE0CqkOc4q9oUmW1yo/edit?usp=sharing"",""ตาก!M281"")"),38650)</f>
        <v>38650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IFERROR(__xludf.DUMMYFUNCTION("IMPORTRANGE(""https://docs.google.com/spreadsheets/d/11923uPwbBZFjjGgGUA6NLw09EwE0CqkOc4q9oUmW1yo/edit?usp=sharing"",""ตาก!M282"")"),0)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IFERROR(__xludf.DUMMYFUNCTION("IMPORTRANGE(""https://docs.google.com/spreadsheets/d/11923uPwbBZFjjGgGUA6NLw09EwE0CqkOc4q9oUmW1yo/edit?usp=sharing"",""ตาก!M283"")"),0)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IFERROR(__xludf.DUMMYFUNCTION("IMPORTRANGE(""https://docs.google.com/spreadsheets/d/11923uPwbBZFjjGgGUA6NLw09EwE0CqkOc4q9oUmW1yo/edit?usp=sharing"",""ตาก!M284"")"),3440)</f>
        <v>3440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IFERROR(__xludf.DUMMYFUNCTION("IMPORTRANGE(""https://docs.google.com/spreadsheets/d/11923uPwbBZFjjGgGUA6NLw09EwE0CqkOc4q9oUmW1yo/edit?usp=sharing"",""ตาก!J286"")"),0)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IFERROR(__xludf.DUMMYFUNCTION("IMPORTRANGE(""https://docs.google.com/spreadsheets/d/11923uPwbBZFjjGgGUA6NLw09EwE0CqkOc4q9oUmW1yo/edit?usp=sharing"",""ตาก!J287"")"),1)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IFERROR(__xludf.DUMMYFUNCTION("IMPORTRANGE(""https://docs.google.com/spreadsheets/d/11923uPwbBZFjjGgGUA6NLw09EwE0CqkOc4q9oUmW1yo/edit?usp=sharing"",""ตาก!J288"")"),1)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IFERROR(__xludf.DUMMYFUNCTION("IMPORTRANGE(""https://docs.google.com/spreadsheets/d/11923uPwbBZFjjGgGUA6NLw09EwE0CqkOc4q9oUmW1yo/edit?usp=sharing"",""ตาก!J289"")"),1)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IFERROR(__xludf.DUMMYFUNCTION("IMPORTRANGE(""https://docs.google.com/spreadsheets/d/11923uPwbBZFjjGgGUA6NLw09EwE0CqkOc4q9oUmW1yo/edit?usp=sharing"",""ตาก!I291"")"),50)</f>
        <v>50</v>
      </c>
      <c r="J396" s="192">
        <f ca="1">IFERROR(__xludf.DUMMYFUNCTION("IMPORTRANGE(""https://docs.google.com/spreadsheets/d/11923uPwbBZFjjGgGUA6NLw09EwE0CqkOc4q9oUmW1yo/edit?usp=sharing"",""ตาก!J291"")"),50)</f>
        <v>50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IFERROR(__xludf.DUMMYFUNCTION("IMPORTRANGE(""https://docs.google.com/spreadsheets/d/11923uPwbBZFjjGgGUA6NLw09EwE0CqkOc4q9oUmW1yo/edit?usp=sharing"",""ตาก!I292"")"),500)</f>
        <v>500</v>
      </c>
      <c r="J397" s="192">
        <f ca="1">IFERROR(__xludf.DUMMYFUNCTION("IMPORTRANGE(""https://docs.google.com/spreadsheets/d/11923uPwbBZFjjGgGUA6NLw09EwE0CqkOc4q9oUmW1yo/edit?usp=sharing"",""ตาก!J292"")"),0)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IFERROR(__xludf.DUMMYFUNCTION("IMPORTRANGE(""https://docs.google.com/spreadsheets/d/11923uPwbBZFjjGgGUA6NLw09EwE0CqkOc4q9oUmW1yo/edit?usp=sharing"",""ตาก!I293"")"),50)</f>
        <v>50</v>
      </c>
      <c r="J398" s="192">
        <f ca="1">IFERROR(__xludf.DUMMYFUNCTION("IMPORTRANGE(""https://docs.google.com/spreadsheets/d/11923uPwbBZFjjGgGUA6NLw09EwE0CqkOc4q9oUmW1yo/edit?usp=sharing"",""ตาก!J293"")"),0)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IFERROR(__xludf.DUMMYFUNCTION("IMPORTRANGE(""https://docs.google.com/spreadsheets/d/11923uPwbBZFjjGgGUA6NLw09EwE0CqkOc4q9oUmW1yo/edit?usp=sharing"",""ตาก!J294"")"),0)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IFERROR(__xludf.DUMMYFUNCTION("IMPORTRANGE(""https://docs.google.com/spreadsheets/d/11923uPwbBZFjjGgGUA6NLw09EwE0CqkOc4q9oUmW1yo/edit?usp=sharing"",""ตาก!J295"")"),0)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IFERROR(__xludf.DUMMYFUNCTION("IMPORTRANGE(""https://docs.google.com/spreadsheets/d/11923uPwbBZFjjGgGUA6NLw09EwE0CqkOc4q9oUmW1yo/edit?usp=sharing"",""ตาก!I296"")"),225)</f>
        <v>225</v>
      </c>
      <c r="J401" s="360">
        <f ca="1">IFERROR(__xludf.DUMMYFUNCTION("IMPORTRANGE(""https://docs.google.com/spreadsheets/d/11923uPwbBZFjjGgGUA6NLw09EwE0CqkOc4q9oUmW1yo/edit?usp=sharing"",""ตาก!J296"")"),0)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IFERROR(__xludf.DUMMYFUNCTION("IMPORTRANGE(""https://docs.google.com/spreadsheets/d/11923uPwbBZFjjGgGUA6NLw09EwE0CqkOc4q9oUmW1yo/edit?usp=sharing"",""ตาก!L296"")"),230370)</f>
        <v>230370</v>
      </c>
      <c r="M401" s="362"/>
      <c r="N401" s="362">
        <f ca="1">IFERROR(__xludf.DUMMYFUNCTION("IMPORTRANGE(""https://docs.google.com/spreadsheets/d/11923uPwbBZFjjGgGUA6NLw09EwE0CqkOc4q9oUmW1yo/edit?usp=sharing"",""ตาก!M296"")"),0)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IFERROR(__xludf.DUMMYFUNCTION("IMPORTRANGE(""https://docs.google.com/spreadsheets/d/11923uPwbBZFjjGgGUA6NLw09EwE0CqkOc4q9oUmW1yo/edit?usp=sharing"",""ตาก!I297"")"),75)</f>
        <v>75</v>
      </c>
      <c r="J402" s="360">
        <f ca="1">IFERROR(__xludf.DUMMYFUNCTION("IMPORTRANGE(""https://docs.google.com/spreadsheets/d/11923uPwbBZFjjGgGUA6NLw09EwE0CqkOc4q9oUmW1yo/edit?usp=sharing"",""ตาก!J297"")"),0)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IFERROR(__xludf.DUMMYFUNCTION("IMPORTRANGE(""https://docs.google.com/spreadsheets/d/11923uPwbBZFjjGgGUA6NLw09EwE0CqkOc4q9oUmW1yo/edit?usp=sharing"",""ตาก!L298"")"),0)</f>
        <v>0</v>
      </c>
      <c r="M403" s="169"/>
      <c r="N403" s="171">
        <f ca="1">IFERROR(__xludf.DUMMYFUNCTION("IMPORTRANGE(""https://docs.google.com/spreadsheets/d/11923uPwbBZFjjGgGUA6NLw09EwE0CqkOc4q9oUmW1yo/edit?usp=sharing"",""ตาก!M298"")"),0)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IFERROR(__xludf.DUMMYFUNCTION("IMPORTRANGE(""https://docs.google.com/spreadsheets/d/11923uPwbBZFjjGgGUA6NLw09EwE0CqkOc4q9oUmW1yo/edit?usp=sharing"",""ตาก!L299"")"),230370)</f>
        <v>230370</v>
      </c>
      <c r="M404" s="169"/>
      <c r="N404" s="171">
        <f ca="1">IFERROR(__xludf.DUMMYFUNCTION("IMPORTRANGE(""https://docs.google.com/spreadsheets/d/11923uPwbBZFjjGgGUA6NLw09EwE0CqkOc4q9oUmW1yo/edit?usp=sharing"",""ตาก!M299"")"),0)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IFERROR(__xludf.DUMMYFUNCTION("IMPORTRANGE(""https://docs.google.com/spreadsheets/d/11923uPwbBZFjjGgGUA6NLw09EwE0CqkOc4q9oUmW1yo/edit?usp=sharing"",""ตาก!L300"")"),0)</f>
        <v>0</v>
      </c>
      <c r="M405" s="171"/>
      <c r="N405" s="171">
        <f ca="1">IFERROR(__xludf.DUMMYFUNCTION("IMPORTRANGE(""https://docs.google.com/spreadsheets/d/11923uPwbBZFjjGgGUA6NLw09EwE0CqkOc4q9oUmW1yo/edit?usp=sharing"",""ตาก!M300"")"),0)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IFERROR(__xludf.DUMMYFUNCTION("IMPORTRANGE(""https://docs.google.com/spreadsheets/d/11923uPwbBZFjjGgGUA6NLw09EwE0CqkOc4q9oUmW1yo/edit?usp=sharing"",""ตาก!L301"")"),230370)</f>
        <v>230370</v>
      </c>
      <c r="M406" s="171"/>
      <c r="N406" s="171">
        <f ca="1">IFERROR(__xludf.DUMMYFUNCTION("IMPORTRANGE(""https://docs.google.com/spreadsheets/d/11923uPwbBZFjjGgGUA6NLw09EwE0CqkOc4q9oUmW1yo/edit?usp=sharing"",""ตาก!M301"")"),0)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IFERROR(__xludf.DUMMYFUNCTION("IMPORTRANGE(""https://docs.google.com/spreadsheets/d/11923uPwbBZFjjGgGUA6NLw09EwE0CqkOc4q9oUmW1yo/edit?usp=sharing"",""ตาก!M302"")"),0)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IFERROR(__xludf.DUMMYFUNCTION("IMPORTRANGE(""https://docs.google.com/spreadsheets/d/11923uPwbBZFjjGgGUA6NLw09EwE0CqkOc4q9oUmW1yo/edit?usp=sharing"",""ตาก!M303"")"),0)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IFERROR(__xludf.DUMMYFUNCTION("IMPORTRANGE(""https://docs.google.com/spreadsheets/d/11923uPwbBZFjjGgGUA6NLw09EwE0CqkOc4q9oUmW1yo/edit?usp=sharing"",""ตาก!M304"")"),0)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IFERROR(__xludf.DUMMYFUNCTION("IMPORTRANGE(""https://docs.google.com/spreadsheets/d/11923uPwbBZFjjGgGUA6NLw09EwE0CqkOc4q9oUmW1yo/edit?usp=sharing"",""ตาก!M305"")"),0)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IFERROR(__xludf.DUMMYFUNCTION("IMPORTRANGE(""https://docs.google.com/spreadsheets/d/11923uPwbBZFjjGgGUA6NLw09EwE0CqkOc4q9oUmW1yo/edit?usp=sharing"",""ตาก!J307"")"),1)</f>
        <v>1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IFERROR(__xludf.DUMMYFUNCTION("IMPORTRANGE(""https://docs.google.com/spreadsheets/d/11923uPwbBZFjjGgGUA6NLw09EwE0CqkOc4q9oUmW1yo/edit?usp=sharing"",""ตาก!J308"")"),1)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IFERROR(__xludf.DUMMYFUNCTION("IMPORTRANGE(""https://docs.google.com/spreadsheets/d/11923uPwbBZFjjGgGUA6NLw09EwE0CqkOc4q9oUmW1yo/edit?usp=sharing"",""ตาก!J309"")"),1)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IFERROR(__xludf.DUMMYFUNCTION("IMPORTRANGE(""https://docs.google.com/spreadsheets/d/11923uPwbBZFjjGgGUA6NLw09EwE0CqkOc4q9oUmW1yo/edit?usp=sharing"",""ตาก!J310"")"),1)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IFERROR(__xludf.DUMMYFUNCTION("IMPORTRANGE(""https://docs.google.com/spreadsheets/d/11923uPwbBZFjjGgGUA6NLw09EwE0CqkOc4q9oUmW1yo/edit?usp=sharing"",""ตาก!I311"")"),75)</f>
        <v>75</v>
      </c>
      <c r="J416" s="203">
        <f ca="1">IFERROR(__xludf.DUMMYFUNCTION("IMPORTRANGE(""https://docs.google.com/spreadsheets/d/11923uPwbBZFjjGgGUA6NLw09EwE0CqkOc4q9oUmW1yo/edit?usp=sharing"",""ตาก!J311"")"),0)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IFERROR(__xludf.DUMMYFUNCTION("IMPORTRANGE(""https://docs.google.com/spreadsheets/d/11923uPwbBZFjjGgGUA6NLw09EwE0CqkOc4q9oUmW1yo/edit?usp=sharing"",""ตาก!I312"")"),0)</f>
        <v>0</v>
      </c>
      <c r="J417" s="379">
        <f ca="1">IFERROR(__xludf.DUMMYFUNCTION("IMPORTRANGE(""https://docs.google.com/spreadsheets/d/11923uPwbBZFjjGgGUA6NLw09EwE0CqkOc4q9oUmW1yo/edit?usp=sharing"",""ตาก!J312"")"),0)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IFERROR(__xludf.DUMMYFUNCTION("IMPORTRANGE(""https://docs.google.com/spreadsheets/d/11923uPwbBZFjjGgGUA6NLw09EwE0CqkOc4q9oUmW1yo/edit?usp=sharing"",""ตาก!I313"")"),0)</f>
        <v>0</v>
      </c>
      <c r="J418" s="380">
        <f ca="1">IFERROR(__xludf.DUMMYFUNCTION("IMPORTRANGE(""https://docs.google.com/spreadsheets/d/11923uPwbBZFjjGgGUA6NLw09EwE0CqkOc4q9oUmW1yo/edit?usp=sharing"",""ตาก!J313"")"),0)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IFERROR(__xludf.DUMMYFUNCTION("IMPORTRANGE(""https://docs.google.com/spreadsheets/d/11923uPwbBZFjjGgGUA6NLw09EwE0CqkOc4q9oUmW1yo/edit?usp=sharing"",""ตาก!I314"")"),0)</f>
        <v>0</v>
      </c>
      <c r="J419" s="275">
        <f ca="1">IFERROR(__xludf.DUMMYFUNCTION("IMPORTRANGE(""https://docs.google.com/spreadsheets/d/11923uPwbBZFjjGgGUA6NLw09EwE0CqkOc4q9oUmW1yo/edit?usp=sharing"",""ตาก!J314"")"),0)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IFERROR(__xludf.DUMMYFUNCTION("IMPORTRANGE(""https://docs.google.com/spreadsheets/d/11923uPwbBZFjjGgGUA6NLw09EwE0CqkOc4q9oUmW1yo/edit?usp=sharing"",""ตาก!I315"")"),0)</f>
        <v>0</v>
      </c>
      <c r="J420" s="275">
        <f ca="1">IFERROR(__xludf.DUMMYFUNCTION("IMPORTRANGE(""https://docs.google.com/spreadsheets/d/11923uPwbBZFjjGgGUA6NLw09EwE0CqkOc4q9oUmW1yo/edit?usp=sharing"",""ตาก!J315"")"),0)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IFERROR(__xludf.DUMMYFUNCTION("IMPORTRANGE(""https://docs.google.com/spreadsheets/d/11923uPwbBZFjjGgGUA6NLw09EwE0CqkOc4q9oUmW1yo/edit?usp=sharing"",""ตาก!I316"")"),65)</f>
        <v>65</v>
      </c>
      <c r="J421" s="379">
        <f ca="1">IFERROR(__xludf.DUMMYFUNCTION("IMPORTRANGE(""https://docs.google.com/spreadsheets/d/11923uPwbBZFjjGgGUA6NLw09EwE0CqkOc4q9oUmW1yo/edit?usp=sharing"",""ตาก!J316"")"),0)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IFERROR(__xludf.DUMMYFUNCTION("IMPORTRANGE(""https://docs.google.com/spreadsheets/d/11923uPwbBZFjjGgGUA6NLw09EwE0CqkOc4q9oUmW1yo/edit?usp=sharing"",""ตาก!I317"")"),195)</f>
        <v>195</v>
      </c>
      <c r="J422" s="380">
        <f ca="1">IFERROR(__xludf.DUMMYFUNCTION("IMPORTRANGE(""https://docs.google.com/spreadsheets/d/11923uPwbBZFjjGgGUA6NLw09EwE0CqkOc4q9oUmW1yo/edit?usp=sharing"",""ตาก!J317"")"),0)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IFERROR(__xludf.DUMMYFUNCTION("IMPORTRANGE(""https://docs.google.com/spreadsheets/d/11923uPwbBZFjjGgGUA6NLw09EwE0CqkOc4q9oUmW1yo/edit?usp=sharing"",""ตาก!I318"")"),65)</f>
        <v>65</v>
      </c>
      <c r="J423" s="275">
        <f ca="1">IFERROR(__xludf.DUMMYFUNCTION("IMPORTRANGE(""https://docs.google.com/spreadsheets/d/11923uPwbBZFjjGgGUA6NLw09EwE0CqkOc4q9oUmW1yo/edit?usp=sharing"",""ตาก!J318"")"),0)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IFERROR(__xludf.DUMMYFUNCTION("IMPORTRANGE(""https://docs.google.com/spreadsheets/d/11923uPwbBZFjjGgGUA6NLw09EwE0CqkOc4q9oUmW1yo/edit?usp=sharing"",""ตาก!I319"")"),65)</f>
        <v>65</v>
      </c>
      <c r="J424" s="275">
        <f ca="1">IFERROR(__xludf.DUMMYFUNCTION("IMPORTRANGE(""https://docs.google.com/spreadsheets/d/11923uPwbBZFjjGgGUA6NLw09EwE0CqkOc4q9oUmW1yo/edit?usp=sharing"",""ตาก!J319"")"),0)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IFERROR(__xludf.DUMMYFUNCTION("IMPORTRANGE(""https://docs.google.com/spreadsheets/d/11923uPwbBZFjjGgGUA6NLw09EwE0CqkOc4q9oUmW1yo/edit?usp=sharing"",""ตาก!I320"")"),65)</f>
        <v>65</v>
      </c>
      <c r="J425" s="275">
        <f ca="1">IFERROR(__xludf.DUMMYFUNCTION("IMPORTRANGE(""https://docs.google.com/spreadsheets/d/11923uPwbBZFjjGgGUA6NLw09EwE0CqkOc4q9oUmW1yo/edit?usp=sharing"",""ตาก!J320"")"),0)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IFERROR(__xludf.DUMMYFUNCTION("IMPORTRANGE(""https://docs.google.com/spreadsheets/d/11923uPwbBZFjjGgGUA6NLw09EwE0CqkOc4q9oUmW1yo/edit?usp=sharing"",""ตาก!I321"")"),10)</f>
        <v>10</v>
      </c>
      <c r="J426" s="379">
        <f ca="1">IFERROR(__xludf.DUMMYFUNCTION("IMPORTRANGE(""https://docs.google.com/spreadsheets/d/11923uPwbBZFjjGgGUA6NLw09EwE0CqkOc4q9oUmW1yo/edit?usp=sharing"",""ตาก!J321"")"),0)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IFERROR(__xludf.DUMMYFUNCTION("IMPORTRANGE(""https://docs.google.com/spreadsheets/d/11923uPwbBZFjjGgGUA6NLw09EwE0CqkOc4q9oUmW1yo/edit?usp=sharing"",""ตาก!I322"")"),30)</f>
        <v>30</v>
      </c>
      <c r="J427" s="380">
        <f ca="1">IFERROR(__xludf.DUMMYFUNCTION("IMPORTRANGE(""https://docs.google.com/spreadsheets/d/11923uPwbBZFjjGgGUA6NLw09EwE0CqkOc4q9oUmW1yo/edit?usp=sharing"",""ตาก!J322"")"),0)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IFERROR(__xludf.DUMMYFUNCTION("IMPORTRANGE(""https://docs.google.com/spreadsheets/d/11923uPwbBZFjjGgGUA6NLw09EwE0CqkOc4q9oUmW1yo/edit?usp=sharing"",""ตาก!I323"")"),10)</f>
        <v>10</v>
      </c>
      <c r="J428" s="275">
        <f ca="1">IFERROR(__xludf.DUMMYFUNCTION("IMPORTRANGE(""https://docs.google.com/spreadsheets/d/11923uPwbBZFjjGgGUA6NLw09EwE0CqkOc4q9oUmW1yo/edit?usp=sharing"",""ตาก!J323"")"),0)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IFERROR(__xludf.DUMMYFUNCTION("IMPORTRANGE(""https://docs.google.com/spreadsheets/d/11923uPwbBZFjjGgGUA6NLw09EwE0CqkOc4q9oUmW1yo/edit?usp=sharing"",""ตาก!I324"")"),10)</f>
        <v>10</v>
      </c>
      <c r="J429" s="275">
        <f ca="1">IFERROR(__xludf.DUMMYFUNCTION("IMPORTRANGE(""https://docs.google.com/spreadsheets/d/11923uPwbBZFjjGgGUA6NLw09EwE0CqkOc4q9oUmW1yo/edit?usp=sharing"",""ตาก!J324"")"),0)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IFERROR(__xludf.DUMMYFUNCTION("IMPORTRANGE(""https://docs.google.com/spreadsheets/d/11923uPwbBZFjjGgGUA6NLw09EwE0CqkOc4q9oUmW1yo/edit?usp=sharing"",""ตาก!I325"")"),65)</f>
        <v>65</v>
      </c>
      <c r="J430" s="379">
        <f ca="1">IFERROR(__xludf.DUMMYFUNCTION("IMPORTRANGE(""https://docs.google.com/spreadsheets/d/11923uPwbBZFjjGgGUA6NLw09EwE0CqkOc4q9oUmW1yo/edit?usp=sharing"",""ตาก!J325"")"),0)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IFERROR(__xludf.DUMMYFUNCTION("IMPORTRANGE(""https://docs.google.com/spreadsheets/d/11923uPwbBZFjjGgGUA6NLw09EwE0CqkOc4q9oUmW1yo/edit?usp=sharing"",""ตาก!I326"")"),0)</f>
        <v>0</v>
      </c>
      <c r="J431" s="275">
        <f ca="1">IFERROR(__xludf.DUMMYFUNCTION("IMPORTRANGE(""https://docs.google.com/spreadsheets/d/11923uPwbBZFjjGgGUA6NLw09EwE0CqkOc4q9oUmW1yo/edit?usp=sharing"",""ตาก!J326"")"),0)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IFERROR(__xludf.DUMMYFUNCTION("IMPORTRANGE(""https://docs.google.com/spreadsheets/d/11923uPwbBZFjjGgGUA6NLw09EwE0CqkOc4q9oUmW1yo/edit?usp=sharing"",""ตาก!I327"")"),65)</f>
        <v>65</v>
      </c>
      <c r="J432" s="275">
        <f ca="1">IFERROR(__xludf.DUMMYFUNCTION("IMPORTRANGE(""https://docs.google.com/spreadsheets/d/11923uPwbBZFjjGgGUA6NLw09EwE0CqkOc4q9oUmW1yo/edit?usp=sharing"",""ตาก!J327"")"),0)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IFERROR(__xludf.DUMMYFUNCTION("IMPORTRANGE(""https://docs.google.com/spreadsheets/d/11923uPwbBZFjjGgGUA6NLw09EwE0CqkOc4q9oUmW1yo/edit?usp=sharing"",""ตาก!J328"")"),0)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IFERROR(__xludf.DUMMYFUNCTION("IMPORTRANGE(""https://docs.google.com/spreadsheets/d/11923uPwbBZFjjGgGUA6NLw09EwE0CqkOc4q9oUmW1yo/edit?usp=sharing"",""ตาก!J329"")"),0)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IFERROR(__xludf.DUMMYFUNCTION("IMPORTRANGE(""https://docs.google.com/spreadsheets/d/11923uPwbBZFjjGgGUA6NLw09EwE0CqkOc4q9oUmW1yo/edit?usp=sharing"",""ตาก!I330"")"),20)</f>
        <v>20</v>
      </c>
      <c r="J435" s="393">
        <f ca="1">IFERROR(__xludf.DUMMYFUNCTION("IMPORTRANGE(""https://docs.google.com/spreadsheets/d/11923uPwbBZFjjGgGUA6NLw09EwE0CqkOc4q9oUmW1yo/edit?usp=sharing"",""ตาก!J330"")"),0)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IFERROR(__xludf.DUMMYFUNCTION("IMPORTRANGE(""https://docs.google.com/spreadsheets/d/11923uPwbBZFjjGgGUA6NLw09EwE0CqkOc4q9oUmW1yo/edit?usp=sharing"",""ตาก!L330"")"),95000)</f>
        <v>95000</v>
      </c>
      <c r="M435" s="395"/>
      <c r="N435" s="395">
        <f ca="1">IFERROR(__xludf.DUMMYFUNCTION("IMPORTRANGE(""https://docs.google.com/spreadsheets/d/11923uPwbBZFjjGgGUA6NLw09EwE0CqkOc4q9oUmW1yo/edit?usp=sharing"",""ตาก!M330"")"),0)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IFERROR(__xludf.DUMMYFUNCTION("IMPORTRANGE(""https://docs.google.com/spreadsheets/d/11923uPwbBZFjjGgGUA6NLw09EwE0CqkOc4q9oUmW1yo/edit?usp=sharing"",""ตาก!L331"")"),0)</f>
        <v>0</v>
      </c>
      <c r="M436" s="169"/>
      <c r="N436" s="171">
        <f ca="1">IFERROR(__xludf.DUMMYFUNCTION("IMPORTRANGE(""https://docs.google.com/spreadsheets/d/11923uPwbBZFjjGgGUA6NLw09EwE0CqkOc4q9oUmW1yo/edit?usp=sharing"",""ตาก!M331"")"),0)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IFERROR(__xludf.DUMMYFUNCTION("IMPORTRANGE(""https://docs.google.com/spreadsheets/d/11923uPwbBZFjjGgGUA6NLw09EwE0CqkOc4q9oUmW1yo/edit?usp=sharing"",""ตาก!L332"")"),95000)</f>
        <v>95000</v>
      </c>
      <c r="M437" s="169"/>
      <c r="N437" s="171">
        <f ca="1">IFERROR(__xludf.DUMMYFUNCTION("IMPORTRANGE(""https://docs.google.com/spreadsheets/d/11923uPwbBZFjjGgGUA6NLw09EwE0CqkOc4q9oUmW1yo/edit?usp=sharing"",""ตาก!M332"")"),0)</f>
        <v>0</v>
      </c>
      <c r="O437" s="171">
        <f t="shared" ca="1" si="114"/>
        <v>0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IFERROR(__xludf.DUMMYFUNCTION("IMPORTRANGE(""https://docs.google.com/spreadsheets/d/11923uPwbBZFjjGgGUA6NLw09EwE0CqkOc4q9oUmW1yo/edit?usp=sharing"",""ตาก!L333"")"),0)</f>
        <v>0</v>
      </c>
      <c r="M438" s="171"/>
      <c r="N438" s="171">
        <f ca="1">IFERROR(__xludf.DUMMYFUNCTION("IMPORTRANGE(""https://docs.google.com/spreadsheets/d/11923uPwbBZFjjGgGUA6NLw09EwE0CqkOc4q9oUmW1yo/edit?usp=sharing"",""ตาก!M333"")"),0)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IFERROR(__xludf.DUMMYFUNCTION("IMPORTRANGE(""https://docs.google.com/spreadsheets/d/11923uPwbBZFjjGgGUA6NLw09EwE0CqkOc4q9oUmW1yo/edit?usp=sharing"",""ตาก!L334"")"),95000)</f>
        <v>95000</v>
      </c>
      <c r="M439" s="171"/>
      <c r="N439" s="171">
        <f ca="1">IFERROR(__xludf.DUMMYFUNCTION("IMPORTRANGE(""https://docs.google.com/spreadsheets/d/11923uPwbBZFjjGgGUA6NLw09EwE0CqkOc4q9oUmW1yo/edit?usp=sharing"",""ตาก!M334"")"),0)</f>
        <v>0</v>
      </c>
      <c r="O439" s="171">
        <f t="shared" ca="1" si="114"/>
        <v>0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IFERROR(__xludf.DUMMYFUNCTION("IMPORTRANGE(""https://docs.google.com/spreadsheets/d/11923uPwbBZFjjGgGUA6NLw09EwE0CqkOc4q9oUmW1yo/edit?usp=sharing"",""ตาก!M335"")"),0)</f>
        <v>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IFERROR(__xludf.DUMMYFUNCTION("IMPORTRANGE(""https://docs.google.com/spreadsheets/d/11923uPwbBZFjjGgGUA6NLw09EwE0CqkOc4q9oUmW1yo/edit?usp=sharing"",""ตาก!M336"")"),0)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IFERROR(__xludf.DUMMYFUNCTION("IMPORTRANGE(""https://docs.google.com/spreadsheets/d/11923uPwbBZFjjGgGUA6NLw09EwE0CqkOc4q9oUmW1yo/edit?usp=sharing"",""ตาก!M337"")"),0)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IFERROR(__xludf.DUMMYFUNCTION("IMPORTRANGE(""https://docs.google.com/spreadsheets/d/11923uPwbBZFjjGgGUA6NLw09EwE0CqkOc4q9oUmW1yo/edit?usp=sharing"",""ตาก!M338"")"),0)</f>
        <v>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IFERROR(__xludf.DUMMYFUNCTION("IMPORTRANGE(""https://docs.google.com/spreadsheets/d/11923uPwbBZFjjGgGUA6NLw09EwE0CqkOc4q9oUmW1yo/edit?usp=sharing"",""ตาก!J341"")"),1)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IFERROR(__xludf.DUMMYFUNCTION("IMPORTRANGE(""https://docs.google.com/spreadsheets/d/11923uPwbBZFjjGgGUA6NLw09EwE0CqkOc4q9oUmW1yo/edit?usp=sharing"",""ตาก!J342"")"),1)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IFERROR(__xludf.DUMMYFUNCTION("IMPORTRANGE(""https://docs.google.com/spreadsheets/d/11923uPwbBZFjjGgGUA6NLw09EwE0CqkOc4q9oUmW1yo/edit?usp=sharing"",""ตาก!J343"")"),1)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IFERROR(__xludf.DUMMYFUNCTION("IMPORTRANGE(""https://docs.google.com/spreadsheets/d/11923uPwbBZFjjGgGUA6NLw09EwE0CqkOc4q9oUmW1yo/edit?usp=sharing"",""ตาก!I344"")"),20)</f>
        <v>20</v>
      </c>
      <c r="J449" s="203">
        <f ca="1">IFERROR(__xludf.DUMMYFUNCTION("IMPORTRANGE(""https://docs.google.com/spreadsheets/d/11923uPwbBZFjjGgGUA6NLw09EwE0CqkOc4q9oUmW1yo/edit?usp=sharing"",""ตาก!J344"")"),0)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IFERROR(__xludf.DUMMYFUNCTION("IMPORTRANGE(""https://docs.google.com/spreadsheets/d/11923uPwbBZFjjGgGUA6NLw09EwE0CqkOc4q9oUmW1yo/edit?usp=sharing"",""ตาก!I345"")"),20)</f>
        <v>20</v>
      </c>
      <c r="J450" s="192">
        <f ca="1">IFERROR(__xludf.DUMMYFUNCTION("IMPORTRANGE(""https://docs.google.com/spreadsheets/d/11923uPwbBZFjjGgGUA6NLw09EwE0CqkOc4q9oUmW1yo/edit?usp=sharing"",""ตาก!J345"")"),0)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IFERROR(__xludf.DUMMYFUNCTION("IMPORTRANGE(""https://docs.google.com/spreadsheets/d/11923uPwbBZFjjGgGUA6NLw09EwE0CqkOc4q9oUmW1yo/edit?usp=sharing"",""ตาก!I346"")"),0)</f>
        <v>0</v>
      </c>
      <c r="J451" s="191">
        <f ca="1">IFERROR(__xludf.DUMMYFUNCTION("IMPORTRANGE(""https://docs.google.com/spreadsheets/d/11923uPwbBZFjjGgGUA6NLw09EwE0CqkOc4q9oUmW1yo/edit?usp=sharing"",""ตาก!J346"")"),0)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IFERROR(__xludf.DUMMYFUNCTION("IMPORTRANGE(""https://docs.google.com/spreadsheets/d/11923uPwbBZFjjGgGUA6NLw09EwE0CqkOc4q9oUmW1yo/edit?usp=sharing"",""ตาก!I347"")"),0)</f>
        <v>0</v>
      </c>
      <c r="J452" s="191">
        <f ca="1">IFERROR(__xludf.DUMMYFUNCTION("IMPORTRANGE(""https://docs.google.com/spreadsheets/d/11923uPwbBZFjjGgGUA6NLw09EwE0CqkOc4q9oUmW1yo/edit?usp=sharing"",""ตาก!J347"")"),0)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IFERROR(__xludf.DUMMYFUNCTION("IMPORTRANGE(""https://docs.google.com/spreadsheets/d/11923uPwbBZFjjGgGUA6NLw09EwE0CqkOc4q9oUmW1yo/edit?usp=sharing"",""ตาก!J348"")"),0)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IFERROR(__xludf.DUMMYFUNCTION("IMPORTRANGE(""https://docs.google.com/spreadsheets/d/11923uPwbBZFjjGgGUA6NLw09EwE0CqkOc4q9oUmW1yo/edit?usp=sharing"",""ตาก!J349"")"),0)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IFERROR(__xludf.DUMMYFUNCTION("IMPORTRANGE(""https://docs.google.com/spreadsheets/d/11923uPwbBZFjjGgGUA6NLw09EwE0CqkOc4q9oUmW1yo/edit?usp=sharing"",""ตาก!I350"")"),53199)</f>
        <v>53199</v>
      </c>
      <c r="J455" s="360">
        <f ca="1">IFERROR(__xludf.DUMMYFUNCTION("IMPORTRANGE(""https://docs.google.com/spreadsheets/d/11923uPwbBZFjjGgGUA6NLw09EwE0CqkOc4q9oUmW1yo/edit?usp=sharing"",""ตาก!J350"")"),0)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IFERROR(__xludf.DUMMYFUNCTION("IMPORTRANGE(""https://docs.google.com/spreadsheets/d/11923uPwbBZFjjGgGUA6NLw09EwE0CqkOc4q9oUmW1yo/edit?usp=sharing"",""ตาก!L350"")"),462178)</f>
        <v>462178</v>
      </c>
      <c r="M455" s="362"/>
      <c r="N455" s="362">
        <f ca="1">IFERROR(__xludf.DUMMYFUNCTION("IMPORTRANGE(""https://docs.google.com/spreadsheets/d/11923uPwbBZFjjGgGUA6NLw09EwE0CqkOc4q9oUmW1yo/edit?usp=sharing"",""ตาก!M350"")"),32066)</f>
        <v>32066</v>
      </c>
      <c r="O455" s="362">
        <f t="shared" ref="O455:O459" ca="1" si="116">+IF(L455&gt;0,N455*100/L455,0)</f>
        <v>6.9380195509089573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IFERROR(__xludf.DUMMYFUNCTION("IMPORTRANGE(""https://docs.google.com/spreadsheets/d/11923uPwbBZFjjGgGUA6NLw09EwE0CqkOc4q9oUmW1yo/edit?usp=sharing"",""ตาก!L351"")"),0)</f>
        <v>0</v>
      </c>
      <c r="M456" s="169"/>
      <c r="N456" s="171">
        <f ca="1">IFERROR(__xludf.DUMMYFUNCTION("IMPORTRANGE(""https://docs.google.com/spreadsheets/d/11923uPwbBZFjjGgGUA6NLw09EwE0CqkOc4q9oUmW1yo/edit?usp=sharing"",""ตาก!M351"")"),0)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IFERROR(__xludf.DUMMYFUNCTION("IMPORTRANGE(""https://docs.google.com/spreadsheets/d/11923uPwbBZFjjGgGUA6NLw09EwE0CqkOc4q9oUmW1yo/edit?usp=sharing"",""ตาก!L352"")"),462178)</f>
        <v>462178</v>
      </c>
      <c r="M457" s="169"/>
      <c r="N457" s="171">
        <f ca="1">IFERROR(__xludf.DUMMYFUNCTION("IMPORTRANGE(""https://docs.google.com/spreadsheets/d/11923uPwbBZFjjGgGUA6NLw09EwE0CqkOc4q9oUmW1yo/edit?usp=sharing"",""ตาก!M352"")"),32066)</f>
        <v>32066</v>
      </c>
      <c r="O457" s="171">
        <f t="shared" ca="1" si="116"/>
        <v>6.9380195509089573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IFERROR(__xludf.DUMMYFUNCTION("IMPORTRANGE(""https://docs.google.com/spreadsheets/d/11923uPwbBZFjjGgGUA6NLw09EwE0CqkOc4q9oUmW1yo/edit?usp=sharing"",""ตาก!L353"")"),0)</f>
        <v>0</v>
      </c>
      <c r="M458" s="171"/>
      <c r="N458" s="171">
        <f ca="1">IFERROR(__xludf.DUMMYFUNCTION("IMPORTRANGE(""https://docs.google.com/spreadsheets/d/11923uPwbBZFjjGgGUA6NLw09EwE0CqkOc4q9oUmW1yo/edit?usp=sharing"",""ตาก!M353"")"),0)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IFERROR(__xludf.DUMMYFUNCTION("IMPORTRANGE(""https://docs.google.com/spreadsheets/d/11923uPwbBZFjjGgGUA6NLw09EwE0CqkOc4q9oUmW1yo/edit?usp=sharing"",""ตาก!L354"")"),462178)</f>
        <v>462178</v>
      </c>
      <c r="M459" s="171"/>
      <c r="N459" s="171">
        <f ca="1">IFERROR(__xludf.DUMMYFUNCTION("IMPORTRANGE(""https://docs.google.com/spreadsheets/d/11923uPwbBZFjjGgGUA6NLw09EwE0CqkOc4q9oUmW1yo/edit?usp=sharing"",""ตาก!M354"")"),32066)</f>
        <v>32066</v>
      </c>
      <c r="O459" s="171">
        <f t="shared" ca="1" si="116"/>
        <v>6.9380195509089573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IFERROR(__xludf.DUMMYFUNCTION("IMPORTRANGE(""https://docs.google.com/spreadsheets/d/11923uPwbBZFjjGgGUA6NLw09EwE0CqkOc4q9oUmW1yo/edit?usp=sharing"",""ตาก!M355"")"),0)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IFERROR(__xludf.DUMMYFUNCTION("IMPORTRANGE(""https://docs.google.com/spreadsheets/d/11923uPwbBZFjjGgGUA6NLw09EwE0CqkOc4q9oUmW1yo/edit?usp=sharing"",""ตาก!M356"")"),0)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IFERROR(__xludf.DUMMYFUNCTION("IMPORTRANGE(""https://docs.google.com/spreadsheets/d/11923uPwbBZFjjGgGUA6NLw09EwE0CqkOc4q9oUmW1yo/edit?usp=sharing"",""ตาก!M357"")"),21266)</f>
        <v>21266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IFERROR(__xludf.DUMMYFUNCTION("IMPORTRANGE(""https://docs.google.com/spreadsheets/d/11923uPwbBZFjjGgGUA6NLw09EwE0CqkOc4q9oUmW1yo/edit?usp=sharing"",""ตาก!M358"")"),10800)</f>
        <v>10800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IFERROR(__xludf.DUMMYFUNCTION("IMPORTRANGE(""https://docs.google.com/spreadsheets/d/11923uPwbBZFjjGgGUA6NLw09EwE0CqkOc4q9oUmW1yo/edit?usp=sharing"",""ตาก!I359"")"),53199)</f>
        <v>53199</v>
      </c>
      <c r="J464" s="264">
        <f ca="1">IFERROR(__xludf.DUMMYFUNCTION("IMPORTRANGE(""https://docs.google.com/spreadsheets/d/11923uPwbBZFjjGgGUA6NLw09EwE0CqkOc4q9oUmW1yo/edit?usp=sharing"",""ตาก!J359"")"),0)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IFERROR(__xludf.DUMMYFUNCTION("IMPORTRANGE(""https://docs.google.com/spreadsheets/d/11923uPwbBZFjjGgGUA6NLw09EwE0CqkOc4q9oUmW1yo/edit?usp=sharing"",""ตาก!I360"")"),53199)</f>
        <v>53199</v>
      </c>
      <c r="J465" s="401">
        <f ca="1">IFERROR(__xludf.DUMMYFUNCTION("IMPORTRANGE(""https://docs.google.com/spreadsheets/d/11923uPwbBZFjjGgGUA6NLw09EwE0CqkOc4q9oUmW1yo/edit?usp=sharing"",""ตาก!J360"")"),45798)</f>
        <v>45798</v>
      </c>
      <c r="K465" s="204">
        <f t="shared" ca="1" si="117"/>
        <v>86.088084362488019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IFERROR(__xludf.DUMMYFUNCTION("IMPORTRANGE(""https://docs.google.com/spreadsheets/d/11923uPwbBZFjjGgGUA6NLw09EwE0CqkOc4q9oUmW1yo/edit?usp=sharing"",""ตาก!I361"")"),4506)</f>
        <v>4506</v>
      </c>
      <c r="J466" s="401">
        <f ca="1">IFERROR(__xludf.DUMMYFUNCTION("IMPORTRANGE(""https://docs.google.com/spreadsheets/d/11923uPwbBZFjjGgGUA6NLw09EwE0CqkOc4q9oUmW1yo/edit?usp=sharing"",""ตาก!J361"")"),3094)</f>
        <v>3094</v>
      </c>
      <c r="K466" s="204">
        <f t="shared" ca="1" si="117"/>
        <v>68.664003550821121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IFERROR(__xludf.DUMMYFUNCTION("IMPORTRANGE(""https://docs.google.com/spreadsheets/d/11923uPwbBZFjjGgGUA6NLw09EwE0CqkOc4q9oUmW1yo/edit?usp=sharing"",""ตาก!I362"")"),0)</f>
        <v>0</v>
      </c>
      <c r="J467" s="192">
        <f ca="1">IFERROR(__xludf.DUMMYFUNCTION("IMPORTRANGE(""https://docs.google.com/spreadsheets/d/11923uPwbBZFjjGgGUA6NLw09EwE0CqkOc4q9oUmW1yo/edit?usp=sharing"",""ตาก!J362"")"),34867)</f>
        <v>34867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IFERROR(__xludf.DUMMYFUNCTION("IMPORTRANGE(""https://docs.google.com/spreadsheets/d/11923uPwbBZFjjGgGUA6NLw09EwE0CqkOc4q9oUmW1yo/edit?usp=sharing"",""ตาก!I363"")"),0)</f>
        <v>0</v>
      </c>
      <c r="J468" s="192">
        <f ca="1">IFERROR(__xludf.DUMMYFUNCTION("IMPORTRANGE(""https://docs.google.com/spreadsheets/d/11923uPwbBZFjjGgGUA6NLw09EwE0CqkOc4q9oUmW1yo/edit?usp=sharing"",""ตาก!J363"")"),2467)</f>
        <v>2467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IFERROR(__xludf.DUMMYFUNCTION("IMPORTRANGE(""https://docs.google.com/spreadsheets/d/11923uPwbBZFjjGgGUA6NLw09EwE0CqkOc4q9oUmW1yo/edit?usp=sharing"",""ตาก!I364"")"),0)</f>
        <v>0</v>
      </c>
      <c r="J469" s="192">
        <f ca="1">IFERROR(__xludf.DUMMYFUNCTION("IMPORTRANGE(""https://docs.google.com/spreadsheets/d/11923uPwbBZFjjGgGUA6NLw09EwE0CqkOc4q9oUmW1yo/edit?usp=sharing"",""ตาก!J364"")"),9324)</f>
        <v>9324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IFERROR(__xludf.DUMMYFUNCTION("IMPORTRANGE(""https://docs.google.com/spreadsheets/d/11923uPwbBZFjjGgGUA6NLw09EwE0CqkOc4q9oUmW1yo/edit?usp=sharing"",""ตาก!I365"")"),0)</f>
        <v>0</v>
      </c>
      <c r="J470" s="192">
        <f ca="1">IFERROR(__xludf.DUMMYFUNCTION("IMPORTRANGE(""https://docs.google.com/spreadsheets/d/11923uPwbBZFjjGgGUA6NLw09EwE0CqkOc4q9oUmW1yo/edit?usp=sharing"",""ตาก!J365"")"),531)</f>
        <v>531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IFERROR(__xludf.DUMMYFUNCTION("IMPORTRANGE(""https://docs.google.com/spreadsheets/d/11923uPwbBZFjjGgGUA6NLw09EwE0CqkOc4q9oUmW1yo/edit?usp=sharing"",""ตาก!I366"")"),0)</f>
        <v>0</v>
      </c>
      <c r="J471" s="192">
        <f ca="1">IFERROR(__xludf.DUMMYFUNCTION("IMPORTRANGE(""https://docs.google.com/spreadsheets/d/11923uPwbBZFjjGgGUA6NLw09EwE0CqkOc4q9oUmW1yo/edit?usp=sharing"",""ตาก!J366"")"),1607)</f>
        <v>1607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IFERROR(__xludf.DUMMYFUNCTION("IMPORTRANGE(""https://docs.google.com/spreadsheets/d/11923uPwbBZFjjGgGUA6NLw09EwE0CqkOc4q9oUmW1yo/edit?usp=sharing"",""ตาก!I367"")"),0)</f>
        <v>0</v>
      </c>
      <c r="J472" s="192">
        <f ca="1">IFERROR(__xludf.DUMMYFUNCTION("IMPORTRANGE(""https://docs.google.com/spreadsheets/d/11923uPwbBZFjjGgGUA6NLw09EwE0CqkOc4q9oUmW1yo/edit?usp=sharing"",""ตาก!J367"")"),96)</f>
        <v>96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IFERROR(__xludf.DUMMYFUNCTION("IMPORTRANGE(""https://docs.google.com/spreadsheets/d/11923uPwbBZFjjGgGUA6NLw09EwE0CqkOc4q9oUmW1yo/edit?usp=sharing"",""ตาก!I368"")"),53199)</f>
        <v>53199</v>
      </c>
      <c r="J473" s="401">
        <f ca="1">IFERROR(__xludf.DUMMYFUNCTION("IMPORTRANGE(""https://docs.google.com/spreadsheets/d/11923uPwbBZFjjGgGUA6NLw09EwE0CqkOc4q9oUmW1yo/edit?usp=sharing"",""ตาก!J368"")"),0)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IFERROR(__xludf.DUMMYFUNCTION("IMPORTRANGE(""https://docs.google.com/spreadsheets/d/11923uPwbBZFjjGgGUA6NLw09EwE0CqkOc4q9oUmW1yo/edit?usp=sharing"",""ตาก!I369"")"),4506)</f>
        <v>4506</v>
      </c>
      <c r="J474" s="401">
        <f ca="1">IFERROR(__xludf.DUMMYFUNCTION("IMPORTRANGE(""https://docs.google.com/spreadsheets/d/11923uPwbBZFjjGgGUA6NLw09EwE0CqkOc4q9oUmW1yo/edit?usp=sharing"",""ตาก!J369"")"),0)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IFERROR(__xludf.DUMMYFUNCTION("IMPORTRANGE(""https://docs.google.com/spreadsheets/d/11923uPwbBZFjjGgGUA6NLw09EwE0CqkOc4q9oUmW1yo/edit?usp=sharing"",""ตาก!I370"")"),0)</f>
        <v>0</v>
      </c>
      <c r="J475" s="192">
        <f ca="1">IFERROR(__xludf.DUMMYFUNCTION("IMPORTRANGE(""https://docs.google.com/spreadsheets/d/11923uPwbBZFjjGgGUA6NLw09EwE0CqkOc4q9oUmW1yo/edit?usp=sharing"",""ตาก!J370"")"),0)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IFERROR(__xludf.DUMMYFUNCTION("IMPORTRANGE(""https://docs.google.com/spreadsheets/d/11923uPwbBZFjjGgGUA6NLw09EwE0CqkOc4q9oUmW1yo/edit?usp=sharing"",""ตาก!I371"")"),0)</f>
        <v>0</v>
      </c>
      <c r="J476" s="192">
        <f ca="1">IFERROR(__xludf.DUMMYFUNCTION("IMPORTRANGE(""https://docs.google.com/spreadsheets/d/11923uPwbBZFjjGgGUA6NLw09EwE0CqkOc4q9oUmW1yo/edit?usp=sharing"",""ตาก!J371"")"),0)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IFERROR(__xludf.DUMMYFUNCTION("IMPORTRANGE(""https://docs.google.com/spreadsheets/d/11923uPwbBZFjjGgGUA6NLw09EwE0CqkOc4q9oUmW1yo/edit?usp=sharing"",""ตาก!I372"")"),0)</f>
        <v>0</v>
      </c>
      <c r="J477" s="192">
        <f ca="1">IFERROR(__xludf.DUMMYFUNCTION("IMPORTRANGE(""https://docs.google.com/spreadsheets/d/11923uPwbBZFjjGgGUA6NLw09EwE0CqkOc4q9oUmW1yo/edit?usp=sharing"",""ตาก!J372"")"),0)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IFERROR(__xludf.DUMMYFUNCTION("IMPORTRANGE(""https://docs.google.com/spreadsheets/d/11923uPwbBZFjjGgGUA6NLw09EwE0CqkOc4q9oUmW1yo/edit?usp=sharing"",""ตาก!I373"")"),0)</f>
        <v>0</v>
      </c>
      <c r="J478" s="192">
        <f ca="1">IFERROR(__xludf.DUMMYFUNCTION("IMPORTRANGE(""https://docs.google.com/spreadsheets/d/11923uPwbBZFjjGgGUA6NLw09EwE0CqkOc4q9oUmW1yo/edit?usp=sharing"",""ตาก!J373"")"),0)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IFERROR(__xludf.DUMMYFUNCTION("IMPORTRANGE(""https://docs.google.com/spreadsheets/d/11923uPwbBZFjjGgGUA6NLw09EwE0CqkOc4q9oUmW1yo/edit?usp=sharing"",""ตาก!I374"")"),0)</f>
        <v>0</v>
      </c>
      <c r="J479" s="192">
        <f ca="1">IFERROR(__xludf.DUMMYFUNCTION("IMPORTRANGE(""https://docs.google.com/spreadsheets/d/11923uPwbBZFjjGgGUA6NLw09EwE0CqkOc4q9oUmW1yo/edit?usp=sharing"",""ตาก!J374"")"),0)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IFERROR(__xludf.DUMMYFUNCTION("IMPORTRANGE(""https://docs.google.com/spreadsheets/d/11923uPwbBZFjjGgGUA6NLw09EwE0CqkOc4q9oUmW1yo/edit?usp=sharing"",""ตาก!I375"")"),0)</f>
        <v>0</v>
      </c>
      <c r="J480" s="192">
        <f ca="1">IFERROR(__xludf.DUMMYFUNCTION("IMPORTRANGE(""https://docs.google.com/spreadsheets/d/11923uPwbBZFjjGgGUA6NLw09EwE0CqkOc4q9oUmW1yo/edit?usp=sharing"",""ตาก!J375"")"),0)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IFERROR(__xludf.DUMMYFUNCTION("IMPORTRANGE(""https://docs.google.com/spreadsheets/d/11923uPwbBZFjjGgGUA6NLw09EwE0CqkOc4q9oUmW1yo/edit?usp=sharing"",""ตาก!I376"")"),53199)</f>
        <v>53199</v>
      </c>
      <c r="J481" s="401">
        <f ca="1">IFERROR(__xludf.DUMMYFUNCTION("IMPORTRANGE(""https://docs.google.com/spreadsheets/d/11923uPwbBZFjjGgGUA6NLw09EwE0CqkOc4q9oUmW1yo/edit?usp=sharing"",""ตาก!J376"")"),0)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IFERROR(__xludf.DUMMYFUNCTION("IMPORTRANGE(""https://docs.google.com/spreadsheets/d/11923uPwbBZFjjGgGUA6NLw09EwE0CqkOc4q9oUmW1yo/edit?usp=sharing"",""ตาก!I377"")"),4506)</f>
        <v>4506</v>
      </c>
      <c r="J482" s="401">
        <f ca="1">IFERROR(__xludf.DUMMYFUNCTION("IMPORTRANGE(""https://docs.google.com/spreadsheets/d/11923uPwbBZFjjGgGUA6NLw09EwE0CqkOc4q9oUmW1yo/edit?usp=sharing"",""ตาก!J377"")"),0)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IFERROR(__xludf.DUMMYFUNCTION("IMPORTRANGE(""https://docs.google.com/spreadsheets/d/11923uPwbBZFjjGgGUA6NLw09EwE0CqkOc4q9oUmW1yo/edit?usp=sharing"",""ตาก!I378"")"),0)</f>
        <v>0</v>
      </c>
      <c r="J483" s="192">
        <f ca="1">IFERROR(__xludf.DUMMYFUNCTION("IMPORTRANGE(""https://docs.google.com/spreadsheets/d/11923uPwbBZFjjGgGUA6NLw09EwE0CqkOc4q9oUmW1yo/edit?usp=sharing"",""ตาก!J378"")"),0)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IFERROR(__xludf.DUMMYFUNCTION("IMPORTRANGE(""https://docs.google.com/spreadsheets/d/11923uPwbBZFjjGgGUA6NLw09EwE0CqkOc4q9oUmW1yo/edit?usp=sharing"",""ตาก!I379"")"),0)</f>
        <v>0</v>
      </c>
      <c r="J484" s="192">
        <f ca="1">IFERROR(__xludf.DUMMYFUNCTION("IMPORTRANGE(""https://docs.google.com/spreadsheets/d/11923uPwbBZFjjGgGUA6NLw09EwE0CqkOc4q9oUmW1yo/edit?usp=sharing"",""ตาก!J379"")"),0)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IFERROR(__xludf.DUMMYFUNCTION("IMPORTRANGE(""https://docs.google.com/spreadsheets/d/11923uPwbBZFjjGgGUA6NLw09EwE0CqkOc4q9oUmW1yo/edit?usp=sharing"",""ตาก!I380"")"),0)</f>
        <v>0</v>
      </c>
      <c r="J485" s="192">
        <f ca="1">IFERROR(__xludf.DUMMYFUNCTION("IMPORTRANGE(""https://docs.google.com/spreadsheets/d/11923uPwbBZFjjGgGUA6NLw09EwE0CqkOc4q9oUmW1yo/edit?usp=sharing"",""ตาก!J380"")"),0)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IFERROR(__xludf.DUMMYFUNCTION("IMPORTRANGE(""https://docs.google.com/spreadsheets/d/11923uPwbBZFjjGgGUA6NLw09EwE0CqkOc4q9oUmW1yo/edit?usp=sharing"",""ตาก!I381"")"),0)</f>
        <v>0</v>
      </c>
      <c r="J486" s="192">
        <f ca="1">IFERROR(__xludf.DUMMYFUNCTION("IMPORTRANGE(""https://docs.google.com/spreadsheets/d/11923uPwbBZFjjGgGUA6NLw09EwE0CqkOc4q9oUmW1yo/edit?usp=sharing"",""ตาก!J381"")"),0)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IFERROR(__xludf.DUMMYFUNCTION("IMPORTRANGE(""https://docs.google.com/spreadsheets/d/11923uPwbBZFjjGgGUA6NLw09EwE0CqkOc4q9oUmW1yo/edit?usp=sharing"",""ตาก!I382"")"),0)</f>
        <v>0</v>
      </c>
      <c r="J487" s="401">
        <f ca="1">IFERROR(__xludf.DUMMYFUNCTION("IMPORTRANGE(""https://docs.google.com/spreadsheets/d/11923uPwbBZFjjGgGUA6NLw09EwE0CqkOc4q9oUmW1yo/edit?usp=sharing"",""ตาก!J382"")"),0)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IFERROR(__xludf.DUMMYFUNCTION("IMPORTRANGE(""https://docs.google.com/spreadsheets/d/11923uPwbBZFjjGgGUA6NLw09EwE0CqkOc4q9oUmW1yo/edit?usp=sharing"",""ตาก!I383"")"),0)</f>
        <v>0</v>
      </c>
      <c r="J488" s="401">
        <f ca="1">IFERROR(__xludf.DUMMYFUNCTION("IMPORTRANGE(""https://docs.google.com/spreadsheets/d/11923uPwbBZFjjGgGUA6NLw09EwE0CqkOc4q9oUmW1yo/edit?usp=sharing"",""ตาก!J383"")"),0)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IFERROR(__xludf.DUMMYFUNCTION("IMPORTRANGE(""https://docs.google.com/spreadsheets/d/11923uPwbBZFjjGgGUA6NLw09EwE0CqkOc4q9oUmW1yo/edit?usp=sharing"",""ตาก!I384"")"),0)</f>
        <v>0</v>
      </c>
      <c r="J489" s="192">
        <f ca="1">IFERROR(__xludf.DUMMYFUNCTION("IMPORTRANGE(""https://docs.google.com/spreadsheets/d/11923uPwbBZFjjGgGUA6NLw09EwE0CqkOc4q9oUmW1yo/edit?usp=sharing"",""ตาก!J384"")"),0)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IFERROR(__xludf.DUMMYFUNCTION("IMPORTRANGE(""https://docs.google.com/spreadsheets/d/11923uPwbBZFjjGgGUA6NLw09EwE0CqkOc4q9oUmW1yo/edit?usp=sharing"",""ตาก!I385"")"),0)</f>
        <v>0</v>
      </c>
      <c r="J490" s="192">
        <f ca="1">IFERROR(__xludf.DUMMYFUNCTION("IMPORTRANGE(""https://docs.google.com/spreadsheets/d/11923uPwbBZFjjGgGUA6NLw09EwE0CqkOc4q9oUmW1yo/edit?usp=sharing"",""ตาก!J385"")"),0)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IFERROR(__xludf.DUMMYFUNCTION("IMPORTRANGE(""https://docs.google.com/spreadsheets/d/11923uPwbBZFjjGgGUA6NLw09EwE0CqkOc4q9oUmW1yo/edit?usp=sharing"",""ตาก!I386"")"),0)</f>
        <v>0</v>
      </c>
      <c r="J491" s="192">
        <f ca="1">IFERROR(__xludf.DUMMYFUNCTION("IMPORTRANGE(""https://docs.google.com/spreadsheets/d/11923uPwbBZFjjGgGUA6NLw09EwE0CqkOc4q9oUmW1yo/edit?usp=sharing"",""ตาก!J386"")"),0)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IFERROR(__xludf.DUMMYFUNCTION("IMPORTRANGE(""https://docs.google.com/spreadsheets/d/11923uPwbBZFjjGgGUA6NLw09EwE0CqkOc4q9oUmW1yo/edit?usp=sharing"",""ตาก!I387"")"),0)</f>
        <v>0</v>
      </c>
      <c r="J492" s="192">
        <f ca="1">IFERROR(__xludf.DUMMYFUNCTION("IMPORTRANGE(""https://docs.google.com/spreadsheets/d/11923uPwbBZFjjGgGUA6NLw09EwE0CqkOc4q9oUmW1yo/edit?usp=sharing"",""ตาก!J387"")"),0)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IFERROR(__xludf.DUMMYFUNCTION("IMPORTRANGE(""https://docs.google.com/spreadsheets/d/11923uPwbBZFjjGgGUA6NLw09EwE0CqkOc4q9oUmW1yo/edit?usp=sharing"",""ตาก!I388"")"),0)</f>
        <v>0</v>
      </c>
      <c r="J493" s="192">
        <f ca="1">IFERROR(__xludf.DUMMYFUNCTION("IMPORTRANGE(""https://docs.google.com/spreadsheets/d/11923uPwbBZFjjGgGUA6NLw09EwE0CqkOc4q9oUmW1yo/edit?usp=sharing"",""ตาก!J388"")"),0)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IFERROR(__xludf.DUMMYFUNCTION("IMPORTRANGE(""https://docs.google.com/spreadsheets/d/11923uPwbBZFjjGgGUA6NLw09EwE0CqkOc4q9oUmW1yo/edit?usp=sharing"",""ตาก!I389"")"),0)</f>
        <v>0</v>
      </c>
      <c r="J494" s="417">
        <f ca="1">IFERROR(__xludf.DUMMYFUNCTION("IMPORTRANGE(""https://docs.google.com/spreadsheets/d/11923uPwbBZFjjGgGUA6NLw09EwE0CqkOc4q9oUmW1yo/edit?usp=sharing"",""ตาก!J389"")"),0)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IFERROR(__xludf.DUMMYFUNCTION("IMPORTRANGE(""https://docs.google.com/spreadsheets/d/11923uPwbBZFjjGgGUA6NLw09EwE0CqkOc4q9oUmW1yo/edit?usp=sharing"",""ตาก!I390"")"),0)</f>
        <v>0</v>
      </c>
      <c r="J495" s="417">
        <f ca="1">IFERROR(__xludf.DUMMYFUNCTION("IMPORTRANGE(""https://docs.google.com/spreadsheets/d/11923uPwbBZFjjGgGUA6NLw09EwE0CqkOc4q9oUmW1yo/edit?usp=sharing"",""ตาก!J390"")"),0)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IFERROR(__xludf.DUMMYFUNCTION("IMPORTRANGE(""https://docs.google.com/spreadsheets/d/11923uPwbBZFjjGgGUA6NLw09EwE0CqkOc4q9oUmW1yo/edit?usp=sharing"",""ตาก!I391"")"),0)</f>
        <v>0</v>
      </c>
      <c r="J496" s="417">
        <f ca="1">IFERROR(__xludf.DUMMYFUNCTION("IMPORTRANGE(""https://docs.google.com/spreadsheets/d/11923uPwbBZFjjGgGUA6NLw09EwE0CqkOc4q9oUmW1yo/edit?usp=sharing"",""ตาก!J391"")"),0)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IFERROR(__xludf.DUMMYFUNCTION("IMPORTRANGE(""https://docs.google.com/spreadsheets/d/11923uPwbBZFjjGgGUA6NLw09EwE0CqkOc4q9oUmW1yo/edit?usp=sharing"",""ตาก!I392"")"),364)</f>
        <v>364</v>
      </c>
      <c r="J497" s="424">
        <f ca="1">IFERROR(__xludf.DUMMYFUNCTION("IMPORTRANGE(""https://docs.google.com/spreadsheets/d/11923uPwbBZFjjGgGUA6NLw09EwE0CqkOc4q9oUmW1yo/edit?usp=sharing"",""ตาก!J392"")"),0)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IFERROR(__xludf.DUMMYFUNCTION("IMPORTRANGE(""https://docs.google.com/spreadsheets/d/11923uPwbBZFjjGgGUA6NLw09EwE0CqkOc4q9oUmW1yo/edit?usp=sharing"",""ตาก!I393"")"),364)</f>
        <v>364</v>
      </c>
      <c r="J498" s="401">
        <f ca="1">IFERROR(__xludf.DUMMYFUNCTION("IMPORTRANGE(""https://docs.google.com/spreadsheets/d/11923uPwbBZFjjGgGUA6NLw09EwE0CqkOc4q9oUmW1yo/edit?usp=sharing"",""ตาก!J393"")"),0)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IFERROR(__xludf.DUMMYFUNCTION("IMPORTRANGE(""https://docs.google.com/spreadsheets/d/11923uPwbBZFjjGgGUA6NLw09EwE0CqkOc4q9oUmW1yo/edit?usp=sharing"",""ตาก!I394"")"),31)</f>
        <v>31</v>
      </c>
      <c r="J499" s="401">
        <f ca="1">IFERROR(__xludf.DUMMYFUNCTION("IMPORTRANGE(""https://docs.google.com/spreadsheets/d/11923uPwbBZFjjGgGUA6NLw09EwE0CqkOc4q9oUmW1yo/edit?usp=sharing"",""ตาก!J394"")"),0)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IFERROR(__xludf.DUMMYFUNCTION("IMPORTRANGE(""https://docs.google.com/spreadsheets/d/11923uPwbBZFjjGgGUA6NLw09EwE0CqkOc4q9oUmW1yo/edit?usp=sharing"",""ตาก!I395"")"),0)</f>
        <v>0</v>
      </c>
      <c r="J500" s="167">
        <f ca="1">IFERROR(__xludf.DUMMYFUNCTION("IMPORTRANGE(""https://docs.google.com/spreadsheets/d/11923uPwbBZFjjGgGUA6NLw09EwE0CqkOc4q9oUmW1yo/edit?usp=sharing"",""ตาก!J395"")"),0)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IFERROR(__xludf.DUMMYFUNCTION("IMPORTRANGE(""https://docs.google.com/spreadsheets/d/11923uPwbBZFjjGgGUA6NLw09EwE0CqkOc4q9oUmW1yo/edit?usp=sharing"",""ตาก!I396"")"),0)</f>
        <v>0</v>
      </c>
      <c r="J501" s="167">
        <f ca="1">IFERROR(__xludf.DUMMYFUNCTION("IMPORTRANGE(""https://docs.google.com/spreadsheets/d/11923uPwbBZFjjGgGUA6NLw09EwE0CqkOc4q9oUmW1yo/edit?usp=sharing"",""ตาก!J396"")"),0)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IFERROR(__xludf.DUMMYFUNCTION("IMPORTRANGE(""https://docs.google.com/spreadsheets/d/11923uPwbBZFjjGgGUA6NLw09EwE0CqkOc4q9oUmW1yo/edit?usp=sharing"",""ตาก!I397"")"),0)</f>
        <v>0</v>
      </c>
      <c r="J502" s="192">
        <f ca="1">IFERROR(__xludf.DUMMYFUNCTION("IMPORTRANGE(""https://docs.google.com/spreadsheets/d/11923uPwbBZFjjGgGUA6NLw09EwE0CqkOc4q9oUmW1yo/edit?usp=sharing"",""ตาก!J397"")"),0)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IFERROR(__xludf.DUMMYFUNCTION("IMPORTRANGE(""https://docs.google.com/spreadsheets/d/11923uPwbBZFjjGgGUA6NLw09EwE0CqkOc4q9oUmW1yo/edit?usp=sharing"",""ตาก!I398"")"),0)</f>
        <v>0</v>
      </c>
      <c r="J503" s="192">
        <f ca="1">IFERROR(__xludf.DUMMYFUNCTION("IMPORTRANGE(""https://docs.google.com/spreadsheets/d/11923uPwbBZFjjGgGUA6NLw09EwE0CqkOc4q9oUmW1yo/edit?usp=sharing"",""ตาก!J398"")"),0)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IFERROR(__xludf.DUMMYFUNCTION("IMPORTRANGE(""https://docs.google.com/spreadsheets/d/11923uPwbBZFjjGgGUA6NLw09EwE0CqkOc4q9oUmW1yo/edit?usp=sharing"",""ตาก!I399"")"),0)</f>
        <v>0</v>
      </c>
      <c r="J504" s="192">
        <f ca="1">IFERROR(__xludf.DUMMYFUNCTION("IMPORTRANGE(""https://docs.google.com/spreadsheets/d/11923uPwbBZFjjGgGUA6NLw09EwE0CqkOc4q9oUmW1yo/edit?usp=sharing"",""ตาก!J399"")"),0)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IFERROR(__xludf.DUMMYFUNCTION("IMPORTRANGE(""https://docs.google.com/spreadsheets/d/11923uPwbBZFjjGgGUA6NLw09EwE0CqkOc4q9oUmW1yo/edit?usp=sharing"",""ตาก!I400"")"),0)</f>
        <v>0</v>
      </c>
      <c r="J505" s="192">
        <f ca="1">IFERROR(__xludf.DUMMYFUNCTION("IMPORTRANGE(""https://docs.google.com/spreadsheets/d/11923uPwbBZFjjGgGUA6NLw09EwE0CqkOc4q9oUmW1yo/edit?usp=sharing"",""ตาก!J400"")"),0)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IFERROR(__xludf.DUMMYFUNCTION("IMPORTRANGE(""https://docs.google.com/spreadsheets/d/11923uPwbBZFjjGgGUA6NLw09EwE0CqkOc4q9oUmW1yo/edit?usp=sharing"",""ตาก!I401"")"),0)</f>
        <v>0</v>
      </c>
      <c r="J506" s="192">
        <f ca="1">IFERROR(__xludf.DUMMYFUNCTION("IMPORTRANGE(""https://docs.google.com/spreadsheets/d/11923uPwbBZFjjGgGUA6NLw09EwE0CqkOc4q9oUmW1yo/edit?usp=sharing"",""ตาก!J401"")"),0)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IFERROR(__xludf.DUMMYFUNCTION("IMPORTRANGE(""https://docs.google.com/spreadsheets/d/11923uPwbBZFjjGgGUA6NLw09EwE0CqkOc4q9oUmW1yo/edit?usp=sharing"",""ตาก!I402"")"),0)</f>
        <v>0</v>
      </c>
      <c r="J507" s="192">
        <f ca="1">IFERROR(__xludf.DUMMYFUNCTION("IMPORTRANGE(""https://docs.google.com/spreadsheets/d/11923uPwbBZFjjGgGUA6NLw09EwE0CqkOc4q9oUmW1yo/edit?usp=sharing"",""ตาก!J402"")"),0)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IFERROR(__xludf.DUMMYFUNCTION("IMPORTRANGE(""https://docs.google.com/spreadsheets/d/11923uPwbBZFjjGgGUA6NLw09EwE0CqkOc4q9oUmW1yo/edit?usp=sharing"",""ตาก!I403"")"),0)</f>
        <v>0</v>
      </c>
      <c r="J508" s="167">
        <f ca="1">IFERROR(__xludf.DUMMYFUNCTION("IMPORTRANGE(""https://docs.google.com/spreadsheets/d/11923uPwbBZFjjGgGUA6NLw09EwE0CqkOc4q9oUmW1yo/edit?usp=sharing"",""ตาก!J403"")"),0)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IFERROR(__xludf.DUMMYFUNCTION("IMPORTRANGE(""https://docs.google.com/spreadsheets/d/11923uPwbBZFjjGgGUA6NLw09EwE0CqkOc4q9oUmW1yo/edit?usp=sharing"",""ตาก!I404"")"),0)</f>
        <v>0</v>
      </c>
      <c r="J509" s="167">
        <f ca="1">IFERROR(__xludf.DUMMYFUNCTION("IMPORTRANGE(""https://docs.google.com/spreadsheets/d/11923uPwbBZFjjGgGUA6NLw09EwE0CqkOc4q9oUmW1yo/edit?usp=sharing"",""ตาก!J404"")"),0)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IFERROR(__xludf.DUMMYFUNCTION("IMPORTRANGE(""https://docs.google.com/spreadsheets/d/11923uPwbBZFjjGgGUA6NLw09EwE0CqkOc4q9oUmW1yo/edit?usp=sharing"",""ตาก!I405"")"),0)</f>
        <v>0</v>
      </c>
      <c r="J510" s="192">
        <f ca="1">IFERROR(__xludf.DUMMYFUNCTION("IMPORTRANGE(""https://docs.google.com/spreadsheets/d/11923uPwbBZFjjGgGUA6NLw09EwE0CqkOc4q9oUmW1yo/edit?usp=sharing"",""ตาก!J405"")"),0)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IFERROR(__xludf.DUMMYFUNCTION("IMPORTRANGE(""https://docs.google.com/spreadsheets/d/11923uPwbBZFjjGgGUA6NLw09EwE0CqkOc4q9oUmW1yo/edit?usp=sharing"",""ตาก!I406"")"),0)</f>
        <v>0</v>
      </c>
      <c r="J511" s="192">
        <f ca="1">IFERROR(__xludf.DUMMYFUNCTION("IMPORTRANGE(""https://docs.google.com/spreadsheets/d/11923uPwbBZFjjGgGUA6NLw09EwE0CqkOc4q9oUmW1yo/edit?usp=sharing"",""ตาก!J406"")"),0)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IFERROR(__xludf.DUMMYFUNCTION("IMPORTRANGE(""https://docs.google.com/spreadsheets/d/11923uPwbBZFjjGgGUA6NLw09EwE0CqkOc4q9oUmW1yo/edit?usp=sharing"",""ตาก!I407"")"),0)</f>
        <v>0</v>
      </c>
      <c r="J512" s="192">
        <f ca="1">IFERROR(__xludf.DUMMYFUNCTION("IMPORTRANGE(""https://docs.google.com/spreadsheets/d/11923uPwbBZFjjGgGUA6NLw09EwE0CqkOc4q9oUmW1yo/edit?usp=sharing"",""ตาก!J407"")"),0)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IFERROR(__xludf.DUMMYFUNCTION("IMPORTRANGE(""https://docs.google.com/spreadsheets/d/11923uPwbBZFjjGgGUA6NLw09EwE0CqkOc4q9oUmW1yo/edit?usp=sharing"",""ตาก!I408"")"),0)</f>
        <v>0</v>
      </c>
      <c r="J513" s="192">
        <f ca="1">IFERROR(__xludf.DUMMYFUNCTION("IMPORTRANGE(""https://docs.google.com/spreadsheets/d/11923uPwbBZFjjGgGUA6NLw09EwE0CqkOc4q9oUmW1yo/edit?usp=sharing"",""ตาก!J408"")"),0)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IFERROR(__xludf.DUMMYFUNCTION("IMPORTRANGE(""https://docs.google.com/spreadsheets/d/11923uPwbBZFjjGgGUA6NLw09EwE0CqkOc4q9oUmW1yo/edit?usp=sharing"",""ตาก!I409"")"),0)</f>
        <v>0</v>
      </c>
      <c r="J514" s="192">
        <f ca="1">IFERROR(__xludf.DUMMYFUNCTION("IMPORTRANGE(""https://docs.google.com/spreadsheets/d/11923uPwbBZFjjGgGUA6NLw09EwE0CqkOc4q9oUmW1yo/edit?usp=sharing"",""ตาก!J409"")"),0)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IFERROR(__xludf.DUMMYFUNCTION("IMPORTRANGE(""https://docs.google.com/spreadsheets/d/11923uPwbBZFjjGgGUA6NLw09EwE0CqkOc4q9oUmW1yo/edit?usp=sharing"",""ตาก!I410"")"),0)</f>
        <v>0</v>
      </c>
      <c r="J515" s="192">
        <f ca="1">IFERROR(__xludf.DUMMYFUNCTION("IMPORTRANGE(""https://docs.google.com/spreadsheets/d/11923uPwbBZFjjGgGUA6NLw09EwE0CqkOc4q9oUmW1yo/edit?usp=sharing"",""ตาก!J410"")"),0)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IFERROR(__xludf.DUMMYFUNCTION("IMPORTRANGE(""https://docs.google.com/spreadsheets/d/11923uPwbBZFjjGgGUA6NLw09EwE0CqkOc4q9oUmW1yo/edit?usp=sharing"",""ตาก!I411"")"),0)</f>
        <v>0</v>
      </c>
      <c r="J516" s="264">
        <f ca="1">IFERROR(__xludf.DUMMYFUNCTION("IMPORTRANGE(""https://docs.google.com/spreadsheets/d/11923uPwbBZFjjGgGUA6NLw09EwE0CqkOc4q9oUmW1yo/edit?usp=sharing"",""ตาก!J411"")"),0)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IFERROR(__xludf.DUMMYFUNCTION("IMPORTRANGE(""https://docs.google.com/spreadsheets/d/11923uPwbBZFjjGgGUA6NLw09EwE0CqkOc4q9oUmW1yo/edit?usp=sharing"",""ตาก!I412"")"),0)</f>
        <v>0</v>
      </c>
      <c r="J517" s="277">
        <f ca="1">IFERROR(__xludf.DUMMYFUNCTION("IMPORTRANGE(""https://docs.google.com/spreadsheets/d/11923uPwbBZFjjGgGUA6NLw09EwE0CqkOc4q9oUmW1yo/edit?usp=sharing"",""ตาก!J412"")"),0)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IFERROR(__xludf.DUMMYFUNCTION("IMPORTRANGE(""https://docs.google.com/spreadsheets/d/11923uPwbBZFjjGgGUA6NLw09EwE0CqkOc4q9oUmW1yo/edit?usp=sharing"",""ตาก!I413"")"),0)</f>
        <v>0</v>
      </c>
      <c r="J518" s="277">
        <f ca="1">IFERROR(__xludf.DUMMYFUNCTION("IMPORTRANGE(""https://docs.google.com/spreadsheets/d/11923uPwbBZFjjGgGUA6NLw09EwE0CqkOc4q9oUmW1yo/edit?usp=sharing"",""ตาก!J413"")"),0)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IFERROR(__xludf.DUMMYFUNCTION("IMPORTRANGE(""https://docs.google.com/spreadsheets/d/11923uPwbBZFjjGgGUA6NLw09EwE0CqkOc4q9oUmW1yo/edit?usp=sharing"",""ตาก!I414"")"),0)</f>
        <v>0</v>
      </c>
      <c r="J519" s="191">
        <f ca="1">IFERROR(__xludf.DUMMYFUNCTION("IMPORTRANGE(""https://docs.google.com/spreadsheets/d/11923uPwbBZFjjGgGUA6NLw09EwE0CqkOc4q9oUmW1yo/edit?usp=sharing"",""ตาก!J414"")"),0)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IFERROR(__xludf.DUMMYFUNCTION("IMPORTRANGE(""https://docs.google.com/spreadsheets/d/11923uPwbBZFjjGgGUA6NLw09EwE0CqkOc4q9oUmW1yo/edit?usp=sharing"",""ตาก!I415"")"),0)</f>
        <v>0</v>
      </c>
      <c r="J520" s="191">
        <f ca="1">IFERROR(__xludf.DUMMYFUNCTION("IMPORTRANGE(""https://docs.google.com/spreadsheets/d/11923uPwbBZFjjGgGUA6NLw09EwE0CqkOc4q9oUmW1yo/edit?usp=sharing"",""ตาก!J415"")"),0)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IFERROR(__xludf.DUMMYFUNCTION("IMPORTRANGE(""https://docs.google.com/spreadsheets/d/11923uPwbBZFjjGgGUA6NLw09EwE0CqkOc4q9oUmW1yo/edit?usp=sharing"",""ตาก!I416"")"),0)</f>
        <v>0</v>
      </c>
      <c r="J521" s="191">
        <f ca="1">IFERROR(__xludf.DUMMYFUNCTION("IMPORTRANGE(""https://docs.google.com/spreadsheets/d/11923uPwbBZFjjGgGUA6NLw09EwE0CqkOc4q9oUmW1yo/edit?usp=sharing"",""ตาก!J416"")"),0)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IFERROR(__xludf.DUMMYFUNCTION("IMPORTRANGE(""https://docs.google.com/spreadsheets/d/11923uPwbBZFjjGgGUA6NLw09EwE0CqkOc4q9oUmW1yo/edit?usp=sharing"",""ตาก!I417"")"),0)</f>
        <v>0</v>
      </c>
      <c r="J522" s="191">
        <f ca="1">IFERROR(__xludf.DUMMYFUNCTION("IMPORTRANGE(""https://docs.google.com/spreadsheets/d/11923uPwbBZFjjGgGUA6NLw09EwE0CqkOc4q9oUmW1yo/edit?usp=sharing"",""ตาก!J417"")"),0)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IFERROR(__xludf.DUMMYFUNCTION("IMPORTRANGE(""https://docs.google.com/spreadsheets/d/11923uPwbBZFjjGgGUA6NLw09EwE0CqkOc4q9oUmW1yo/edit?usp=sharing"",""ตาก!I418"")"),0)</f>
        <v>0</v>
      </c>
      <c r="J523" s="191">
        <f ca="1">IFERROR(__xludf.DUMMYFUNCTION("IMPORTRANGE(""https://docs.google.com/spreadsheets/d/11923uPwbBZFjjGgGUA6NLw09EwE0CqkOc4q9oUmW1yo/edit?usp=sharing"",""ตาก!J418"")"),112)</f>
        <v>112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IFERROR(__xludf.DUMMYFUNCTION("IMPORTRANGE(""https://docs.google.com/spreadsheets/d/11923uPwbBZFjjGgGUA6NLw09EwE0CqkOc4q9oUmW1yo/edit?usp=sharing"",""ตาก!I419"")"),0)</f>
        <v>0</v>
      </c>
      <c r="J524" s="191">
        <f ca="1">IFERROR(__xludf.DUMMYFUNCTION("IMPORTRANGE(""https://docs.google.com/spreadsheets/d/11923uPwbBZFjjGgGUA6NLw09EwE0CqkOc4q9oUmW1yo/edit?usp=sharing"",""ตาก!J419"")"),3)</f>
        <v>3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IFERROR(__xludf.DUMMYFUNCTION("IMPORTRANGE(""https://docs.google.com/spreadsheets/d/11923uPwbBZFjjGgGUA6NLw09EwE0CqkOc4q9oUmW1yo/edit?usp=sharing"",""ตาก!I420"")"),112)</f>
        <v>112</v>
      </c>
      <c r="J525" s="277">
        <f ca="1">IFERROR(__xludf.DUMMYFUNCTION("IMPORTRANGE(""https://docs.google.com/spreadsheets/d/11923uPwbBZFjjGgGUA6NLw09EwE0CqkOc4q9oUmW1yo/edit?usp=sharing"",""ตาก!J420"")"),0)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IFERROR(__xludf.DUMMYFUNCTION("IMPORTRANGE(""https://docs.google.com/spreadsheets/d/11923uPwbBZFjjGgGUA6NLw09EwE0CqkOc4q9oUmW1yo/edit?usp=sharing"",""ตาก!I421"")"),3)</f>
        <v>3</v>
      </c>
      <c r="J526" s="277">
        <f ca="1">IFERROR(__xludf.DUMMYFUNCTION("IMPORTRANGE(""https://docs.google.com/spreadsheets/d/11923uPwbBZFjjGgGUA6NLw09EwE0CqkOc4q9oUmW1yo/edit?usp=sharing"",""ตาก!J421"")"),0)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IFERROR(__xludf.DUMMYFUNCTION("IMPORTRANGE(""https://docs.google.com/spreadsheets/d/11923uPwbBZFjjGgGUA6NLw09EwE0CqkOc4q9oUmW1yo/edit?usp=sharing"",""ตาก!I422"")"),0)</f>
        <v>0</v>
      </c>
      <c r="J527" s="192">
        <f ca="1">IFERROR(__xludf.DUMMYFUNCTION("IMPORTRANGE(""https://docs.google.com/spreadsheets/d/11923uPwbBZFjjGgGUA6NLw09EwE0CqkOc4q9oUmW1yo/edit?usp=sharing"",""ตาก!J422"")"),0)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IFERROR(__xludf.DUMMYFUNCTION("IMPORTRANGE(""https://docs.google.com/spreadsheets/d/11923uPwbBZFjjGgGUA6NLw09EwE0CqkOc4q9oUmW1yo/edit?usp=sharing"",""ตาก!I423"")"),0)</f>
        <v>0</v>
      </c>
      <c r="J528" s="192">
        <f ca="1">IFERROR(__xludf.DUMMYFUNCTION("IMPORTRANGE(""https://docs.google.com/spreadsheets/d/11923uPwbBZFjjGgGUA6NLw09EwE0CqkOc4q9oUmW1yo/edit?usp=sharing"",""ตาก!J423"")"),0)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IFERROR(__xludf.DUMMYFUNCTION("IMPORTRANGE(""https://docs.google.com/spreadsheets/d/11923uPwbBZFjjGgGUA6NLw09EwE0CqkOc4q9oUmW1yo/edit?usp=sharing"",""ตาก!I424"")"),0)</f>
        <v>0</v>
      </c>
      <c r="J529" s="192">
        <f ca="1">IFERROR(__xludf.DUMMYFUNCTION("IMPORTRANGE(""https://docs.google.com/spreadsheets/d/11923uPwbBZFjjGgGUA6NLw09EwE0CqkOc4q9oUmW1yo/edit?usp=sharing"",""ตาก!J424"")"),0)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IFERROR(__xludf.DUMMYFUNCTION("IMPORTRANGE(""https://docs.google.com/spreadsheets/d/11923uPwbBZFjjGgGUA6NLw09EwE0CqkOc4q9oUmW1yo/edit?usp=sharing"",""ตาก!I425"")"),0)</f>
        <v>0</v>
      </c>
      <c r="J530" s="192">
        <f ca="1">IFERROR(__xludf.DUMMYFUNCTION("IMPORTRANGE(""https://docs.google.com/spreadsheets/d/11923uPwbBZFjjGgGUA6NLw09EwE0CqkOc4q9oUmW1yo/edit?usp=sharing"",""ตาก!J425"")"),0)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IFERROR(__xludf.DUMMYFUNCTION("IMPORTRANGE(""https://docs.google.com/spreadsheets/d/11923uPwbBZFjjGgGUA6NLw09EwE0CqkOc4q9oUmW1yo/edit?usp=sharing"",""ตาก!I426"")"),0)</f>
        <v>0</v>
      </c>
      <c r="J531" s="192">
        <f ca="1">IFERROR(__xludf.DUMMYFUNCTION("IMPORTRANGE(""https://docs.google.com/spreadsheets/d/11923uPwbBZFjjGgGUA6NLw09EwE0CqkOc4q9oUmW1yo/edit?usp=sharing"",""ตาก!J426"")"),0)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IFERROR(__xludf.DUMMYFUNCTION("IMPORTRANGE(""https://docs.google.com/spreadsheets/d/11923uPwbBZFjjGgGUA6NLw09EwE0CqkOc4q9oUmW1yo/edit?usp=sharing"",""ตาก!I427"")"),0)</f>
        <v>0</v>
      </c>
      <c r="J532" s="445">
        <f ca="1">IFERROR(__xludf.DUMMYFUNCTION("IMPORTRANGE(""https://docs.google.com/spreadsheets/d/11923uPwbBZFjjGgGUA6NLw09EwE0CqkOc4q9oUmW1yo/edit?usp=sharing"",""ตาก!J427"")"),0)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IFERROR(__xludf.DUMMYFUNCTION("IMPORTRANGE(""https://docs.google.com/spreadsheets/d/11923uPwbBZFjjGgGUA6NLw09EwE0CqkOc4q9oUmW1yo/edit?usp=sharing"",""ตาก!I428"")"),22)</f>
        <v>22</v>
      </c>
      <c r="J533" s="393">
        <f ca="1">IFERROR(__xludf.DUMMYFUNCTION("IMPORTRANGE(""https://docs.google.com/spreadsheets/d/11923uPwbBZFjjGgGUA6NLw09EwE0CqkOc4q9oUmW1yo/edit?usp=sharing"",""ตาก!J428"")"),22)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IFERROR(__xludf.DUMMYFUNCTION("IMPORTRANGE(""https://docs.google.com/spreadsheets/d/11923uPwbBZFjjGgGUA6NLw09EwE0CqkOc4q9oUmW1yo/edit?usp=sharing"",""ตาก!L428"")"),34340)</f>
        <v>34340</v>
      </c>
      <c r="M533" s="395"/>
      <c r="N533" s="395">
        <f ca="1">IFERROR(__xludf.DUMMYFUNCTION("IMPORTRANGE(""https://docs.google.com/spreadsheets/d/11923uPwbBZFjjGgGUA6NLw09EwE0CqkOc4q9oUmW1yo/edit?usp=sharing"",""ตาก!M428"")"),18740)</f>
        <v>18740</v>
      </c>
      <c r="O533" s="395">
        <f t="shared" ref="O533:O537" ca="1" si="118">+IF(L533&gt;0,N533*100/L533,0)</f>
        <v>54.571927781013393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IFERROR(__xludf.DUMMYFUNCTION("IMPORTRANGE(""https://docs.google.com/spreadsheets/d/11923uPwbBZFjjGgGUA6NLw09EwE0CqkOc4q9oUmW1yo/edit?usp=sharing"",""ตาก!L429"")"),0)</f>
        <v>0</v>
      </c>
      <c r="M534" s="169"/>
      <c r="N534" s="171">
        <f ca="1">IFERROR(__xludf.DUMMYFUNCTION("IMPORTRANGE(""https://docs.google.com/spreadsheets/d/11923uPwbBZFjjGgGUA6NLw09EwE0CqkOc4q9oUmW1yo/edit?usp=sharing"",""ตาก!M429"")"),0)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IFERROR(__xludf.DUMMYFUNCTION("IMPORTRANGE(""https://docs.google.com/spreadsheets/d/11923uPwbBZFjjGgGUA6NLw09EwE0CqkOc4q9oUmW1yo/edit?usp=sharing"",""ตาก!L430"")"),34340)</f>
        <v>34340</v>
      </c>
      <c r="M535" s="169"/>
      <c r="N535" s="171">
        <f ca="1">IFERROR(__xludf.DUMMYFUNCTION("IMPORTRANGE(""https://docs.google.com/spreadsheets/d/11923uPwbBZFjjGgGUA6NLw09EwE0CqkOc4q9oUmW1yo/edit?usp=sharing"",""ตาก!M430"")"),18740)</f>
        <v>18740</v>
      </c>
      <c r="O535" s="171">
        <f t="shared" ca="1" si="118"/>
        <v>54.571927781013393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IFERROR(__xludf.DUMMYFUNCTION("IMPORTRANGE(""https://docs.google.com/spreadsheets/d/11923uPwbBZFjjGgGUA6NLw09EwE0CqkOc4q9oUmW1yo/edit?usp=sharing"",""ตาก!L431"")"),0)</f>
        <v>0</v>
      </c>
      <c r="M536" s="171"/>
      <c r="N536" s="171">
        <f ca="1">IFERROR(__xludf.DUMMYFUNCTION("IMPORTRANGE(""https://docs.google.com/spreadsheets/d/11923uPwbBZFjjGgGUA6NLw09EwE0CqkOc4q9oUmW1yo/edit?usp=sharing"",""ตาก!M431"")"),0)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IFERROR(__xludf.DUMMYFUNCTION("IMPORTRANGE(""https://docs.google.com/spreadsheets/d/11923uPwbBZFjjGgGUA6NLw09EwE0CqkOc4q9oUmW1yo/edit?usp=sharing"",""ตาก!L432"")"),34340)</f>
        <v>34340</v>
      </c>
      <c r="M537" s="171"/>
      <c r="N537" s="171">
        <f ca="1">IFERROR(__xludf.DUMMYFUNCTION("IMPORTRANGE(""https://docs.google.com/spreadsheets/d/11923uPwbBZFjjGgGUA6NLw09EwE0CqkOc4q9oUmW1yo/edit?usp=sharing"",""ตาก!M432"")"),18740)</f>
        <v>18740</v>
      </c>
      <c r="O537" s="171">
        <f t="shared" ca="1" si="118"/>
        <v>54.571927781013393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IFERROR(__xludf.DUMMYFUNCTION("IMPORTRANGE(""https://docs.google.com/spreadsheets/d/11923uPwbBZFjjGgGUA6NLw09EwE0CqkOc4q9oUmW1yo/edit?usp=sharing"",""ตาก!M433"")"),18740)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IFERROR(__xludf.DUMMYFUNCTION("IMPORTRANGE(""https://docs.google.com/spreadsheets/d/11923uPwbBZFjjGgGUA6NLw09EwE0CqkOc4q9oUmW1yo/edit?usp=sharing"",""ตาก!M434"")"),0)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IFERROR(__xludf.DUMMYFUNCTION("IMPORTRANGE(""https://docs.google.com/spreadsheets/d/11923uPwbBZFjjGgGUA6NLw09EwE0CqkOc4q9oUmW1yo/edit?usp=sharing"",""ตาก!M435"")"),0)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IFERROR(__xludf.DUMMYFUNCTION("IMPORTRANGE(""https://docs.google.com/spreadsheets/d/11923uPwbBZFjjGgGUA6NLw09EwE0CqkOc4q9oUmW1yo/edit?usp=sharing"",""ตาก!M436"")"),0)</f>
        <v>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IFERROR(__xludf.DUMMYFUNCTION("IMPORTRANGE(""https://docs.google.com/spreadsheets/d/11923uPwbBZFjjGgGUA6NLw09EwE0CqkOc4q9oUmW1yo/edit?usp=sharing"",""ตาก!J438"")"),0)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IFERROR(__xludf.DUMMYFUNCTION("IMPORTRANGE(""https://docs.google.com/spreadsheets/d/11923uPwbBZFjjGgGUA6NLw09EwE0CqkOc4q9oUmW1yo/edit?usp=sharing"",""ตาก!J439"")"),1)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IFERROR(__xludf.DUMMYFUNCTION("IMPORTRANGE(""https://docs.google.com/spreadsheets/d/11923uPwbBZFjjGgGUA6NLw09EwE0CqkOc4q9oUmW1yo/edit?usp=sharing"",""ตาก!J440"")"),1)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IFERROR(__xludf.DUMMYFUNCTION("IMPORTRANGE(""https://docs.google.com/spreadsheets/d/11923uPwbBZFjjGgGUA6NLw09EwE0CqkOc4q9oUmW1yo/edit?usp=sharing"",""ตาก!J441"")"),1)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IFERROR(__xludf.DUMMYFUNCTION("IMPORTRANGE(""https://docs.google.com/spreadsheets/d/11923uPwbBZFjjGgGUA6NLw09EwE0CqkOc4q9oUmW1yo/edit?usp=sharing"",""ตาก!I442"")"),22)</f>
        <v>22</v>
      </c>
      <c r="J547" s="192">
        <f ca="1">IFERROR(__xludf.DUMMYFUNCTION("IMPORTRANGE(""https://docs.google.com/spreadsheets/d/11923uPwbBZFjjGgGUA6NLw09EwE0CqkOc4q9oUmW1yo/edit?usp=sharing"",""ตาก!J442"")"),22)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IFERROR(__xludf.DUMMYFUNCTION("IMPORTRANGE(""https://docs.google.com/spreadsheets/d/11923uPwbBZFjjGgGUA6NLw09EwE0CqkOc4q9oUmW1yo/edit?usp=sharing"",""ตาก!J166"")"),0)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IFERROR(__xludf.DUMMYFUNCTION("IMPORTRANGE(""https://docs.google.com/spreadsheets/d/11923uPwbBZFjjGgGUA6NLw09EwE0CqkOc4q9oUmW1yo/edit?usp=sharing"",""ตาก!J444"")"),0)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IFERROR(__xludf.DUMMYFUNCTION("IMPORTRANGE(""https://docs.google.com/spreadsheets/d/11923uPwbBZFjjGgGUA6NLw09EwE0CqkOc4q9oUmW1yo/edit?usp=sharing"",""ตาก!J445"")"),0)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IFERROR(__xludf.DUMMYFUNCTION("IMPORTRANGE(""https://docs.google.com/spreadsheets/d/11923uPwbBZFjjGgGUA6NLw09EwE0CqkOc4q9oUmW1yo/edit?usp=sharing"",""ตาก!I446"")"),0)</f>
        <v>0</v>
      </c>
      <c r="J551" s="393">
        <f ca="1">IFERROR(__xludf.DUMMYFUNCTION("IMPORTRANGE(""https://docs.google.com/spreadsheets/d/11923uPwbBZFjjGgGUA6NLw09EwE0CqkOc4q9oUmW1yo/edit?usp=sharing"",""ตาก!J446"")"),0)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IFERROR(__xludf.DUMMYFUNCTION("IMPORTRANGE(""https://docs.google.com/spreadsheets/d/11923uPwbBZFjjGgGUA6NLw09EwE0CqkOc4q9oUmW1yo/edit?usp=sharing"",""ตาก!L446"")"),0)</f>
        <v>0</v>
      </c>
      <c r="M551" s="395"/>
      <c r="N551" s="395">
        <f ca="1">IFERROR(__xludf.DUMMYFUNCTION("IMPORTRANGE(""https://docs.google.com/spreadsheets/d/11923uPwbBZFjjGgGUA6NLw09EwE0CqkOc4q9oUmW1yo/edit?usp=sharing"",""ตาก!M446"")"),0)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IFERROR(__xludf.DUMMYFUNCTION("IMPORTRANGE(""https://docs.google.com/spreadsheets/d/11923uPwbBZFjjGgGUA6NLw09EwE0CqkOc4q9oUmW1yo/edit?usp=sharing"",""ตาก!L447"")"),0)</f>
        <v>0</v>
      </c>
      <c r="M552" s="169"/>
      <c r="N552" s="171">
        <f ca="1">IFERROR(__xludf.DUMMYFUNCTION("IMPORTRANGE(""https://docs.google.com/spreadsheets/d/11923uPwbBZFjjGgGUA6NLw09EwE0CqkOc4q9oUmW1yo/edit?usp=sharing"",""ตาก!M447"")"),0)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IFERROR(__xludf.DUMMYFUNCTION("IMPORTRANGE(""https://docs.google.com/spreadsheets/d/11923uPwbBZFjjGgGUA6NLw09EwE0CqkOc4q9oUmW1yo/edit?usp=sharing"",""ตาก!L448"")"),0)</f>
        <v>0</v>
      </c>
      <c r="M553" s="169"/>
      <c r="N553" s="171">
        <f ca="1">IFERROR(__xludf.DUMMYFUNCTION("IMPORTRANGE(""https://docs.google.com/spreadsheets/d/11923uPwbBZFjjGgGUA6NLw09EwE0CqkOc4q9oUmW1yo/edit?usp=sharing"",""ตาก!M448"")"),0)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IFERROR(__xludf.DUMMYFUNCTION("IMPORTRANGE(""https://docs.google.com/spreadsheets/d/11923uPwbBZFjjGgGUA6NLw09EwE0CqkOc4q9oUmW1yo/edit?usp=sharing"",""ตาก!L449"")"),0)</f>
        <v>0</v>
      </c>
      <c r="M554" s="171"/>
      <c r="N554" s="171">
        <f ca="1">IFERROR(__xludf.DUMMYFUNCTION("IMPORTRANGE(""https://docs.google.com/spreadsheets/d/11923uPwbBZFjjGgGUA6NLw09EwE0CqkOc4q9oUmW1yo/edit?usp=sharing"",""ตาก!M449"")"),0)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IFERROR(__xludf.DUMMYFUNCTION("IMPORTRANGE(""https://docs.google.com/spreadsheets/d/11923uPwbBZFjjGgGUA6NLw09EwE0CqkOc4q9oUmW1yo/edit?usp=sharing"",""ตาก!L450"")"),0)</f>
        <v>0</v>
      </c>
      <c r="M555" s="171"/>
      <c r="N555" s="171">
        <f ca="1">IFERROR(__xludf.DUMMYFUNCTION("IMPORTRANGE(""https://docs.google.com/spreadsheets/d/11923uPwbBZFjjGgGUA6NLw09EwE0CqkOc4q9oUmW1yo/edit?usp=sharing"",""ตาก!M450"")"),0)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IFERROR(__xludf.DUMMYFUNCTION("IMPORTRANGE(""https://docs.google.com/spreadsheets/d/11923uPwbBZFjjGgGUA6NLw09EwE0CqkOc4q9oUmW1yo/edit?usp=sharing"",""ตาก!M451"")"),0)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IFERROR(__xludf.DUMMYFUNCTION("IMPORTRANGE(""https://docs.google.com/spreadsheets/d/11923uPwbBZFjjGgGUA6NLw09EwE0CqkOc4q9oUmW1yo/edit?usp=sharing"",""ตาก!M452"")"),0)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IFERROR(__xludf.DUMMYFUNCTION("IMPORTRANGE(""https://docs.google.com/spreadsheets/d/11923uPwbBZFjjGgGUA6NLw09EwE0CqkOc4q9oUmW1yo/edit?usp=sharing"",""ตาก!M453"")"),0)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IFERROR(__xludf.DUMMYFUNCTION("IMPORTRANGE(""https://docs.google.com/spreadsheets/d/11923uPwbBZFjjGgGUA6NLw09EwE0CqkOc4q9oUmW1yo/edit?usp=sharing"",""ตาก!M454"")"),0)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IFERROR(__xludf.DUMMYFUNCTION("IMPORTRANGE(""https://docs.google.com/spreadsheets/d/11923uPwbBZFjjGgGUA6NLw09EwE0CqkOc4q9oUmW1yo/edit?usp=sharing"",""ตาก!I455"")"),0)</f>
        <v>0</v>
      </c>
      <c r="J560" s="167">
        <f ca="1">IFERROR(__xludf.DUMMYFUNCTION("IMPORTRANGE(""https://docs.google.com/spreadsheets/d/11923uPwbBZFjjGgGUA6NLw09EwE0CqkOc4q9oUmW1yo/edit?usp=sharing"",""ตาก!J455"")"),0)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IFERROR(__xludf.DUMMYFUNCTION("IMPORTRANGE(""https://docs.google.com/spreadsheets/d/11923uPwbBZFjjGgGUA6NLw09EwE0CqkOc4q9oUmW1yo/edit?usp=sharing"",""ตาก!I456"")"),0)</f>
        <v>0</v>
      </c>
      <c r="J561" s="191">
        <f ca="1">IFERROR(__xludf.DUMMYFUNCTION("IMPORTRANGE(""https://docs.google.com/spreadsheets/d/11923uPwbBZFjjGgGUA6NLw09EwE0CqkOc4q9oUmW1yo/edit?usp=sharing"",""ตาก!J456"")"),0)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IFERROR(__xludf.DUMMYFUNCTION("IMPORTRANGE(""https://docs.google.com/spreadsheets/d/11923uPwbBZFjjGgGUA6NLw09EwE0CqkOc4q9oUmW1yo/edit?usp=sharing"",""ตาก!I457"")"),"")</f>
        <v/>
      </c>
      <c r="J562" s="191" t="str">
        <f ca="1">IFERROR(__xludf.DUMMYFUNCTION("IMPORTRANGE(""https://docs.google.com/spreadsheets/d/11923uPwbBZFjjGgGUA6NLw09EwE0CqkOc4q9oUmW1yo/edit?usp=sharing"",""ตาก!J457"")"),"")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IFERROR(__xludf.DUMMYFUNCTION("IMPORTRANGE(""https://docs.google.com/spreadsheets/d/11923uPwbBZFjjGgGUA6NLw09EwE0CqkOc4q9oUmW1yo/edit?usp=sharing"",""ตาก!I458"")"),"")</f>
        <v/>
      </c>
      <c r="J563" s="191" t="str">
        <f ca="1">IFERROR(__xludf.DUMMYFUNCTION("IMPORTRANGE(""https://docs.google.com/spreadsheets/d/11923uPwbBZFjjGgGUA6NLw09EwE0CqkOc4q9oUmW1yo/edit?usp=sharing"",""ตาก!J458"")"),"")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IFERROR(__xludf.DUMMYFUNCTION("IMPORTRANGE(""https://docs.google.com/spreadsheets/d/11923uPwbBZFjjGgGUA6NLw09EwE0CqkOc4q9oUmW1yo/edit?usp=sharing"",""ตาก!I459"")"),1300)</f>
        <v>1300</v>
      </c>
      <c r="J564" s="360">
        <f ca="1">IFERROR(__xludf.DUMMYFUNCTION("IMPORTRANGE(""https://docs.google.com/spreadsheets/d/11923uPwbBZFjjGgGUA6NLw09EwE0CqkOc4q9oUmW1yo/edit?usp=sharing"",""ตาก!J459"")"),428)</f>
        <v>428</v>
      </c>
      <c r="K564" s="361">
        <f t="shared" ca="1" si="121"/>
        <v>32.92307692307692</v>
      </c>
      <c r="L564" s="362">
        <f ca="1">IFERROR(__xludf.DUMMYFUNCTION("IMPORTRANGE(""https://docs.google.com/spreadsheets/d/11923uPwbBZFjjGgGUA6NLw09EwE0CqkOc4q9oUmW1yo/edit?usp=sharing"",""ตาก!L459"")"),128080)</f>
        <v>128080</v>
      </c>
      <c r="M564" s="362"/>
      <c r="N564" s="362">
        <f ca="1">IFERROR(__xludf.DUMMYFUNCTION("IMPORTRANGE(""https://docs.google.com/spreadsheets/d/11923uPwbBZFjjGgGUA6NLw09EwE0CqkOc4q9oUmW1yo/edit?usp=sharing"",""ตาก!M459"")"),500)</f>
        <v>500</v>
      </c>
      <c r="O564" s="362">
        <f t="shared" ref="O564:O568" ca="1" si="122">+IF(L564&gt;0,N564*100/L564,0)</f>
        <v>0.39038101186758278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IFERROR(__xludf.DUMMYFUNCTION("IMPORTRANGE(""https://docs.google.com/spreadsheets/d/11923uPwbBZFjjGgGUA6NLw09EwE0CqkOc4q9oUmW1yo/edit?usp=sharing"",""ตาก!L460"")"),0)</f>
        <v>0</v>
      </c>
      <c r="M565" s="169"/>
      <c r="N565" s="171">
        <f ca="1">IFERROR(__xludf.DUMMYFUNCTION("IMPORTRANGE(""https://docs.google.com/spreadsheets/d/11923uPwbBZFjjGgGUA6NLw09EwE0CqkOc4q9oUmW1yo/edit?usp=sharing"",""ตาก!M460"")"),0)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IFERROR(__xludf.DUMMYFUNCTION("IMPORTRANGE(""https://docs.google.com/spreadsheets/d/11923uPwbBZFjjGgGUA6NLw09EwE0CqkOc4q9oUmW1yo/edit?usp=sharing"",""ตาก!L461"")"),128080)</f>
        <v>128080</v>
      </c>
      <c r="M566" s="169"/>
      <c r="N566" s="171">
        <f ca="1">IFERROR(__xludf.DUMMYFUNCTION("IMPORTRANGE(""https://docs.google.com/spreadsheets/d/11923uPwbBZFjjGgGUA6NLw09EwE0CqkOc4q9oUmW1yo/edit?usp=sharing"",""ตาก!M461"")"),500)</f>
        <v>500</v>
      </c>
      <c r="O566" s="171">
        <f t="shared" ca="1" si="122"/>
        <v>0.39038101186758278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IFERROR(__xludf.DUMMYFUNCTION("IMPORTRANGE(""https://docs.google.com/spreadsheets/d/11923uPwbBZFjjGgGUA6NLw09EwE0CqkOc4q9oUmW1yo/edit?usp=sharing"",""ตาก!L462"")"),0)</f>
        <v>0</v>
      </c>
      <c r="M567" s="171"/>
      <c r="N567" s="171">
        <f ca="1">IFERROR(__xludf.DUMMYFUNCTION("IMPORTRANGE(""https://docs.google.com/spreadsheets/d/11923uPwbBZFjjGgGUA6NLw09EwE0CqkOc4q9oUmW1yo/edit?usp=sharing"",""ตาก!M462"")"),0)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IFERROR(__xludf.DUMMYFUNCTION("IMPORTRANGE(""https://docs.google.com/spreadsheets/d/11923uPwbBZFjjGgGUA6NLw09EwE0CqkOc4q9oUmW1yo/edit?usp=sharing"",""ตาก!L463"")"),128080)</f>
        <v>128080</v>
      </c>
      <c r="M568" s="171"/>
      <c r="N568" s="171">
        <f ca="1">IFERROR(__xludf.DUMMYFUNCTION("IMPORTRANGE(""https://docs.google.com/spreadsheets/d/11923uPwbBZFjjGgGUA6NLw09EwE0CqkOc4q9oUmW1yo/edit?usp=sharing"",""ตาก!M463"")"),500)</f>
        <v>500</v>
      </c>
      <c r="O568" s="171">
        <f t="shared" ca="1" si="122"/>
        <v>0.39038101186758278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IFERROR(__xludf.DUMMYFUNCTION("IMPORTRANGE(""https://docs.google.com/spreadsheets/d/11923uPwbBZFjjGgGUA6NLw09EwE0CqkOc4q9oUmW1yo/edit?usp=sharing"",""ตาก!M464"")"),0)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IFERROR(__xludf.DUMMYFUNCTION("IMPORTRANGE(""https://docs.google.com/spreadsheets/d/11923uPwbBZFjjGgGUA6NLw09EwE0CqkOc4q9oUmW1yo/edit?usp=sharing"",""ตาก!M465"")"),0)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IFERROR(__xludf.DUMMYFUNCTION("IMPORTRANGE(""https://docs.google.com/spreadsheets/d/11923uPwbBZFjjGgGUA6NLw09EwE0CqkOc4q9oUmW1yo/edit?usp=sharing"",""ตาก!M466"")"),0)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IFERROR(__xludf.DUMMYFUNCTION("IMPORTRANGE(""https://docs.google.com/spreadsheets/d/11923uPwbBZFjjGgGUA6NLw09EwE0CqkOc4q9oUmW1yo/edit?usp=sharing"",""ตาก!M467"")"),500)</f>
        <v>500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IFERROR(__xludf.DUMMYFUNCTION("IMPORTRANGE(""https://docs.google.com/spreadsheets/d/11923uPwbBZFjjGgGUA6NLw09EwE0CqkOc4q9oUmW1yo/edit?usp=sharing"",""ตาก!I468"")"),1300)</f>
        <v>1300</v>
      </c>
      <c r="J573" s="401">
        <f ca="1">IFERROR(__xludf.DUMMYFUNCTION("IMPORTRANGE(""https://docs.google.com/spreadsheets/d/11923uPwbBZFjjGgGUA6NLw09EwE0CqkOc4q9oUmW1yo/edit?usp=sharing"",""ตาก!J468"")"),428)</f>
        <v>428</v>
      </c>
      <c r="K573" s="204">
        <f ca="1">IF(I573&gt;0,J573*100/I573,0)</f>
        <v>32.92307692307692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IFERROR(__xludf.DUMMYFUNCTION("IMPORTRANGE(""https://docs.google.com/spreadsheets/d/11923uPwbBZFjjGgGUA6NLw09EwE0CqkOc4q9oUmW1yo/edit?usp=sharing"",""ตาก!I470"")"),0)</f>
        <v>0</v>
      </c>
      <c r="J575" s="192">
        <f ca="1">IFERROR(__xludf.DUMMYFUNCTION("IMPORTRANGE(""https://docs.google.com/spreadsheets/d/11923uPwbBZFjjGgGUA6NLw09EwE0CqkOc4q9oUmW1yo/edit?usp=sharing"",""ตาก!J470"")"),2)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IFERROR(__xludf.DUMMYFUNCTION("IMPORTRANGE(""https://docs.google.com/spreadsheets/d/11923uPwbBZFjjGgGUA6NLw09EwE0CqkOc4q9oUmW1yo/edit?usp=sharing"",""ตาก!I471"")"),0)</f>
        <v>0</v>
      </c>
      <c r="J576" s="192">
        <f ca="1">IFERROR(__xludf.DUMMYFUNCTION("IMPORTRANGE(""https://docs.google.com/spreadsheets/d/11923uPwbBZFjjGgGUA6NLw09EwE0CqkOc4q9oUmW1yo/edit?usp=sharing"",""ตาก!J471"")"),190)</f>
        <v>190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IFERROR(__xludf.DUMMYFUNCTION("IMPORTRANGE(""https://docs.google.com/spreadsheets/d/11923uPwbBZFjjGgGUA6NLw09EwE0CqkOc4q9oUmW1yo/edit?usp=sharing"",""ตาก!I472"")"),0)</f>
        <v>0</v>
      </c>
      <c r="J577" s="192">
        <f ca="1">IFERROR(__xludf.DUMMYFUNCTION("IMPORTRANGE(""https://docs.google.com/spreadsheets/d/11923uPwbBZFjjGgGUA6NLw09EwE0CqkOc4q9oUmW1yo/edit?usp=sharing"",""ตาก!J472"")"),238)</f>
        <v>238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IFERROR(__xludf.DUMMYFUNCTION("IMPORTRANGE(""https://docs.google.com/spreadsheets/d/11923uPwbBZFjjGgGUA6NLw09EwE0CqkOc4q9oUmW1yo/edit?usp=sharing"",""ตาก!I473"")"),0)</f>
        <v>0</v>
      </c>
      <c r="J578" s="192">
        <f ca="1">IFERROR(__xludf.DUMMYFUNCTION("IMPORTRANGE(""https://docs.google.com/spreadsheets/d/11923uPwbBZFjjGgGUA6NLw09EwE0CqkOc4q9oUmW1yo/edit?usp=sharing"",""ตาก!J473"")"),0)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IFERROR(__xludf.DUMMYFUNCTION("IMPORTRANGE(""https://docs.google.com/spreadsheets/d/11923uPwbBZFjjGgGUA6NLw09EwE0CqkOc4q9oUmW1yo/edit?usp=sharing"",""ตาก!I474"")"),0)</f>
        <v>0</v>
      </c>
      <c r="J579" s="192">
        <f ca="1">IFERROR(__xludf.DUMMYFUNCTION("IMPORTRANGE(""https://docs.google.com/spreadsheets/d/11923uPwbBZFjjGgGUA6NLw09EwE0CqkOc4q9oUmW1yo/edit?usp=sharing"",""ตาก!J474"")"),0)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IFERROR(__xludf.DUMMYFUNCTION("IMPORTRANGE(""https://docs.google.com/spreadsheets/d/11923uPwbBZFjjGgGUA6NLw09EwE0CqkOc4q9oUmW1yo/edit?usp=sharing"",""ตาก!I475"")"),220)</f>
        <v>220</v>
      </c>
      <c r="J580" s="360">
        <f ca="1">IFERROR(__xludf.DUMMYFUNCTION("IMPORTRANGE(""https://docs.google.com/spreadsheets/d/11923uPwbBZFjjGgGUA6NLw09EwE0CqkOc4q9oUmW1yo/edit?usp=sharing"",""ตาก!J475"")"),0)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IFERROR(__xludf.DUMMYFUNCTION("IMPORTRANGE(""https://docs.google.com/spreadsheets/d/11923uPwbBZFjjGgGUA6NLw09EwE0CqkOc4q9oUmW1yo/edit?usp=sharing"",""ตาก!L475"")"),370020)</f>
        <v>370020</v>
      </c>
      <c r="M580" s="362"/>
      <c r="N580" s="362">
        <f ca="1">IFERROR(__xludf.DUMMYFUNCTION("IMPORTRANGE(""https://docs.google.com/spreadsheets/d/11923uPwbBZFjjGgGUA6NLw09EwE0CqkOc4q9oUmW1yo/edit?usp=sharing"",""ตาก!M475"")"),21266)</f>
        <v>21266</v>
      </c>
      <c r="O580" s="362">
        <f t="shared" ref="O580:O584" ca="1" si="124">+IF(L580&gt;0,N580*100/L580,0)</f>
        <v>5.7472569050321605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IFERROR(__xludf.DUMMYFUNCTION("IMPORTRANGE(""https://docs.google.com/spreadsheets/d/11923uPwbBZFjjGgGUA6NLw09EwE0CqkOc4q9oUmW1yo/edit?usp=sharing"",""ตาก!L476"")"),0)</f>
        <v>0</v>
      </c>
      <c r="M581" s="169"/>
      <c r="N581" s="171">
        <f ca="1">IFERROR(__xludf.DUMMYFUNCTION("IMPORTRANGE(""https://docs.google.com/spreadsheets/d/11923uPwbBZFjjGgGUA6NLw09EwE0CqkOc4q9oUmW1yo/edit?usp=sharing"",""ตาก!M476"")"),0)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IFERROR(__xludf.DUMMYFUNCTION("IMPORTRANGE(""https://docs.google.com/spreadsheets/d/11923uPwbBZFjjGgGUA6NLw09EwE0CqkOc4q9oUmW1yo/edit?usp=sharing"",""ตาก!L477"")"),370020)</f>
        <v>370020</v>
      </c>
      <c r="M582" s="169"/>
      <c r="N582" s="171">
        <f ca="1">IFERROR(__xludf.DUMMYFUNCTION("IMPORTRANGE(""https://docs.google.com/spreadsheets/d/11923uPwbBZFjjGgGUA6NLw09EwE0CqkOc4q9oUmW1yo/edit?usp=sharing"",""ตาก!M477"")"),21266)</f>
        <v>21266</v>
      </c>
      <c r="O582" s="171">
        <f t="shared" ca="1" si="124"/>
        <v>5.7472569050321605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IFERROR(__xludf.DUMMYFUNCTION("IMPORTRANGE(""https://docs.google.com/spreadsheets/d/11923uPwbBZFjjGgGUA6NLw09EwE0CqkOc4q9oUmW1yo/edit?usp=sharing"",""ตาก!L478"")"),0)</f>
        <v>0</v>
      </c>
      <c r="M583" s="171"/>
      <c r="N583" s="171">
        <f ca="1">IFERROR(__xludf.DUMMYFUNCTION("IMPORTRANGE(""https://docs.google.com/spreadsheets/d/11923uPwbBZFjjGgGUA6NLw09EwE0CqkOc4q9oUmW1yo/edit?usp=sharing"",""ตาก!M478"")"),0)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IFERROR(__xludf.DUMMYFUNCTION("IMPORTRANGE(""https://docs.google.com/spreadsheets/d/11923uPwbBZFjjGgGUA6NLw09EwE0CqkOc4q9oUmW1yo/edit?usp=sharing"",""ตาก!L479"")"),370020)</f>
        <v>370020</v>
      </c>
      <c r="M584" s="171"/>
      <c r="N584" s="171">
        <f ca="1">IFERROR(__xludf.DUMMYFUNCTION("IMPORTRANGE(""https://docs.google.com/spreadsheets/d/11923uPwbBZFjjGgGUA6NLw09EwE0CqkOc4q9oUmW1yo/edit?usp=sharing"",""ตาก!M479"")"),21266)</f>
        <v>21266</v>
      </c>
      <c r="O584" s="171">
        <f t="shared" ca="1" si="124"/>
        <v>5.7472569050321605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IFERROR(__xludf.DUMMYFUNCTION("IMPORTRANGE(""https://docs.google.com/spreadsheets/d/11923uPwbBZFjjGgGUA6NLw09EwE0CqkOc4q9oUmW1yo/edit?usp=sharing"",""ตาก!M480"")"),0)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IFERROR(__xludf.DUMMYFUNCTION("IMPORTRANGE(""https://docs.google.com/spreadsheets/d/11923uPwbBZFjjGgGUA6NLw09EwE0CqkOc4q9oUmW1yo/edit?usp=sharing"",""ตาก!M481"")"),0)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IFERROR(__xludf.DUMMYFUNCTION("IMPORTRANGE(""https://docs.google.com/spreadsheets/d/11923uPwbBZFjjGgGUA6NLw09EwE0CqkOc4q9oUmW1yo/edit?usp=sharing"",""ตาก!M482"")"),21266)</f>
        <v>21266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IFERROR(__xludf.DUMMYFUNCTION("IMPORTRANGE(""https://docs.google.com/spreadsheets/d/11923uPwbBZFjjGgGUA6NLw09EwE0CqkOc4q9oUmW1yo/edit?usp=sharing"",""ตาก!M483"")"),0)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IFERROR(__xludf.DUMMYFUNCTION("IMPORTRANGE(""https://docs.google.com/spreadsheets/d/11923uPwbBZFjjGgGUA6NLw09EwE0CqkOc4q9oUmW1yo/edit?usp=sharing"",""ตาก!I484"")"),220)</f>
        <v>220</v>
      </c>
      <c r="J589" s="191">
        <f ca="1">IFERROR(__xludf.DUMMYFUNCTION("IMPORTRANGE(""https://docs.google.com/spreadsheets/d/11923uPwbBZFjjGgGUA6NLw09EwE0CqkOc4q9oUmW1yo/edit?usp=sharing"",""ตาก!J484"")"),0)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IFERROR(__xludf.DUMMYFUNCTION("IMPORTRANGE(""https://docs.google.com/spreadsheets/d/11923uPwbBZFjjGgGUA6NLw09EwE0CqkOc4q9oUmW1yo/edit?usp=sharing"",""ตาก!I485"")"),0)</f>
        <v>0</v>
      </c>
      <c r="J590" s="191">
        <f ca="1">IFERROR(__xludf.DUMMYFUNCTION("IMPORTRANGE(""https://docs.google.com/spreadsheets/d/11923uPwbBZFjjGgGUA6NLw09EwE0CqkOc4q9oUmW1yo/edit?usp=sharing"",""ตาก!J485"")"),0)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IFERROR(__xludf.DUMMYFUNCTION("IMPORTRANGE(""https://docs.google.com/spreadsheets/d/11923uPwbBZFjjGgGUA6NLw09EwE0CqkOc4q9oUmW1yo/edit?usp=sharing"",""ตาก!I486"")"),220)</f>
        <v>220</v>
      </c>
      <c r="J591" s="191">
        <f ca="1">IFERROR(__xludf.DUMMYFUNCTION("IMPORTRANGE(""https://docs.google.com/spreadsheets/d/11923uPwbBZFjjGgGUA6NLw09EwE0CqkOc4q9oUmW1yo/edit?usp=sharing"",""ตาก!J486"")"),0)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IFERROR(__xludf.DUMMYFUNCTION("IMPORTRANGE(""https://docs.google.com/spreadsheets/d/11923uPwbBZFjjGgGUA6NLw09EwE0CqkOc4q9oUmW1yo/edit?usp=sharing"",""ตาก!I487"")"),0)</f>
        <v>0</v>
      </c>
      <c r="J592" s="191">
        <f ca="1">IFERROR(__xludf.DUMMYFUNCTION("IMPORTRANGE(""https://docs.google.com/spreadsheets/d/11923uPwbBZFjjGgGUA6NLw09EwE0CqkOc4q9oUmW1yo/edit?usp=sharing"",""ตาก!J487"")"),0)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IFERROR(__xludf.DUMMYFUNCTION("IMPORTRANGE(""https://docs.google.com/spreadsheets/d/11923uPwbBZFjjGgGUA6NLw09EwE0CqkOc4q9oUmW1yo/edit?usp=sharing"",""ตาก!I488"")"),220)</f>
        <v>220</v>
      </c>
      <c r="J593" s="191">
        <f ca="1">IFERROR(__xludf.DUMMYFUNCTION("IMPORTRANGE(""https://docs.google.com/spreadsheets/d/11923uPwbBZFjjGgGUA6NLw09EwE0CqkOc4q9oUmW1yo/edit?usp=sharing"",""ตาก!J488"")"),0)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IFERROR(__xludf.DUMMYFUNCTION("IMPORTRANGE(""https://docs.google.com/spreadsheets/d/11923uPwbBZFjjGgGUA6NLw09EwE0CqkOc4q9oUmW1yo/edit?usp=sharing"",""ตาก!I489"")"),0)</f>
        <v>0</v>
      </c>
      <c r="J594" s="191">
        <f ca="1">IFERROR(__xludf.DUMMYFUNCTION("IMPORTRANGE(""https://docs.google.com/spreadsheets/d/11923uPwbBZFjjGgGUA6NLw09EwE0CqkOc4q9oUmW1yo/edit?usp=sharing"",""ตาก!J489"")"),0)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IFERROR(__xludf.DUMMYFUNCTION("IMPORTRANGE(""https://docs.google.com/spreadsheets/d/11923uPwbBZFjjGgGUA6NLw09EwE0CqkOc4q9oUmW1yo/edit?usp=sharing"",""ตาก!I490"")"),220)</f>
        <v>220</v>
      </c>
      <c r="J595" s="191">
        <f ca="1">IFERROR(__xludf.DUMMYFUNCTION("IMPORTRANGE(""https://docs.google.com/spreadsheets/d/11923uPwbBZFjjGgGUA6NLw09EwE0CqkOc4q9oUmW1yo/edit?usp=sharing"",""ตาก!J490"")"),0)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IFERROR(__xludf.DUMMYFUNCTION("IMPORTRANGE(""https://docs.google.com/spreadsheets/d/11923uPwbBZFjjGgGUA6NLw09EwE0CqkOc4q9oUmW1yo/edit?usp=sharing"",""ตาก!I491"")"),0)</f>
        <v>0</v>
      </c>
      <c r="J596" s="238">
        <f ca="1">IFERROR(__xludf.DUMMYFUNCTION("IMPORTRANGE(""https://docs.google.com/spreadsheets/d/11923uPwbBZFjjGgGUA6NLw09EwE0CqkOc4q9oUmW1yo/edit?usp=sharing"",""ตาก!J491"")"),0)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IFERROR(__xludf.DUMMYFUNCTION("IMPORTRANGE(""https://docs.google.com/spreadsheets/d/11923uPwbBZFjjGgGUA6NLw09EwE0CqkOc4q9oUmW1yo/edit?usp=sharing"",""ตาก!I492"")"),100)</f>
        <v>100</v>
      </c>
      <c r="J597" s="464">
        <f ca="1">IFERROR(__xludf.DUMMYFUNCTION("IMPORTRANGE(""https://docs.google.com/spreadsheets/d/11923uPwbBZFjjGgGUA6NLw09EwE0CqkOc4q9oUmW1yo/edit?usp=sharing"",""ตาก!J492"")"),0)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IFERROR(__xludf.DUMMYFUNCTION("IMPORTRANGE(""https://docs.google.com/spreadsheets/d/11923uPwbBZFjjGgGUA6NLw09EwE0CqkOc4q9oUmW1yo/edit?usp=sharing"",""ตาก!L492"")"),8100)</f>
        <v>8100</v>
      </c>
      <c r="M597" s="395"/>
      <c r="N597" s="395">
        <f ca="1">IFERROR(__xludf.DUMMYFUNCTION("IMPORTRANGE(""https://docs.google.com/spreadsheets/d/11923uPwbBZFjjGgGUA6NLw09EwE0CqkOc4q9oUmW1yo/edit?usp=sharing"",""ตาก!M492"")"),0)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IFERROR(__xludf.DUMMYFUNCTION("IMPORTRANGE(""https://docs.google.com/spreadsheets/d/11923uPwbBZFjjGgGUA6NLw09EwE0CqkOc4q9oUmW1yo/edit?usp=sharing"",""ตาก!L493"")"),0)</f>
        <v>0</v>
      </c>
      <c r="M598" s="169"/>
      <c r="N598" s="171">
        <f ca="1">IFERROR(__xludf.DUMMYFUNCTION("IMPORTRANGE(""https://docs.google.com/spreadsheets/d/11923uPwbBZFjjGgGUA6NLw09EwE0CqkOc4q9oUmW1yo/edit?usp=sharing"",""ตาก!M493"")"),0)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IFERROR(__xludf.DUMMYFUNCTION("IMPORTRANGE(""https://docs.google.com/spreadsheets/d/11923uPwbBZFjjGgGUA6NLw09EwE0CqkOc4q9oUmW1yo/edit?usp=sharing"",""ตาก!L494"")"),8100)</f>
        <v>8100</v>
      </c>
      <c r="M599" s="169"/>
      <c r="N599" s="171">
        <f ca="1">IFERROR(__xludf.DUMMYFUNCTION("IMPORTRANGE(""https://docs.google.com/spreadsheets/d/11923uPwbBZFjjGgGUA6NLw09EwE0CqkOc4q9oUmW1yo/edit?usp=sharing"",""ตาก!M494"")"),0)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IFERROR(__xludf.DUMMYFUNCTION("IMPORTRANGE(""https://docs.google.com/spreadsheets/d/11923uPwbBZFjjGgGUA6NLw09EwE0CqkOc4q9oUmW1yo/edit?usp=sharing"",""ตาก!L495"")"),0)</f>
        <v>0</v>
      </c>
      <c r="M600" s="171"/>
      <c r="N600" s="171">
        <f ca="1">IFERROR(__xludf.DUMMYFUNCTION("IMPORTRANGE(""https://docs.google.com/spreadsheets/d/11923uPwbBZFjjGgGUA6NLw09EwE0CqkOc4q9oUmW1yo/edit?usp=sharing"",""ตาก!M495"")"),0)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IFERROR(__xludf.DUMMYFUNCTION("IMPORTRANGE(""https://docs.google.com/spreadsheets/d/11923uPwbBZFjjGgGUA6NLw09EwE0CqkOc4q9oUmW1yo/edit?usp=sharing"",""ตาก!L496"")"),8100)</f>
        <v>8100</v>
      </c>
      <c r="M601" s="171"/>
      <c r="N601" s="171">
        <f ca="1">IFERROR(__xludf.DUMMYFUNCTION("IMPORTRANGE(""https://docs.google.com/spreadsheets/d/11923uPwbBZFjjGgGUA6NLw09EwE0CqkOc4q9oUmW1yo/edit?usp=sharing"",""ตาก!M496"")"),0)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IFERROR(__xludf.DUMMYFUNCTION("IMPORTRANGE(""https://docs.google.com/spreadsheets/d/11923uPwbBZFjjGgGUA6NLw09EwE0CqkOc4q9oUmW1yo/edit?usp=sharing"",""ตาก!M497"")"),0)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IFERROR(__xludf.DUMMYFUNCTION("IMPORTRANGE(""https://docs.google.com/spreadsheets/d/11923uPwbBZFjjGgGUA6NLw09EwE0CqkOc4q9oUmW1yo/edit?usp=sharing"",""ตาก!M498"")"),0)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IFERROR(__xludf.DUMMYFUNCTION("IMPORTRANGE(""https://docs.google.com/spreadsheets/d/11923uPwbBZFjjGgGUA6NLw09EwE0CqkOc4q9oUmW1yo/edit?usp=sharing"",""ตาก!M499"")"),0)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IFERROR(__xludf.DUMMYFUNCTION("IMPORTRANGE(""https://docs.google.com/spreadsheets/d/11923uPwbBZFjjGgGUA6NLw09EwE0CqkOc4q9oUmW1yo/edit?usp=sharing"",""ตาก!M500"")"),0)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IFERROR(__xludf.DUMMYFUNCTION("IMPORTRANGE(""https://docs.google.com/spreadsheets/d/11923uPwbBZFjjGgGUA6NLw09EwE0CqkOc4q9oUmW1yo/edit?usp=sharing"",""ตาก!J502"")"),0)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IFERROR(__xludf.DUMMYFUNCTION("IMPORTRANGE(""https://docs.google.com/spreadsheets/d/11923uPwbBZFjjGgGUA6NLw09EwE0CqkOc4q9oUmW1yo/edit?usp=sharing"",""ตาก!J503"")"),1)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IFERROR(__xludf.DUMMYFUNCTION("IMPORTRANGE(""https://docs.google.com/spreadsheets/d/11923uPwbBZFjjGgGUA6NLw09EwE0CqkOc4q9oUmW1yo/edit?usp=sharing"",""ตาก!J166"")"),0)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IFERROR(__xludf.DUMMYFUNCTION("IMPORTRANGE(""https://docs.google.com/spreadsheets/d/11923uPwbBZFjjGgGUA6NLw09EwE0CqkOc4q9oUmW1yo/edit?usp=sharing"",""ตาก!J166"")"),0)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IFERROR(__xludf.DUMMYFUNCTION("IMPORTRANGE(""https://docs.google.com/spreadsheets/d/11923uPwbBZFjjGgGUA6NLw09EwE0CqkOc4q9oUmW1yo/edit?usp=sharing"",""ตาก!I506"")"),100)</f>
        <v>100</v>
      </c>
      <c r="J611" s="167">
        <f ca="1">IFERROR(__xludf.DUMMYFUNCTION("IMPORTRANGE(""https://docs.google.com/spreadsheets/d/11923uPwbBZFjjGgGUA6NLw09EwE0CqkOc4q9oUmW1yo/edit?usp=sharing"",""ตาก!J506"")"),0)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IFERROR(__xludf.DUMMYFUNCTION("IMPORTRANGE(""https://docs.google.com/spreadsheets/d/11923uPwbBZFjjGgGUA6NLw09EwE0CqkOc4q9oUmW1yo/edit?usp=sharing"",""ตาก!I507"")"),0)</f>
        <v>0</v>
      </c>
      <c r="J612" s="192">
        <f ca="1">IFERROR(__xludf.DUMMYFUNCTION("IMPORTRANGE(""https://docs.google.com/spreadsheets/d/11923uPwbBZFjjGgGUA6NLw09EwE0CqkOc4q9oUmW1yo/edit?usp=sharing"",""ตาก!J507"")"),0)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IFERROR(__xludf.DUMMYFUNCTION("IMPORTRANGE(""https://docs.google.com/spreadsheets/d/11923uPwbBZFjjGgGUA6NLw09EwE0CqkOc4q9oUmW1yo/edit?usp=sharing"",""ตาก!I508"")"),0)</f>
        <v>0</v>
      </c>
      <c r="J613" s="192">
        <f ca="1">IFERROR(__xludf.DUMMYFUNCTION("IMPORTRANGE(""https://docs.google.com/spreadsheets/d/11923uPwbBZFjjGgGUA6NLw09EwE0CqkOc4q9oUmW1yo/edit?usp=sharing"",""ตาก!J508"")"),0)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IFERROR(__xludf.DUMMYFUNCTION("IMPORTRANGE(""https://docs.google.com/spreadsheets/d/11923uPwbBZFjjGgGUA6NLw09EwE0CqkOc4q9oUmW1yo/edit?usp=sharing"",""ตาก!I509"")"),0)</f>
        <v>0</v>
      </c>
      <c r="J614" s="192">
        <f ca="1">IFERROR(__xludf.DUMMYFUNCTION("IMPORTRANGE(""https://docs.google.com/spreadsheets/d/11923uPwbBZFjjGgGUA6NLw09EwE0CqkOc4q9oUmW1yo/edit?usp=sharing"",""ตาก!J509"")"),0)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IFERROR(__xludf.DUMMYFUNCTION("IMPORTRANGE(""https://docs.google.com/spreadsheets/d/11923uPwbBZFjjGgGUA6NLw09EwE0CqkOc4q9oUmW1yo/edit?usp=sharing"",""ตาก!I510"")"),0)</f>
        <v>0</v>
      </c>
      <c r="J615" s="192">
        <f ca="1">IFERROR(__xludf.DUMMYFUNCTION("IMPORTRANGE(""https://docs.google.com/spreadsheets/d/11923uPwbBZFjjGgGUA6NLw09EwE0CqkOc4q9oUmW1yo/edit?usp=sharing"",""ตาก!J510"")"),0)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IFERROR(__xludf.DUMMYFUNCTION("IMPORTRANGE(""https://docs.google.com/spreadsheets/d/11923uPwbBZFjjGgGUA6NLw09EwE0CqkOc4q9oUmW1yo/edit?usp=sharing"",""ตาก!I511"")"),0)</f>
        <v>0</v>
      </c>
      <c r="J616" s="192">
        <f ca="1">IFERROR(__xludf.DUMMYFUNCTION("IMPORTRANGE(""https://docs.google.com/spreadsheets/d/11923uPwbBZFjjGgGUA6NLw09EwE0CqkOc4q9oUmW1yo/edit?usp=sharing"",""ตาก!J511"")"),0)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IFERROR(__xludf.DUMMYFUNCTION("IMPORTRANGE(""https://docs.google.com/spreadsheets/d/11923uPwbBZFjjGgGUA6NLw09EwE0CqkOc4q9oUmW1yo/edit?usp=sharing"",""ตาก!I512"")"),0)</f>
        <v>0</v>
      </c>
      <c r="J617" s="191">
        <f ca="1">IFERROR(__xludf.DUMMYFUNCTION("IMPORTRANGE(""https://docs.google.com/spreadsheets/d/11923uPwbBZFjjGgGUA6NLw09EwE0CqkOc4q9oUmW1yo/edit?usp=sharing"",""ตาก!J512"")"),0)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IFERROR(__xludf.DUMMYFUNCTION("IMPORTRANGE(""https://docs.google.com/spreadsheets/d/11923uPwbBZFjjGgGUA6NLw09EwE0CqkOc4q9oUmW1yo/edit?usp=sharing"",""ตาก!I513"")"),0)</f>
        <v>0</v>
      </c>
      <c r="J618" s="192">
        <f ca="1">IFERROR(__xludf.DUMMYFUNCTION("IMPORTRANGE(""https://docs.google.com/spreadsheets/d/11923uPwbBZFjjGgGUA6NLw09EwE0CqkOc4q9oUmW1yo/edit?usp=sharing"",""ตาก!J513"")"),0)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IFERROR(__xludf.DUMMYFUNCTION("IMPORTRANGE(""https://docs.google.com/spreadsheets/d/11923uPwbBZFjjGgGUA6NLw09EwE0CqkOc4q9oUmW1yo/edit?usp=sharing"",""ตาก!I514"")"),0)</f>
        <v>0</v>
      </c>
      <c r="J619" s="192">
        <f ca="1">IFERROR(__xludf.DUMMYFUNCTION("IMPORTRANGE(""https://docs.google.com/spreadsheets/d/11923uPwbBZFjjGgGUA6NLw09EwE0CqkOc4q9oUmW1yo/edit?usp=sharing"",""ตาก!J514"")"),0)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IFERROR(__xludf.DUMMYFUNCTION("IMPORTRANGE(""https://docs.google.com/spreadsheets/d/11923uPwbBZFjjGgGUA6NLw09EwE0CqkOc4q9oUmW1yo/edit?usp=sharing"",""ตาก!I515"")"),0)</f>
        <v>0</v>
      </c>
      <c r="J620" s="167">
        <f ca="1">IFERROR(__xludf.DUMMYFUNCTION("IMPORTRANGE(""https://docs.google.com/spreadsheets/d/11923uPwbBZFjjGgGUA6NLw09EwE0CqkOc4q9oUmW1yo/edit?usp=sharing"",""ตาก!J515"")"),0)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IFERROR(__xludf.DUMMYFUNCTION("IMPORTRANGE(""https://docs.google.com/spreadsheets/d/11923uPwbBZFjjGgGUA6NLw09EwE0CqkOc4q9oUmW1yo/edit?usp=sharing"",""ตาก!I516"")"),0)</f>
        <v>0</v>
      </c>
      <c r="J621" s="167">
        <f ca="1">IFERROR(__xludf.DUMMYFUNCTION("IMPORTRANGE(""https://docs.google.com/spreadsheets/d/11923uPwbBZFjjGgGUA6NLw09EwE0CqkOc4q9oUmW1yo/edit?usp=sharing"",""ตาก!J516"")"),0)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IFERROR(__xludf.DUMMYFUNCTION("IMPORTRANGE(""https://docs.google.com/spreadsheets/d/11923uPwbBZFjjGgGUA6NLw09EwE0CqkOc4q9oUmW1yo/edit?usp=sharing"",""ตาก!I517"")"),0)</f>
        <v>0</v>
      </c>
      <c r="J622" s="192">
        <f ca="1">IFERROR(__xludf.DUMMYFUNCTION("IMPORTRANGE(""https://docs.google.com/spreadsheets/d/11923uPwbBZFjjGgGUA6NLw09EwE0CqkOc4q9oUmW1yo/edit?usp=sharing"",""ตาก!J517"")"),0)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IFERROR(__xludf.DUMMYFUNCTION("IMPORTRANGE(""https://docs.google.com/spreadsheets/d/11923uPwbBZFjjGgGUA6NLw09EwE0CqkOc4q9oUmW1yo/edit?usp=sharing"",""ตาก!I518"")"),0)</f>
        <v>0</v>
      </c>
      <c r="J623" s="192">
        <f ca="1">IFERROR(__xludf.DUMMYFUNCTION("IMPORTRANGE(""https://docs.google.com/spreadsheets/d/11923uPwbBZFjjGgGUA6NLw09EwE0CqkOc4q9oUmW1yo/edit?usp=sharing"",""ตาก!J518"")"),0)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IFERROR(__xludf.DUMMYFUNCTION("IMPORTRANGE(""https://docs.google.com/spreadsheets/d/11923uPwbBZFjjGgGUA6NLw09EwE0CqkOc4q9oUmW1yo/edit?usp=sharing"",""ตาก!I519"")"),0)</f>
        <v>0</v>
      </c>
      <c r="J624" s="191">
        <f ca="1">IFERROR(__xludf.DUMMYFUNCTION("IMPORTRANGE(""https://docs.google.com/spreadsheets/d/11923uPwbBZFjjGgGUA6NLw09EwE0CqkOc4q9oUmW1yo/edit?usp=sharing"",""ตาก!J519"")"),0)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IFERROR(__xludf.DUMMYFUNCTION("IMPORTRANGE(""https://docs.google.com/spreadsheets/d/11923uPwbBZFjjGgGUA6NLw09EwE0CqkOc4q9oUmW1yo/edit?usp=sharing"",""ตาก!I520"")"),0)</f>
        <v>0</v>
      </c>
      <c r="J625" s="192">
        <f ca="1">IFERROR(__xludf.DUMMYFUNCTION("IMPORTRANGE(""https://docs.google.com/spreadsheets/d/11923uPwbBZFjjGgGUA6NLw09EwE0CqkOc4q9oUmW1yo/edit?usp=sharing"",""ตาก!J520"")"),0)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IFERROR(__xludf.DUMMYFUNCTION("IMPORTRANGE(""https://docs.google.com/spreadsheets/d/11923uPwbBZFjjGgGUA6NLw09EwE0CqkOc4q9oUmW1yo/edit?usp=sharing"",""ตาก!I521"")"),0)</f>
        <v>0</v>
      </c>
      <c r="J626" s="192">
        <f ca="1">IFERROR(__xludf.DUMMYFUNCTION("IMPORTRANGE(""https://docs.google.com/spreadsheets/d/11923uPwbBZFjjGgGUA6NLw09EwE0CqkOc4q9oUmW1yo/edit?usp=sharing"",""ตาก!J521"")"),0)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IFERROR(__xludf.DUMMYFUNCTION("IMPORTRANGE(""https://docs.google.com/spreadsheets/d/11923uPwbBZFjjGgGUA6NLw09EwE0CqkOc4q9oUmW1yo/edit?usp=sharing"",""ตาก!I523"")"),2024605.17)</f>
        <v>2024605.17</v>
      </c>
      <c r="J628" s="332">
        <f ca="1">IFERROR(__xludf.DUMMYFUNCTION("IMPORTRANGE(""https://docs.google.com/spreadsheets/d/11923uPwbBZFjjGgGUA6NLw09EwE0CqkOc4q9oUmW1yo/edit?usp=sharing"",""ตาก!J523"")"),0)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IFERROR(__xludf.DUMMYFUNCTION("IMPORTRANGE(""https://docs.google.com/spreadsheets/d/11923uPwbBZFjjGgGUA6NLw09EwE0CqkOc4q9oUmW1yo/edit?usp=sharing"",""ตาก!I524"")"),177)</f>
        <v>177</v>
      </c>
      <c r="J629" s="332">
        <f ca="1">IFERROR(__xludf.DUMMYFUNCTION("IMPORTRANGE(""https://docs.google.com/spreadsheets/d/11923uPwbBZFjjGgGUA6NLw09EwE0CqkOc4q9oUmW1yo/edit?usp=sharing"",""ตาก!J524"")"),0)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IFERROR(__xludf.DUMMYFUNCTION("IMPORTRANGE(""https://docs.google.com/spreadsheets/d/11923uPwbBZFjjGgGUA6NLw09EwE0CqkOc4q9oUmW1yo/edit?usp=sharing"",""ตาก!I525"")"),7699315.18)</f>
        <v>7699315.1799999997</v>
      </c>
      <c r="J630" s="332">
        <f ca="1">IFERROR(__xludf.DUMMYFUNCTION("IMPORTRANGE(""https://docs.google.com/spreadsheets/d/11923uPwbBZFjjGgGUA6NLw09EwE0CqkOc4q9oUmW1yo/edit?usp=sharing"",""ตาก!J525"")"),150059.92)</f>
        <v>150059.92000000001</v>
      </c>
      <c r="K630" s="333">
        <f t="shared" ca="1" si="129"/>
        <v>1.9490034696826117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IFERROR(__xludf.DUMMYFUNCTION("IMPORTRANGE(""https://docs.google.com/spreadsheets/d/11923uPwbBZFjjGgGUA6NLw09EwE0CqkOc4q9oUmW1yo/edit?usp=sharing"",""ตาก!I526"")"),292)</f>
        <v>292</v>
      </c>
      <c r="J631" s="332">
        <f ca="1">IFERROR(__xludf.DUMMYFUNCTION("IMPORTRANGE(""https://docs.google.com/spreadsheets/d/11923uPwbBZFjjGgGUA6NLw09EwE0CqkOc4q9oUmW1yo/edit?usp=sharing"",""ตาก!J526"")"),42)</f>
        <v>42</v>
      </c>
      <c r="K631" s="333">
        <f t="shared" ca="1" si="129"/>
        <v>14.383561643835616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IFERROR(__xludf.DUMMYFUNCTION("IMPORTRANGE(""https://docs.google.com/spreadsheets/d/11923uPwbBZFjjGgGUA6NLw09EwE0CqkOc4q9oUmW1yo/edit?usp=sharing"",""ตาก!I527"")"),0)</f>
        <v>0</v>
      </c>
      <c r="J632" s="332">
        <f ca="1">IFERROR(__xludf.DUMMYFUNCTION("IMPORTRANGE(""https://docs.google.com/spreadsheets/d/11923uPwbBZFjjGgGUA6NLw09EwE0CqkOc4q9oUmW1yo/edit?usp=sharing"",""ตาก!J527"")"),0)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IFERROR(__xludf.DUMMYFUNCTION("IMPORTRANGE(""https://docs.google.com/spreadsheets/d/11923uPwbBZFjjGgGUA6NLw09EwE0CqkOc4q9oUmW1yo/edit?usp=sharing"",""ตาก!I528"")"),0)</f>
        <v>0</v>
      </c>
      <c r="J633" s="332">
        <f ca="1">IFERROR(__xludf.DUMMYFUNCTION("IMPORTRANGE(""https://docs.google.com/spreadsheets/d/11923uPwbBZFjjGgGUA6NLw09EwE0CqkOc4q9oUmW1yo/edit?usp=sharing"",""ตาก!J528"")"),0)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IFERROR(__xludf.DUMMYFUNCTION("IMPORTRANGE(""https://docs.google.com/spreadsheets/d/11923uPwbBZFjjGgGUA6NLw09EwE0CqkOc4q9oUmW1yo/edit?usp=sharing"",""ตาก!I529"")"),3000000)</f>
        <v>3000000</v>
      </c>
      <c r="J634" s="332">
        <f ca="1">IFERROR(__xludf.DUMMYFUNCTION("IMPORTRANGE(""https://docs.google.com/spreadsheets/d/11923uPwbBZFjjGgGUA6NLw09EwE0CqkOc4q9oUmW1yo/edit?usp=sharing"",""ตาก!J529"")"),0)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IFERROR(__xludf.DUMMYFUNCTION("IMPORTRANGE(""https://docs.google.com/spreadsheets/d/11923uPwbBZFjjGgGUA6NLw09EwE0CqkOc4q9oUmW1yo/edit?usp=sharing"",""ตาก!I530"")"),100)</f>
        <v>100</v>
      </c>
      <c r="J635" s="462">
        <f ca="1">IFERROR(__xludf.DUMMYFUNCTION("IMPORTRANGE(""https://docs.google.com/spreadsheets/d/11923uPwbBZFjjGgGUA6NLw09EwE0CqkOc4q9oUmW1yo/edit?usp=sharing"",""ตาก!J530"")"),0)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6244228</v>
      </c>
      <c r="M8" s="25">
        <f t="shared" ca="1" si="0"/>
        <v>2167365</v>
      </c>
      <c r="N8" s="25">
        <f t="shared" ca="1" si="0"/>
        <v>1438036</v>
      </c>
      <c r="O8" s="24">
        <f t="shared" ref="O8:O16" ca="1" si="1">IF(L8&gt;0,N8*100/L8,0)</f>
        <v>23.029844522012969</v>
      </c>
      <c r="P8" s="24">
        <f t="shared" ref="P8:P16" ca="1" si="2">IF(M8&gt;0,N8*100/M8,0)</f>
        <v>66.349507351092228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6244228</v>
      </c>
      <c r="M10" s="32">
        <f t="shared" ca="1" si="4"/>
        <v>2167365</v>
      </c>
      <c r="N10" s="32">
        <f t="shared" ca="1" si="4"/>
        <v>1438036</v>
      </c>
      <c r="O10" s="31">
        <f t="shared" ca="1" si="1"/>
        <v>23.029844522012969</v>
      </c>
      <c r="P10" s="31">
        <f t="shared" ca="1" si="2"/>
        <v>66.349507351092228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6004828</v>
      </c>
      <c r="M12" s="40">
        <f t="shared" ca="1" si="6"/>
        <v>2167365</v>
      </c>
      <c r="N12" s="40">
        <f t="shared" ca="1" si="6"/>
        <v>1333036</v>
      </c>
      <c r="O12" s="40">
        <f t="shared" ca="1" si="1"/>
        <v>22.199403546612825</v>
      </c>
      <c r="P12" s="40">
        <f t="shared" ca="1" si="2"/>
        <v>61.504914954333948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3761928</v>
      </c>
      <c r="M14" s="40">
        <f t="shared" si="8"/>
        <v>0</v>
      </c>
      <c r="N14" s="40">
        <f t="shared" ca="1" si="8"/>
        <v>249332</v>
      </c>
      <c r="O14" s="43">
        <f t="shared" ca="1" si="1"/>
        <v>6.6277717170557224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105000</v>
      </c>
      <c r="O16" s="52">
        <f t="shared" ca="1" si="1"/>
        <v>43.859649122807021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4168815</v>
      </c>
      <c r="M18" s="25">
        <f t="shared" ca="1" si="11"/>
        <v>2167365</v>
      </c>
      <c r="N18" s="25">
        <f t="shared" ca="1" si="11"/>
        <v>1188704</v>
      </c>
      <c r="O18" s="24">
        <f t="shared" ref="O18:O20" ca="1" si="12">IF(L18&gt;0,N18*100/L18,0)</f>
        <v>28.514194081531564</v>
      </c>
      <c r="P18" s="24">
        <f t="shared" ref="P18:P26" ca="1" si="13">IF(M18&gt;0,N18*100/M18,0)</f>
        <v>54.845584384725228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4168815</v>
      </c>
      <c r="M20" s="32">
        <f t="shared" ca="1" si="15"/>
        <v>2167365</v>
      </c>
      <c r="N20" s="32">
        <f t="shared" ca="1" si="15"/>
        <v>1188704</v>
      </c>
      <c r="O20" s="31">
        <f t="shared" ca="1" si="12"/>
        <v>28.514194081531564</v>
      </c>
      <c r="P20" s="31">
        <f t="shared" ca="1" si="13"/>
        <v>54.845584384725228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3929415</v>
      </c>
      <c r="M22" s="44">
        <f t="shared" ca="1" si="18"/>
        <v>2167365</v>
      </c>
      <c r="N22" s="43">
        <f t="shared" ca="1" si="18"/>
        <v>1083704</v>
      </c>
      <c r="O22" s="43">
        <f t="shared" ca="1" si="17"/>
        <v>27.579270705690288</v>
      </c>
      <c r="P22" s="43">
        <f t="shared" ca="1" si="13"/>
        <v>50.000991987966955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1686515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105000</v>
      </c>
      <c r="O26" s="52">
        <f t="shared" ca="1" si="17"/>
        <v>43.859649122807021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2075413</v>
      </c>
      <c r="M28" s="25">
        <f t="shared" si="23"/>
        <v>0</v>
      </c>
      <c r="N28" s="25">
        <f t="shared" ca="1" si="23"/>
        <v>249332</v>
      </c>
      <c r="O28" s="24">
        <f t="shared" ref="O28:O30" ca="1" si="24">IF(L28&gt;0,N28*100/L28,0)</f>
        <v>12.013608857610508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2075413</v>
      </c>
      <c r="M30" s="32">
        <f t="shared" si="27"/>
        <v>0</v>
      </c>
      <c r="N30" s="32">
        <f t="shared" ca="1" si="27"/>
        <v>249332</v>
      </c>
      <c r="O30" s="31">
        <f t="shared" ca="1" si="24"/>
        <v>12.013608857610508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2075413</v>
      </c>
      <c r="M32" s="43">
        <f t="shared" si="30"/>
        <v>0</v>
      </c>
      <c r="N32" s="43">
        <f t="shared" ca="1" si="30"/>
        <v>249332</v>
      </c>
      <c r="O32" s="43">
        <f t="shared" ca="1" si="29"/>
        <v>12.013608857610508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2075413</v>
      </c>
      <c r="M34" s="43">
        <f t="shared" si="32"/>
        <v>0</v>
      </c>
      <c r="N34" s="43">
        <f t="shared" ca="1" si="32"/>
        <v>249332</v>
      </c>
      <c r="O34" s="43">
        <f t="shared" ca="1" si="29"/>
        <v>12.013608857610508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4168815</v>
      </c>
      <c r="M37" s="55">
        <f t="shared" ca="1" si="33"/>
        <v>2167365</v>
      </c>
      <c r="N37" s="55">
        <f t="shared" ca="1" si="33"/>
        <v>1188704</v>
      </c>
      <c r="O37" s="56">
        <f t="shared" ca="1" si="29"/>
        <v>28.514194081531564</v>
      </c>
      <c r="P37" s="56">
        <f t="shared" ca="1" si="25"/>
        <v>54.845584384725228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952200</v>
      </c>
      <c r="M41" s="79">
        <f t="shared" ca="1" si="34"/>
        <v>522120</v>
      </c>
      <c r="N41" s="79">
        <f t="shared" ca="1" si="34"/>
        <v>368355</v>
      </c>
      <c r="O41" s="78">
        <f t="shared" ref="O41:O43" ca="1" si="35">IF(L41&gt;0,N41*100/L41,0)</f>
        <v>38.684625078764967</v>
      </c>
      <c r="P41" s="78">
        <f t="shared" ref="P41:P43" ca="1" si="36">IF(M41&gt;0,N41*100/M41,0)</f>
        <v>70.549873592277635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952200</v>
      </c>
      <c r="M43" s="79">
        <f t="shared" ca="1" si="38"/>
        <v>522120</v>
      </c>
      <c r="N43" s="79">
        <f t="shared" ca="1" si="38"/>
        <v>368355</v>
      </c>
      <c r="O43" s="78">
        <f t="shared" ca="1" si="35"/>
        <v>38.684625078764967</v>
      </c>
      <c r="P43" s="78">
        <f t="shared" ca="1" si="36"/>
        <v>70.549873592277635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952200</v>
      </c>
      <c r="M45" s="91">
        <f ca="1">IFERROR(__xludf.DUMMYFUNCTION("IMPORTRANGE(""https://docs.google.com/spreadsheets/d/1Yj_ptqi66GCucihVvJfMjLAmec39IyEx_6qawtMGysU/edit?usp=sharing"",""สบก!Q24"")"),522120)</f>
        <v>522120</v>
      </c>
      <c r="N45" s="91">
        <f ca="1">IFERROR(__xludf.DUMMYFUNCTION("IMPORTRANGE(""https://docs.google.com/spreadsheets/d/1Yj_ptqi66GCucihVvJfMjLAmec39IyEx_6qawtMGysU/edit?usp=sharing"",""สบก!R24"")"),368355)</f>
        <v>368355</v>
      </c>
      <c r="O45" s="92">
        <f ca="1">IF(L45&gt;0,N45*100/L45,0)</f>
        <v>38.684625078764967</v>
      </c>
      <c r="P45" s="92">
        <f ca="1">IF(M45&gt;0,N45*100/M45,0)</f>
        <v>70.549873592277635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IFERROR(__xludf.DUMMYFUNCTION("IMPORTRANGE(""https://docs.google.com/spreadsheets/d/1Yj_ptqi66GCucihVvJfMjLAmec39IyEx_6qawtMGysU/edit?usp=sharing"",""สบก!M24"")"),952200)</f>
        <v>952200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IFERROR(__xludf.DUMMYFUNCTION("IMPORTRANGE(""https://docs.google.com/spreadsheets/d/1Yj_ptqi66GCucihVvJfMjLAmec39IyEx_6qawtMGysU/edit?usp=sharing"",""สบก!O24"")"),0)</f>
        <v>0</v>
      </c>
      <c r="M49" s="101"/>
      <c r="N49" s="91">
        <f ca="1">IFERROR(__xludf.DUMMYFUNCTION("IMPORTRANGE(""https://docs.google.com/spreadsheets/d/1Yj_ptqi66GCucihVvJfMjLAmec39IyEx_6qawtMGysU/edit?usp=sharing"",""สบก!S24"")"),0)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450000</v>
      </c>
      <c r="M53" s="125">
        <f t="shared" ca="1" si="39"/>
        <v>243000</v>
      </c>
      <c r="N53" s="125">
        <f t="shared" ca="1" si="39"/>
        <v>169500</v>
      </c>
      <c r="O53" s="124">
        <f t="shared" ref="O53:O55" ca="1" si="40">IF(L53&gt;0,N53*100/L53,0)</f>
        <v>37.666666666666664</v>
      </c>
      <c r="P53" s="124">
        <f t="shared" ref="P53:P55" ca="1" si="41">IF(M53&gt;0,N53*100/M53,0)</f>
        <v>69.753086419753089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450000</v>
      </c>
      <c r="M55" s="125">
        <f t="shared" ca="1" si="43"/>
        <v>243000</v>
      </c>
      <c r="N55" s="125">
        <f t="shared" ca="1" si="43"/>
        <v>169500</v>
      </c>
      <c r="O55" s="124">
        <f t="shared" ca="1" si="40"/>
        <v>37.666666666666664</v>
      </c>
      <c r="P55" s="124">
        <f t="shared" ca="1" si="41"/>
        <v>69.753086419753089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450000</v>
      </c>
      <c r="M57" s="91">
        <f ca="1">IFERROR(__xludf.DUMMYFUNCTION("IMPORTRANGE(""https://docs.google.com/spreadsheets/d/1Yj_ptqi66GCucihVvJfMjLAmec39IyEx_6qawtMGysU/edit?usp=sharing"",""สบก!Z24"")"),243000)</f>
        <v>243000</v>
      </c>
      <c r="N57" s="91">
        <f ca="1">IFERROR(__xludf.DUMMYFUNCTION("IMPORTRANGE(""https://docs.google.com/spreadsheets/d/1Yj_ptqi66GCucihVvJfMjLAmec39IyEx_6qawtMGysU/edit?usp=sharing"",""สบก!AA24"")"),169500)</f>
        <v>169500</v>
      </c>
      <c r="O57" s="92">
        <f ca="1">IF(L57&gt;0,N57*100/L57,0)</f>
        <v>37.666666666666664</v>
      </c>
      <c r="P57" s="92">
        <f ca="1">IF(M57&gt;0,N57*100/M57,0)</f>
        <v>69.753086419753089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IFERROR(__xludf.DUMMYFUNCTION("IMPORTRANGE(""https://docs.google.com/spreadsheets/d/1Yj_ptqi66GCucihVvJfMjLAmec39IyEx_6qawtMGysU/edit?usp=sharing"",""สบก!V24"")"),450000)</f>
        <v>450000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IFERROR(__xludf.DUMMYFUNCTION("IMPORTRANGE(""https://docs.google.com/spreadsheets/d/1Yj_ptqi66GCucihVvJfMjLAmec39IyEx_6qawtMGysU/edit?usp=sharing"",""สบก!X24"")"),0)</f>
        <v>0</v>
      </c>
      <c r="M61" s="101"/>
      <c r="N61" s="91">
        <f ca="1">IFERROR(__xludf.DUMMYFUNCTION("IMPORTRANGE(""https://docs.google.com/spreadsheets/d/1Yj_ptqi66GCucihVvJfMjLAmec39IyEx_6qawtMGysU/edit?usp=sharing"",""สบก!AB24"")"),0)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IFERROR(__xludf.DUMMYFUNCTION("IMPORTRANGE(""https://docs.google.com/spreadsheets/d/11923uPwbBZFjjGgGUA6NLw09EwE0CqkOc4q9oUmW1yo/edit?usp=sharing"",""นครสวรรค์!I9"")"),1)</f>
        <v>1</v>
      </c>
      <c r="J64" s="146">
        <f ca="1">IFERROR(__xludf.DUMMYFUNCTION("IMPORTRANGE(""https://docs.google.com/spreadsheets/d/11923uPwbBZFjjGgGUA6NLw09EwE0CqkOc4q9oUmW1yo/edit?usp=sharing"",""นครสวรรค์!J9"")"),0)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IFERROR(__xludf.DUMMYFUNCTION("IMPORTRANGE(""https://docs.google.com/spreadsheets/d/11923uPwbBZFjjGgGUA6NLw09EwE0CqkOc4q9oUmW1yo/edit?usp=sharing"",""นครสวรรค์!I10"")"),40)</f>
        <v>40</v>
      </c>
      <c r="J65" s="146">
        <f ca="1">IFERROR(__xludf.DUMMYFUNCTION("IMPORTRANGE(""https://docs.google.com/spreadsheets/d/11923uPwbBZFjjGgGUA6NLw09EwE0CqkOc4q9oUmW1yo/edit?usp=sharing"",""นครสวรรค์!J10"")"),0)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745500</v>
      </c>
      <c r="M66" s="155">
        <f t="shared" ca="1" si="45"/>
        <v>409320</v>
      </c>
      <c r="N66" s="155">
        <f t="shared" ca="1" si="45"/>
        <v>171108</v>
      </c>
      <c r="O66" s="154">
        <f t="shared" ref="O66:O68" ca="1" si="46">IF(L66&gt;0,N66*100/L66,0)</f>
        <v>22.952112676056338</v>
      </c>
      <c r="P66" s="154">
        <f t="shared" ref="P66:P68" ca="1" si="47">IF(M66&gt;0,N66*100/M66,0)</f>
        <v>41.802990325417767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745500</v>
      </c>
      <c r="M68" s="160">
        <f t="shared" ca="1" si="49"/>
        <v>409320</v>
      </c>
      <c r="N68" s="160">
        <f t="shared" ca="1" si="49"/>
        <v>171108</v>
      </c>
      <c r="O68" s="159">
        <f t="shared" ca="1" si="46"/>
        <v>22.952112676056338</v>
      </c>
      <c r="P68" s="159">
        <f t="shared" ca="1" si="47"/>
        <v>41.802990325417767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745500</v>
      </c>
      <c r="M70" s="172">
        <f ca="1">IFERROR(__xludf.DUMMYFUNCTION("IMPORTRANGE(""https://docs.google.com/spreadsheets/d/1Yj_ptqi66GCucihVvJfMjLAmec39IyEx_6qawtMGysU/edit?usp=sharing"",""สบก!AI24"")"),409320)</f>
        <v>409320</v>
      </c>
      <c r="N70" s="172">
        <f ca="1">IFERROR(__xludf.DUMMYFUNCTION("IMPORTRANGE(""https://docs.google.com/spreadsheets/d/1Yj_ptqi66GCucihVvJfMjLAmec39IyEx_6qawtMGysU/edit?usp=sharing"",""สบก!AJ24"")"),171108)</f>
        <v>171108</v>
      </c>
      <c r="O70" s="171">
        <f ca="1">IF(L70&gt;0,N70*100/L70,0)</f>
        <v>22.952112676056338</v>
      </c>
      <c r="P70" s="171">
        <f ca="1">IF(M70&gt;0,N70*100/M70,0)</f>
        <v>41.802990325417767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IFERROR(__xludf.DUMMYFUNCTION("IMPORTRANGE(""https://docs.google.com/spreadsheets/d/1Yj_ptqi66GCucihVvJfMjLAmec39IyEx_6qawtMGysU/edit?usp=sharing"",""สบก!AE24"")"),311500)</f>
        <v>311500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IFERROR(__xludf.DUMMYFUNCTION("IMPORTRANGE(""https://docs.google.com/spreadsheets/d/1Yj_ptqi66GCucihVvJfMjLAmec39IyEx_6qawtMGysU/edit?usp=sharing"",""สบก!AF24"")"),434000)</f>
        <v>434000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IFERROR(__xludf.DUMMYFUNCTION("IMPORTRANGE(""https://docs.google.com/spreadsheets/d/1Yj_ptqi66GCucihVvJfMjLAmec39IyEx_6qawtMGysU/edit?usp=sharing"",""สบก!AG24"")"),0)</f>
        <v>0</v>
      </c>
      <c r="M74" s="101"/>
      <c r="N74" s="91">
        <f ca="1">IFERROR(__xludf.DUMMYFUNCTION("IMPORTRANGE(""https://docs.google.com/spreadsheets/d/1Yj_ptqi66GCucihVvJfMjLAmec39IyEx_6qawtMGysU/edit?usp=sharing"",""สบก!AK24"")"),0)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IFERROR(__xludf.DUMMYFUNCTION("IMPORTRANGE(""https://docs.google.com/spreadsheets/d/11923uPwbBZFjjGgGUA6NLw09EwE0CqkOc4q9oUmW1yo/edit?usp=sharing"",""นครสวรรค์!J16"")"),0)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IFERROR(__xludf.DUMMYFUNCTION("IMPORTRANGE(""https://docs.google.com/spreadsheets/d/11923uPwbBZFjjGgGUA6NLw09EwE0CqkOc4q9oUmW1yo/edit?usp=sharing"",""นครสวรรค์!J17"")"),1)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IFERROR(__xludf.DUMMYFUNCTION("IMPORTRANGE(""https://docs.google.com/spreadsheets/d/11923uPwbBZFjjGgGUA6NLw09EwE0CqkOc4q9oUmW1yo/edit?usp=sharing"",""นครสวรรค์!J18"")"),1)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IFERROR(__xludf.DUMMYFUNCTION("IMPORTRANGE(""https://docs.google.com/spreadsheets/d/11923uPwbBZFjjGgGUA6NLw09EwE0CqkOc4q9oUmW1yo/edit?usp=sharing"",""นครสวรรค์!J19"")"),1)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IFERROR(__xludf.DUMMYFUNCTION("IMPORTRANGE(""https://docs.google.com/spreadsheets/d/11923uPwbBZFjjGgGUA6NLw09EwE0CqkOc4q9oUmW1yo/edit?usp=sharing"",""นครสวรรค์!I20"")"),1)</f>
        <v>1</v>
      </c>
      <c r="J80" s="203">
        <f ca="1">IFERROR(__xludf.DUMMYFUNCTION("IMPORTRANGE(""https://docs.google.com/spreadsheets/d/11923uPwbBZFjjGgGUA6NLw09EwE0CqkOc4q9oUmW1yo/edit?usp=sharing"",""นครสวรรค์!J20"")"),0)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IFERROR(__xludf.DUMMYFUNCTION("IMPORTRANGE(""https://docs.google.com/spreadsheets/d/11923uPwbBZFjjGgGUA6NLw09EwE0CqkOc4q9oUmW1yo/edit?usp=sharing"",""นครสวรรค์!I21"")"),40)</f>
        <v>40</v>
      </c>
      <c r="J81" s="203">
        <f ca="1">IFERROR(__xludf.DUMMYFUNCTION("IMPORTRANGE(""https://docs.google.com/spreadsheets/d/11923uPwbBZFjjGgGUA6NLw09EwE0CqkOc4q9oUmW1yo/edit?usp=sharing"",""นครสวรรค์!J21"")"),0)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IFERROR(__xludf.DUMMYFUNCTION("IMPORTRANGE(""https://docs.google.com/spreadsheets/d/11923uPwbBZFjjGgGUA6NLw09EwE0CqkOc4q9oUmW1yo/edit?usp=sharing"",""นครสวรรค์!I22"")"),0)</f>
        <v>0</v>
      </c>
      <c r="J82" s="191">
        <f ca="1">IFERROR(__xludf.DUMMYFUNCTION("IMPORTRANGE(""https://docs.google.com/spreadsheets/d/11923uPwbBZFjjGgGUA6NLw09EwE0CqkOc4q9oUmW1yo/edit?usp=sharing"",""นครสวรรค์!J22"")"),0)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IFERROR(__xludf.DUMMYFUNCTION("IMPORTRANGE(""https://docs.google.com/spreadsheets/d/11923uPwbBZFjjGgGUA6NLw09EwE0CqkOc4q9oUmW1yo/edit?usp=sharing"",""นครสวรรค์!I23"")"),0)</f>
        <v>0</v>
      </c>
      <c r="J83" s="191">
        <f ca="1">IFERROR(__xludf.DUMMYFUNCTION("IMPORTRANGE(""https://docs.google.com/spreadsheets/d/11923uPwbBZFjjGgGUA6NLw09EwE0CqkOc4q9oUmW1yo/edit?usp=sharing"",""นครสวรรค์!J23"")"),0)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IFERROR(__xludf.DUMMYFUNCTION("IMPORTRANGE(""https://docs.google.com/spreadsheets/d/11923uPwbBZFjjGgGUA6NLw09EwE0CqkOc4q9oUmW1yo/edit?usp=sharing"",""นครสวรรค์!I24"")"),1)</f>
        <v>1</v>
      </c>
      <c r="J84" s="192">
        <f ca="1">IFERROR(__xludf.DUMMYFUNCTION("IMPORTRANGE(""https://docs.google.com/spreadsheets/d/11923uPwbBZFjjGgGUA6NLw09EwE0CqkOc4q9oUmW1yo/edit?usp=sharing"",""นครสวรรค์!J24"")"),0)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IFERROR(__xludf.DUMMYFUNCTION("IMPORTRANGE(""https://docs.google.com/spreadsheets/d/11923uPwbBZFjjGgGUA6NLw09EwE0CqkOc4q9oUmW1yo/edit?usp=sharing"",""นครสวรรค์!I25"")"),40)</f>
        <v>40</v>
      </c>
      <c r="J85" s="192">
        <f ca="1">IFERROR(__xludf.DUMMYFUNCTION("IMPORTRANGE(""https://docs.google.com/spreadsheets/d/11923uPwbBZFjjGgGUA6NLw09EwE0CqkOc4q9oUmW1yo/edit?usp=sharing"",""นครสวรรค์!J25"")"),0)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IFERROR(__xludf.DUMMYFUNCTION("IMPORTRANGE(""https://docs.google.com/spreadsheets/d/11923uPwbBZFjjGgGUA6NLw09EwE0CqkOc4q9oUmW1yo/edit?usp=sharing"",""นครสวรรค์!I26"")"),0)</f>
        <v>0</v>
      </c>
      <c r="J86" s="191">
        <f ca="1">IFERROR(__xludf.DUMMYFUNCTION("IMPORTRANGE(""https://docs.google.com/spreadsheets/d/11923uPwbBZFjjGgGUA6NLw09EwE0CqkOc4q9oUmW1yo/edit?usp=sharing"",""นครสวรรค์!J26"")"),0)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IFERROR(__xludf.DUMMYFUNCTION("IMPORTRANGE(""https://docs.google.com/spreadsheets/d/11923uPwbBZFjjGgGUA6NLw09EwE0CqkOc4q9oUmW1yo/edit?usp=sharing"",""นครสวรรค์!I27"")"),0)</f>
        <v>0</v>
      </c>
      <c r="J87" s="191">
        <f ca="1">IFERROR(__xludf.DUMMYFUNCTION("IMPORTRANGE(""https://docs.google.com/spreadsheets/d/11923uPwbBZFjjGgGUA6NLw09EwE0CqkOc4q9oUmW1yo/edit?usp=sharing"",""นครสวรรค์!J27"")"),0)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IFERROR(__xludf.DUMMYFUNCTION("IMPORTRANGE(""https://docs.google.com/spreadsheets/d/11923uPwbBZFjjGgGUA6NLw09EwE0CqkOc4q9oUmW1yo/edit?usp=sharing"",""นครสวรรค์!I28"")"),0)</f>
        <v>0</v>
      </c>
      <c r="J88" s="191">
        <f ca="1">IFERROR(__xludf.DUMMYFUNCTION("IMPORTRANGE(""https://docs.google.com/spreadsheets/d/11923uPwbBZFjjGgGUA6NLw09EwE0CqkOc4q9oUmW1yo/edit?usp=sharing"",""นครสวรรค์!J28"")"),0)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IFERROR(__xludf.DUMMYFUNCTION("IMPORTRANGE(""https://docs.google.com/spreadsheets/d/11923uPwbBZFjjGgGUA6NLw09EwE0CqkOc4q9oUmW1yo/edit?usp=sharing"",""นครสวรรค์!J29"")"),0)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IFERROR(__xludf.DUMMYFUNCTION("IMPORTRANGE(""https://docs.google.com/spreadsheets/d/11923uPwbBZFjjGgGUA6NLw09EwE0CqkOc4q9oUmW1yo/edit?usp=sharing"",""นครสวรรค์!I32"")"),4)</f>
        <v>4</v>
      </c>
      <c r="J92" s="146">
        <f ca="1">IFERROR(__xludf.DUMMYFUNCTION("IMPORTRANGE(""https://docs.google.com/spreadsheets/d/11923uPwbBZFjjGgGUA6NLw09EwE0CqkOc4q9oUmW1yo/edit?usp=sharing"",""นครสวรรค์!J32"")"),0)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IFERROR(__xludf.DUMMYFUNCTION("IMPORTRANGE(""https://docs.google.com/spreadsheets/d/11923uPwbBZFjjGgGUA6NLw09EwE0CqkOc4q9oUmW1yo/edit?usp=sharing"",""นครสวรรค์!I33"")"),1)</f>
        <v>1</v>
      </c>
      <c r="J93" s="146">
        <f ca="1">IFERROR(__xludf.DUMMYFUNCTION("IMPORTRANGE(""https://docs.google.com/spreadsheets/d/11923uPwbBZFjjGgGUA6NLw09EwE0CqkOc4q9oUmW1yo/edit?usp=sharing"",""นครสวรรค์!J33"")"),0)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2680</v>
      </c>
      <c r="O94" s="154">
        <f t="shared" ref="O94:O96" ca="1" si="53">IF(L94&gt;0,N94*100/L94,0)</f>
        <v>1.2494172494172495</v>
      </c>
      <c r="P94" s="154">
        <f t="shared" ref="P94:P96" ca="1" si="54">IF(M94&gt;0,N94*100/M94,0)</f>
        <v>3.899316164702459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2680</v>
      </c>
      <c r="O96" s="159">
        <f t="shared" ca="1" si="53"/>
        <v>1.2494172494172495</v>
      </c>
      <c r="P96" s="159">
        <f t="shared" ca="1" si="54"/>
        <v>3.899316164702459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IFERROR(__xludf.DUMMYFUNCTION("IMPORTRANGE(""https://docs.google.com/spreadsheets/d/1Yj_ptqi66GCucihVvJfMjLAmec39IyEx_6qawtMGysU/edit?usp=sharing"",""สบก!AR24"")"),68730)</f>
        <v>68730</v>
      </c>
      <c r="N98" s="172">
        <f ca="1">IFERROR(__xludf.DUMMYFUNCTION("IMPORTRANGE(""https://docs.google.com/spreadsheets/d/1Yj_ptqi66GCucihVvJfMjLAmec39IyEx_6qawtMGysU/edit?usp=sharing"",""สบก!AS24"")"),2680)</f>
        <v>2680</v>
      </c>
      <c r="O98" s="171">
        <f ca="1">IF(L98&gt;0,N98*100/L98,0)</f>
        <v>2.1949221949221949</v>
      </c>
      <c r="P98" s="171">
        <f ca="1">IF(M98&gt;0,N98*100/M98,0)</f>
        <v>3.899316164702459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IFERROR(__xludf.DUMMYFUNCTION("IMPORTRANGE(""https://docs.google.com/spreadsheets/d/1Yj_ptqi66GCucihVvJfMjLAmec39IyEx_6qawtMGysU/edit?usp=sharing"",""สบก!AN24"")"),0)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IFERROR(__xludf.DUMMYFUNCTION("IMPORTRANGE(""https://docs.google.com/spreadsheets/d/1Yj_ptqi66GCucihVvJfMjLAmec39IyEx_6qawtMGysU/edit?usp=sharing"",""สบก!AO24"")"),122100)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IFERROR(__xludf.DUMMYFUNCTION("IMPORTRANGE(""https://docs.google.com/spreadsheets/d/1Yj_ptqi66GCucihVvJfMjLAmec39IyEx_6qawtMGysU/edit?usp=sharing"",""สบก!AP24"")"),92400)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IFERROR(__xludf.DUMMYFUNCTION("IMPORTRANGE(""https://docs.google.com/spreadsheets/d/1Yj_ptqi66GCucihVvJfMjLAmec39IyEx_6qawtMGysU/edit?usp=sharing"",""สบก!AT24"")"),0)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IFERROR(__xludf.DUMMYFUNCTION("IMPORTRANGE(""https://docs.google.com/spreadsheets/d/11923uPwbBZFjjGgGUA6NLw09EwE0CqkOc4q9oUmW1yo/edit?usp=sharing"",""นครสวรรค์!J39"")"),0)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IFERROR(__xludf.DUMMYFUNCTION("IMPORTRANGE(""https://docs.google.com/spreadsheets/d/11923uPwbBZFjjGgGUA6NLw09EwE0CqkOc4q9oUmW1yo/edit?usp=sharing"",""นครสวรรค์!J40"")"),1)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IFERROR(__xludf.DUMMYFUNCTION("IMPORTRANGE(""https://docs.google.com/spreadsheets/d/11923uPwbBZFjjGgGUA6NLw09EwE0CqkOc4q9oUmW1yo/edit?usp=sharing"",""นครสวรรค์!J41"")"),1)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IFERROR(__xludf.DUMMYFUNCTION("IMPORTRANGE(""https://docs.google.com/spreadsheets/d/11923uPwbBZFjjGgGUA6NLw09EwE0CqkOc4q9oUmW1yo/edit?usp=sharing"",""นครสวรรค์!J42"")"),1)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IFERROR(__xludf.DUMMYFUNCTION("IMPORTRANGE(""https://docs.google.com/spreadsheets/d/11923uPwbBZFjjGgGUA6NLw09EwE0CqkOc4q9oUmW1yo/edit?usp=sharing"",""นครสวรรค์!I43"")"),1)</f>
        <v>1</v>
      </c>
      <c r="J108" s="191">
        <f ca="1">IFERROR(__xludf.DUMMYFUNCTION("IMPORTRANGE(""https://docs.google.com/spreadsheets/d/11923uPwbBZFjjGgGUA6NLw09EwE0CqkOc4q9oUmW1yo/edit?usp=sharing"",""นครสวรรค์!J43"")"),0)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IFERROR(__xludf.DUMMYFUNCTION("IMPORTRANGE(""https://docs.google.com/spreadsheets/d/11923uPwbBZFjjGgGUA6NLw09EwE0CqkOc4q9oUmW1yo/edit?usp=sharing"",""นครสวรรค์!I44"")"),4)</f>
        <v>4</v>
      </c>
      <c r="J109" s="191">
        <f ca="1">IFERROR(__xludf.DUMMYFUNCTION("IMPORTRANGE(""https://docs.google.com/spreadsheets/d/11923uPwbBZFjjGgGUA6NLw09EwE0CqkOc4q9oUmW1yo/edit?usp=sharing"",""นครสวรรค์!J44"")"),0)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IFERROR(__xludf.DUMMYFUNCTION("IMPORTRANGE(""https://docs.google.com/spreadsheets/d/11923uPwbBZFjjGgGUA6NLw09EwE0CqkOc4q9oUmW1yo/edit?usp=sharing"",""นครสวรรค์!I45"")"),4)</f>
        <v>4</v>
      </c>
      <c r="J110" s="191">
        <f ca="1">IFERROR(__xludf.DUMMYFUNCTION("IMPORTRANGE(""https://docs.google.com/spreadsheets/d/11923uPwbBZFjjGgGUA6NLw09EwE0CqkOc4q9oUmW1yo/edit?usp=sharing"",""นครสวรรค์!J45"")"),4)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IFERROR(__xludf.DUMMYFUNCTION("IMPORTRANGE(""https://docs.google.com/spreadsheets/d/11923uPwbBZFjjGgGUA6NLw09EwE0CqkOc4q9oUmW1yo/edit?usp=sharing"",""นครสวรรค์!I46"")"),4)</f>
        <v>4</v>
      </c>
      <c r="J111" s="191">
        <f ca="1">IFERROR(__xludf.DUMMYFUNCTION("IMPORTRANGE(""https://docs.google.com/spreadsheets/d/11923uPwbBZFjjGgGUA6NLw09EwE0CqkOc4q9oUmW1yo/edit?usp=sharing"",""นครสวรรค์!J46"")"),0)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IFERROR(__xludf.DUMMYFUNCTION("IMPORTRANGE(""https://docs.google.com/spreadsheets/d/11923uPwbBZFjjGgGUA6NLw09EwE0CqkOc4q9oUmW1yo/edit?usp=sharing"",""นครสวรรค์!I47"")"),4)</f>
        <v>4</v>
      </c>
      <c r="J112" s="191">
        <f ca="1">IFERROR(__xludf.DUMMYFUNCTION("IMPORTRANGE(""https://docs.google.com/spreadsheets/d/11923uPwbBZFjjGgGUA6NLw09EwE0CqkOc4q9oUmW1yo/edit?usp=sharing"",""นครสวรรค์!J47"")"),0)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IFERROR(__xludf.DUMMYFUNCTION("IMPORTRANGE(""https://docs.google.com/spreadsheets/d/11923uPwbBZFjjGgGUA6NLw09EwE0CqkOc4q9oUmW1yo/edit?usp=sharing"",""นครสวรรค์!I48"")"),1)</f>
        <v>1</v>
      </c>
      <c r="J113" s="191">
        <f ca="1">IFERROR(__xludf.DUMMYFUNCTION("IMPORTRANGE(""https://docs.google.com/spreadsheets/d/11923uPwbBZFjjGgGUA6NLw09EwE0CqkOc4q9oUmW1yo/edit?usp=sharing"",""นครสวรรค์!J48"")"),0)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IFERROR(__xludf.DUMMYFUNCTION("IMPORTRANGE(""https://docs.google.com/spreadsheets/d/11923uPwbBZFjjGgGUA6NLw09EwE0CqkOc4q9oUmW1yo/edit?usp=sharing"",""นครสวรรค์!J49"")"),0)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IFERROR(__xludf.DUMMYFUNCTION("IMPORTRANGE(""https://docs.google.com/spreadsheets/d/11923uPwbBZFjjGgGUA6NLw09EwE0CqkOc4q9oUmW1yo/edit?usp=sharing"",""นครสวรรค์!J50"")"),0)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IFERROR(__xludf.DUMMYFUNCTION("IMPORTRANGE(""https://docs.google.com/spreadsheets/d/11923uPwbBZFjjGgGUA6NLw09EwE0CqkOc4q9oUmW1yo/edit?usp=sharing"",""นครสวรรค์!I52"")"),20)</f>
        <v>20</v>
      </c>
      <c r="J117" s="146">
        <f ca="1">IFERROR(__xludf.DUMMYFUNCTION("IMPORTRANGE(""https://docs.google.com/spreadsheets/d/11923uPwbBZFjjGgGUA6NLw09EwE0CqkOc4q9oUmW1yo/edit?usp=sharing"",""นครสวรรค์!J52"")"),20)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38430</v>
      </c>
      <c r="O118" s="154">
        <f t="shared" ref="O118:O120" ca="1" si="59">IF(L118&gt;0,N118*100/L118,0)</f>
        <v>46.615720524017469</v>
      </c>
      <c r="P118" s="154">
        <f t="shared" ref="P118:P120" ca="1" si="60">IF(M118&gt;0,N118*100/M118,0)</f>
        <v>57.841661649608668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38430</v>
      </c>
      <c r="O120" s="159">
        <f t="shared" ca="1" si="59"/>
        <v>46.615720524017469</v>
      </c>
      <c r="P120" s="159">
        <f t="shared" ca="1" si="60"/>
        <v>57.841661649608668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IFERROR(__xludf.DUMMYFUNCTION("IMPORTRANGE(""https://docs.google.com/spreadsheets/d/1Yj_ptqi66GCucihVvJfMjLAmec39IyEx_6qawtMGysU/edit?usp=sharing"",""สบก!BA24"")"),66440)</f>
        <v>66440</v>
      </c>
      <c r="N122" s="172">
        <f ca="1">IFERROR(__xludf.DUMMYFUNCTION("IMPORTRANGE(""https://docs.google.com/spreadsheets/d/1Yj_ptqi66GCucihVvJfMjLAmec39IyEx_6qawtMGysU/edit?usp=sharing"",""สบก!BB24"")"),38430)</f>
        <v>38430</v>
      </c>
      <c r="O122" s="171">
        <f ca="1">IF(L122&gt;0,N122*100/L122,0)</f>
        <v>46.615720524017469</v>
      </c>
      <c r="P122" s="171">
        <f ca="1">IF(M122&gt;0,N122*100/M122,0)</f>
        <v>57.841661649608668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IFERROR(__xludf.DUMMYFUNCTION("IMPORTRANGE(""https://docs.google.com/spreadsheets/d/1Yj_ptqi66GCucihVvJfMjLAmec39IyEx_6qawtMGysU/edit?usp=sharing"",""สบก!AW24"")"),0)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IFERROR(__xludf.DUMMYFUNCTION("IMPORTRANGE(""https://docs.google.com/spreadsheets/d/1Yj_ptqi66GCucihVvJfMjLAmec39IyEx_6qawtMGysU/edit?usp=sharing"",""สบก!AX24"")"),82440)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IFERROR(__xludf.DUMMYFUNCTION("IMPORTRANGE(""https://docs.google.com/spreadsheets/d/1Yj_ptqi66GCucihVvJfMjLAmec39IyEx_6qawtMGysU/edit?usp=sharing"",""สบก!AY24"")"),0)</f>
        <v>0</v>
      </c>
      <c r="M126" s="101"/>
      <c r="N126" s="91">
        <f ca="1">IFERROR(__xludf.DUMMYFUNCTION("IMPORTRANGE(""https://docs.google.com/spreadsheets/d/1Yj_ptqi66GCucihVvJfMjLAmec39IyEx_6qawtMGysU/edit?usp=sharing"",""สบก!BC24"")"),0)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IFERROR(__xludf.DUMMYFUNCTION("IMPORTRANGE(""https://docs.google.com/spreadsheets/d/11923uPwbBZFjjGgGUA6NLw09EwE0CqkOc4q9oUmW1yo/edit?usp=sharing"",""นครสวรรค์!J58"")"),0)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IFERROR(__xludf.DUMMYFUNCTION("IMPORTRANGE(""https://docs.google.com/spreadsheets/d/11923uPwbBZFjjGgGUA6NLw09EwE0CqkOc4q9oUmW1yo/edit?usp=sharing"",""นครสวรรค์!J59"")"),1)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IFERROR(__xludf.DUMMYFUNCTION("IMPORTRANGE(""https://docs.google.com/spreadsheets/d/11923uPwbBZFjjGgGUA6NLw09EwE0CqkOc4q9oUmW1yo/edit?usp=sharing"",""นครสวรรค์!J60"")"),1)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IFERROR(__xludf.DUMMYFUNCTION("IMPORTRANGE(""https://docs.google.com/spreadsheets/d/11923uPwbBZFjjGgGUA6NLw09EwE0CqkOc4q9oUmW1yo/edit?usp=sharing"",""นครสวรรค์!J61"")"),1)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IFERROR(__xludf.DUMMYFUNCTION("IMPORTRANGE(""https://docs.google.com/spreadsheets/d/11923uPwbBZFjjGgGUA6NLw09EwE0CqkOc4q9oUmW1yo/edit?usp=sharing"",""นครสวรรค์!I62"")"),20)</f>
        <v>20</v>
      </c>
      <c r="J132" s="191">
        <f ca="1">IFERROR(__xludf.DUMMYFUNCTION("IMPORTRANGE(""https://docs.google.com/spreadsheets/d/11923uPwbBZFjjGgGUA6NLw09EwE0CqkOc4q9oUmW1yo/edit?usp=sharing"",""นครสวรรค์!J62"")"),20)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IFERROR(__xludf.DUMMYFUNCTION("IMPORTRANGE(""https://docs.google.com/spreadsheets/d/11923uPwbBZFjjGgGUA6NLw09EwE0CqkOc4q9oUmW1yo/edit?usp=sharing"",""นครสวรรค์!I63"")"),20)</f>
        <v>20</v>
      </c>
      <c r="J133" s="191">
        <f ca="1">IFERROR(__xludf.DUMMYFUNCTION("IMPORTRANGE(""https://docs.google.com/spreadsheets/d/11923uPwbBZFjjGgGUA6NLw09EwE0CqkOc4q9oUmW1yo/edit?usp=sharing"",""นครสวรรค์!J63"")"),0)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IFERROR(__xludf.DUMMYFUNCTION("IMPORTRANGE(""https://docs.google.com/spreadsheets/d/11923uPwbBZFjjGgGUA6NLw09EwE0CqkOc4q9oUmW1yo/edit?usp=sharing"",""นครสวรรค์!J64"")"),0)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IFERROR(__xludf.DUMMYFUNCTION("IMPORTRANGE(""https://docs.google.com/spreadsheets/d/11923uPwbBZFjjGgGUA6NLw09EwE0CqkOc4q9oUmW1yo/edit?usp=sharing"",""นครสวรรค์!J65"")"),0)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IFERROR(__xludf.DUMMYFUNCTION("IMPORTRANGE(""https://docs.google.com/spreadsheets/d/11923uPwbBZFjjGgGUA6NLw09EwE0CqkOc4q9oUmW1yo/edit?usp=sharing"",""นครสวรรค์!I68"")"),0)</f>
        <v>0</v>
      </c>
      <c r="J138" s="264">
        <f ca="1">IFERROR(__xludf.DUMMYFUNCTION("IMPORTRANGE(""https://docs.google.com/spreadsheets/d/11923uPwbBZFjjGgGUA6NLw09EwE0CqkOc4q9oUmW1yo/edit?usp=sharing"",""นครสวรรค์!J68"")"),0)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163500</v>
      </c>
      <c r="M140" s="155">
        <f t="shared" ca="1" si="64"/>
        <v>73750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163500</v>
      </c>
      <c r="M142" s="160">
        <f t="shared" ca="1" si="68"/>
        <v>73750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163500</v>
      </c>
      <c r="M144" s="172">
        <f ca="1">IFERROR(__xludf.DUMMYFUNCTION("IMPORTRANGE(""https://docs.google.com/spreadsheets/d/1Yj_ptqi66GCucihVvJfMjLAmec39IyEx_6qawtMGysU/edit?usp=sharing"",""สบก!BJ24"")"),73750)</f>
        <v>73750</v>
      </c>
      <c r="N144" s="172">
        <f ca="1">IFERROR(__xludf.DUMMYFUNCTION("IMPORTRANGE(""https://docs.google.com/spreadsheets/d/1Yj_ptqi66GCucihVvJfMjLAmec39IyEx_6qawtMGysU/edit?usp=sharing"",""สบก!BK24"")"),0)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IFERROR(__xludf.DUMMYFUNCTION("IMPORTRANGE(""https://docs.google.com/spreadsheets/d/1Yj_ptqi66GCucihVvJfMjLAmec39IyEx_6qawtMGysU/edit?usp=sharing"",""สบก!BF24"")"),0)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IFERROR(__xludf.DUMMYFUNCTION("IMPORTRANGE(""https://docs.google.com/spreadsheets/d/1Yj_ptqi66GCucihVvJfMjLAmec39IyEx_6qawtMGysU/edit?usp=sharing"",""สบก!BG24"")"),163500)</f>
        <v>163500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IFERROR(__xludf.DUMMYFUNCTION("IMPORTRANGE(""https://docs.google.com/spreadsheets/d/1Yj_ptqi66GCucihVvJfMjLAmec39IyEx_6qawtMGysU/edit?usp=sharing"",""สบก!BH24"")"),0)</f>
        <v>0</v>
      </c>
      <c r="M148" s="101"/>
      <c r="N148" s="91">
        <f ca="1">IFERROR(__xludf.DUMMYFUNCTION("IMPORTRANGE(""https://docs.google.com/spreadsheets/d/1Yj_ptqi66GCucihVvJfMjLAmec39IyEx_6qawtMGysU/edit?usp=sharing"",""สบก!BL24"")"),0)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IFERROR(__xludf.DUMMYFUNCTION("IMPORTRANGE(""https://docs.google.com/spreadsheets/d/11923uPwbBZFjjGgGUA6NLw09EwE0CqkOc4q9oUmW1yo/edit?usp=sharing"",""นครสวรรค์!I74"")"),4)</f>
        <v>4</v>
      </c>
      <c r="J149" s="272">
        <f ca="1">IFERROR(__xludf.DUMMYFUNCTION("IMPORTRANGE(""https://docs.google.com/spreadsheets/d/11923uPwbBZFjjGgGUA6NLw09EwE0CqkOc4q9oUmW1yo/edit?usp=sharing"",""นครสวรรค์!J74"")"),1)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IFERROR(__xludf.DUMMYFUNCTION("IMPORTRANGE(""https://docs.google.com/spreadsheets/d/11923uPwbBZFjjGgGUA6NLw09EwE0CqkOc4q9oUmW1yo/edit?usp=sharing"",""นครสวรรค์!J79"")"),0)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IFERROR(__xludf.DUMMYFUNCTION("IMPORTRANGE(""https://docs.google.com/spreadsheets/d/11923uPwbBZFjjGgGUA6NLw09EwE0CqkOc4q9oUmW1yo/edit?usp=sharing"",""นครสวรรค์!J80"")"),1)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IFERROR(__xludf.DUMMYFUNCTION("IMPORTRANGE(""https://docs.google.com/spreadsheets/d/11923uPwbBZFjjGgGUA6NLw09EwE0CqkOc4q9oUmW1yo/edit?usp=sharing"",""นครสวรรค์!J81"")"),1)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IFERROR(__xludf.DUMMYFUNCTION("IMPORTRANGE(""https://docs.google.com/spreadsheets/d/11923uPwbBZFjjGgGUA6NLw09EwE0CqkOc4q9oUmW1yo/edit?usp=sharing"",""นครสวรรค์!J82"")"),1)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IFERROR(__xludf.DUMMYFUNCTION("IMPORTRANGE(""https://docs.google.com/spreadsheets/d/11923uPwbBZFjjGgGUA6NLw09EwE0CqkOc4q9oUmW1yo/edit?usp=sharing"",""นครสวรรค์!I83"")"),4)</f>
        <v>4</v>
      </c>
      <c r="J158" s="192">
        <f ca="1">IFERROR(__xludf.DUMMYFUNCTION("IMPORTRANGE(""https://docs.google.com/spreadsheets/d/11923uPwbBZFjjGgGUA6NLw09EwE0CqkOc4q9oUmW1yo/edit?usp=sharing"",""นครสวรรค์!J83"")"),1)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IFERROR(__xludf.DUMMYFUNCTION("IMPORTRANGE(""https://docs.google.com/spreadsheets/d/11923uPwbBZFjjGgGUA6NLw09EwE0CqkOc4q9oUmW1yo/edit?usp=sharing"",""นครสวรรค์!J84"")"),0)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IFERROR(__xludf.DUMMYFUNCTION("IMPORTRANGE(""https://docs.google.com/spreadsheets/d/11923uPwbBZFjjGgGUA6NLw09EwE0CqkOc4q9oUmW1yo/edit?usp=sharing"",""นครสวรรค์!J85"")"),0)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IFERROR(__xludf.DUMMYFUNCTION("IMPORTRANGE(""https://docs.google.com/spreadsheets/d/11923uPwbBZFjjGgGUA6NLw09EwE0CqkOc4q9oUmW1yo/edit?usp=sharing"",""นครสวรรค์!J86"")"),0)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IFERROR(__xludf.DUMMYFUNCTION("IMPORTRANGE(""https://docs.google.com/spreadsheets/d/11923uPwbBZFjjGgGUA6NLw09EwE0CqkOc4q9oUmW1yo/edit?usp=sharing"",""นครสวรรค์!J87"")"),0)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IFERROR(__xludf.DUMMYFUNCTION("IMPORTRANGE(""https://docs.google.com/spreadsheets/d/11923uPwbBZFjjGgGUA6NLw09EwE0CqkOc4q9oUmW1yo/edit?usp=sharing"",""นครสวรรค์!I89"")"),5)</f>
        <v>5</v>
      </c>
      <c r="J164" s="277">
        <f ca="1">IFERROR(__xludf.DUMMYFUNCTION("IMPORTRANGE(""https://docs.google.com/spreadsheets/d/11923uPwbBZFjjGgGUA6NLw09EwE0CqkOc4q9oUmW1yo/edit?usp=sharing"",""นครสวรรค์!J89"")"),0)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IFERROR(__xludf.DUMMYFUNCTION("IMPORTRANGE(""https://docs.google.com/spreadsheets/d/11923uPwbBZFjjGgGUA6NLw09EwE0CqkOc4q9oUmW1yo/edit?usp=sharing"",""นครสวรรค์!J94"")"),0)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IFERROR(__xludf.DUMMYFUNCTION("IMPORTRANGE(""https://docs.google.com/spreadsheets/d/11923uPwbBZFjjGgGUA6NLw09EwE0CqkOc4q9oUmW1yo/edit?usp=sharing"",""นครสวรรค์!J95"")"),1)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IFERROR(__xludf.DUMMYFUNCTION("IMPORTRANGE(""https://docs.google.com/spreadsheets/d/11923uPwbBZFjjGgGUA6NLw09EwE0CqkOc4q9oUmW1yo/edit?usp=sharing"",""นครสวรรค์!J96"")"),1)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IFERROR(__xludf.DUMMYFUNCTION("IMPORTRANGE(""https://docs.google.com/spreadsheets/d/11923uPwbBZFjjGgGUA6NLw09EwE0CqkOc4q9oUmW1yo/edit?usp=sharing"",""นครสวรรค์!J97"")"),1)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IFERROR(__xludf.DUMMYFUNCTION("IMPORTRANGE(""https://docs.google.com/spreadsheets/d/11923uPwbBZFjjGgGUA6NLw09EwE0CqkOc4q9oUmW1yo/edit?usp=sharing"",""นครสวรรค์!I98"")"),5)</f>
        <v>5</v>
      </c>
      <c r="J173" s="192">
        <f ca="1">IFERROR(__xludf.DUMMYFUNCTION("IMPORTRANGE(""https://docs.google.com/spreadsheets/d/11923uPwbBZFjjGgGUA6NLw09EwE0CqkOc4q9oUmW1yo/edit?usp=sharing"",""นครสวรรค์!J98"")"),0)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IFERROR(__xludf.DUMMYFUNCTION("IMPORTRANGE(""https://docs.google.com/spreadsheets/d/11923uPwbBZFjjGgGUA6NLw09EwE0CqkOc4q9oUmW1yo/edit?usp=sharing"",""นครสวรรค์!J99"")"),0)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IFERROR(__xludf.DUMMYFUNCTION("IMPORTRANGE(""https://docs.google.com/spreadsheets/d/11923uPwbBZFjjGgGUA6NLw09EwE0CqkOc4q9oUmW1yo/edit?usp=sharing"",""นครสวรรค์!I101"")"),0)</f>
        <v>0</v>
      </c>
      <c r="J176" s="277">
        <f ca="1">IFERROR(__xludf.DUMMYFUNCTION("IMPORTRANGE(""https://docs.google.com/spreadsheets/d/11923uPwbBZFjjGgGUA6NLw09EwE0CqkOc4q9oUmW1yo/edit?usp=sharing"",""นครสวรรค์!J101"")"),0)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IFERROR(__xludf.DUMMYFUNCTION("IMPORTRANGE(""https://docs.google.com/spreadsheets/d/11923uPwbBZFjjGgGUA6NLw09EwE0CqkOc4q9oUmW1yo/edit?usp=sharing"",""นครสวรรค์!J106"")"),0)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IFERROR(__xludf.DUMMYFUNCTION("IMPORTRANGE(""https://docs.google.com/spreadsheets/d/11923uPwbBZFjjGgGUA6NLw09EwE0CqkOc4q9oUmW1yo/edit?usp=sharing"",""นครสวรรค์!J107"")"),0)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IFERROR(__xludf.DUMMYFUNCTION("IMPORTRANGE(""https://docs.google.com/spreadsheets/d/11923uPwbBZFjjGgGUA6NLw09EwE0CqkOc4q9oUmW1yo/edit?usp=sharing"",""นครสวรรค์!J108"")"),0)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IFERROR(__xludf.DUMMYFUNCTION("IMPORTRANGE(""https://docs.google.com/spreadsheets/d/11923uPwbBZFjjGgGUA6NLw09EwE0CqkOc4q9oUmW1yo/edit?usp=sharing"",""นครสวรรค์!J109"")"),0)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IFERROR(__xludf.DUMMYFUNCTION("IMPORTRANGE(""https://docs.google.com/spreadsheets/d/11923uPwbBZFjjGgGUA6NLw09EwE0CqkOc4q9oUmW1yo/edit?usp=sharing"",""นครสวรรค์!I110"")"),0)</f>
        <v>0</v>
      </c>
      <c r="J185" s="191">
        <f ca="1">IFERROR(__xludf.DUMMYFUNCTION("IMPORTRANGE(""https://docs.google.com/spreadsheets/d/11923uPwbBZFjjGgGUA6NLw09EwE0CqkOc4q9oUmW1yo/edit?usp=sharing"",""นครสวรรค์!J110"")"),0)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IFERROR(__xludf.DUMMYFUNCTION("IMPORTRANGE(""https://docs.google.com/spreadsheets/d/11923uPwbBZFjjGgGUA6NLw09EwE0CqkOc4q9oUmW1yo/edit?usp=sharing"",""นครสวรรค์!I111"")"),0)</f>
        <v>0</v>
      </c>
      <c r="J186" s="191">
        <f ca="1">IFERROR(__xludf.DUMMYFUNCTION("IMPORTRANGE(""https://docs.google.com/spreadsheets/d/11923uPwbBZFjjGgGUA6NLw09EwE0CqkOc4q9oUmW1yo/edit?usp=sharing"",""นครสวรรค์!J111"")"),0)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IFERROR(__xludf.DUMMYFUNCTION("IMPORTRANGE(""https://docs.google.com/spreadsheets/d/11923uPwbBZFjjGgGUA6NLw09EwE0CqkOc4q9oUmW1yo/edit?usp=sharing"",""นครสวรรค์!J112"")"),0)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IFERROR(__xludf.DUMMYFUNCTION("IMPORTRANGE(""https://docs.google.com/spreadsheets/d/11923uPwbBZFjjGgGUA6NLw09EwE0CqkOc4q9oUmW1yo/edit?usp=sharing"",""นครสวรรค์!J113"")"),0)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IFERROR(__xludf.DUMMYFUNCTION("IMPORTRANGE(""https://docs.google.com/spreadsheets/d/11923uPwbBZFjjGgGUA6NLw09EwE0CqkOc4q9oUmW1yo/edit?usp=sharing"",""นครสวรรค์!I114"")"),300000)</f>
        <v>300000</v>
      </c>
      <c r="J189" s="277">
        <f ca="1">IFERROR(__xludf.DUMMYFUNCTION("IMPORTRANGE(""https://docs.google.com/spreadsheets/d/11923uPwbBZFjjGgGUA6NLw09EwE0CqkOc4q9oUmW1yo/edit?usp=sharing"",""นครสวรรค์!J114"")"),0)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IFERROR(__xludf.DUMMYFUNCTION("IMPORTRANGE(""https://docs.google.com/spreadsheets/d/11923uPwbBZFjjGgGUA6NLw09EwE0CqkOc4q9oUmW1yo/edit?usp=sharing"",""นครสวรรค์!J119"")"),0)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IFERROR(__xludf.DUMMYFUNCTION("IMPORTRANGE(""https://docs.google.com/spreadsheets/d/11923uPwbBZFjjGgGUA6NLw09EwE0CqkOc4q9oUmW1yo/edit?usp=sharing"",""นครสวรรค์!J120"")"),1)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IFERROR(__xludf.DUMMYFUNCTION("IMPORTRANGE(""https://docs.google.com/spreadsheets/d/11923uPwbBZFjjGgGUA6NLw09EwE0CqkOc4q9oUmW1yo/edit?usp=sharing"",""นครสวรรค์!J121"")"),1)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IFERROR(__xludf.DUMMYFUNCTION("IMPORTRANGE(""https://docs.google.com/spreadsheets/d/11923uPwbBZFjjGgGUA6NLw09EwE0CqkOc4q9oUmW1yo/edit?usp=sharing"",""นครสวรรค์!J122"")"),1)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IFERROR(__xludf.DUMMYFUNCTION("IMPORTRANGE(""https://docs.google.com/spreadsheets/d/11923uPwbBZFjjGgGUA6NLw09EwE0CqkOc4q9oUmW1yo/edit?usp=sharing"",""นครสวรรค์!I124"")"),300000)</f>
        <v>300000</v>
      </c>
      <c r="J199" s="192">
        <f ca="1">IFERROR(__xludf.DUMMYFUNCTION("IMPORTRANGE(""https://docs.google.com/spreadsheets/d/11923uPwbBZFjjGgGUA6NLw09EwE0CqkOc4q9oUmW1yo/edit?usp=sharing"",""นครสวรรค์!J124"")"),300000)</f>
        <v>300000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IFERROR(__xludf.DUMMYFUNCTION("IMPORTRANGE(""https://docs.google.com/spreadsheets/d/11923uPwbBZFjjGgGUA6NLw09EwE0CqkOc4q9oUmW1yo/edit?usp=sharing"",""นครสวรรค์!I125"")"),300000)</f>
        <v>300000</v>
      </c>
      <c r="J200" s="192">
        <f ca="1">IFERROR(__xludf.DUMMYFUNCTION("IMPORTRANGE(""https://docs.google.com/spreadsheets/d/11923uPwbBZFjjGgGUA6NLw09EwE0CqkOc4q9oUmW1yo/edit?usp=sharing"",""นครสวรรค์!J125"")"),0)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IFERROR(__xludf.DUMMYFUNCTION("IMPORTRANGE(""https://docs.google.com/spreadsheets/d/11923uPwbBZFjjGgGUA6NLw09EwE0CqkOc4q9oUmW1yo/edit?usp=sharing"",""นครสวรรค์!I126"")"),0)</f>
        <v>0</v>
      </c>
      <c r="J201" s="192">
        <f ca="1">IFERROR(__xludf.DUMMYFUNCTION("IMPORTRANGE(""https://docs.google.com/spreadsheets/d/11923uPwbBZFjjGgGUA6NLw09EwE0CqkOc4q9oUmW1yo/edit?usp=sharing"",""นครสวรรค์!J126"")"),0)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IFERROR(__xludf.DUMMYFUNCTION("IMPORTRANGE(""https://docs.google.com/spreadsheets/d/11923uPwbBZFjjGgGUA6NLw09EwE0CqkOc4q9oUmW1yo/edit?usp=sharing"",""นครสวรรค์!J127"")"),0)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IFERROR(__xludf.DUMMYFUNCTION("IMPORTRANGE(""https://docs.google.com/spreadsheets/d/11923uPwbBZFjjGgGUA6NLw09EwE0CqkOc4q9oUmW1yo/edit?usp=sharing"",""นครสวรรค์!J128"")"),0)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IFERROR(__xludf.DUMMYFUNCTION("IMPORTRANGE(""https://docs.google.com/spreadsheets/d/11923uPwbBZFjjGgGUA6NLw09EwE0CqkOc4q9oUmW1yo/edit?usp=sharing"",""นครสวรรค์!I129"")"),0)</f>
        <v>0</v>
      </c>
      <c r="J204" s="277">
        <f ca="1">IFERROR(__xludf.DUMMYFUNCTION("IMPORTRANGE(""https://docs.google.com/spreadsheets/d/11923uPwbBZFjjGgGUA6NLw09EwE0CqkOc4q9oUmW1yo/edit?usp=sharing"",""นครสวรรค์!J129"")"),0)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IFERROR(__xludf.DUMMYFUNCTION("IMPORTRANGE(""https://docs.google.com/spreadsheets/d/11923uPwbBZFjjGgGUA6NLw09EwE0CqkOc4q9oUmW1yo/edit?usp=sharing"",""นครสวรรค์!J134"")"),0)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IFERROR(__xludf.DUMMYFUNCTION("IMPORTRANGE(""https://docs.google.com/spreadsheets/d/11923uPwbBZFjjGgGUA6NLw09EwE0CqkOc4q9oUmW1yo/edit?usp=sharing"",""นครสวรรค์!J135"")"),0)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IFERROR(__xludf.DUMMYFUNCTION("IMPORTRANGE(""https://docs.google.com/spreadsheets/d/11923uPwbBZFjjGgGUA6NLw09EwE0CqkOc4q9oUmW1yo/edit?usp=sharing"",""นครสวรรค์!J136"")"),0)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IFERROR(__xludf.DUMMYFUNCTION("IMPORTRANGE(""https://docs.google.com/spreadsheets/d/11923uPwbBZFjjGgGUA6NLw09EwE0CqkOc4q9oUmW1yo/edit?usp=sharing"",""นครสวรรค์!J137"")"),0)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IFERROR(__xludf.DUMMYFUNCTION("IMPORTRANGE(""https://docs.google.com/spreadsheets/d/11923uPwbBZFjjGgGUA6NLw09EwE0CqkOc4q9oUmW1yo/edit?usp=sharing"",""นครสวรรค์!I138"")"),0)</f>
        <v>0</v>
      </c>
      <c r="J213" s="191">
        <f ca="1">IFERROR(__xludf.DUMMYFUNCTION("IMPORTRANGE(""https://docs.google.com/spreadsheets/d/11923uPwbBZFjjGgGUA6NLw09EwE0CqkOc4q9oUmW1yo/edit?usp=sharing"",""นครสวรรค์!J138"")"),0)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IFERROR(__xludf.DUMMYFUNCTION("IMPORTRANGE(""https://docs.google.com/spreadsheets/d/11923uPwbBZFjjGgGUA6NLw09EwE0CqkOc4q9oUmW1yo/edit?usp=sharing"",""นครสวรรค์!I140"")"),0)</f>
        <v>0</v>
      </c>
      <c r="J215" s="191">
        <f ca="1">IFERROR(__xludf.DUMMYFUNCTION("IMPORTRANGE(""https://docs.google.com/spreadsheets/d/11923uPwbBZFjjGgGUA6NLw09EwE0CqkOc4q9oUmW1yo/edit?usp=sharing"",""นครสวรรค์!J140"")"),0)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IFERROR(__xludf.DUMMYFUNCTION("IMPORTRANGE(""https://docs.google.com/spreadsheets/d/11923uPwbBZFjjGgGUA6NLw09EwE0CqkOc4q9oUmW1yo/edit?usp=sharing"",""นครสวรรค์!I141"")"),0)</f>
        <v>0</v>
      </c>
      <c r="J216" s="191">
        <f ca="1">IFERROR(__xludf.DUMMYFUNCTION("IMPORTRANGE(""https://docs.google.com/spreadsheets/d/11923uPwbBZFjjGgGUA6NLw09EwE0CqkOc4q9oUmW1yo/edit?usp=sharing"",""นครสวรรค์!J141"")"),0)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IFERROR(__xludf.DUMMYFUNCTION("IMPORTRANGE(""https://docs.google.com/spreadsheets/d/11923uPwbBZFjjGgGUA6NLw09EwE0CqkOc4q9oUmW1yo/edit?usp=sharing"",""นครสวรรค์!J142"")"),0)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IFERROR(__xludf.DUMMYFUNCTION("IMPORTRANGE(""https://docs.google.com/spreadsheets/d/11923uPwbBZFjjGgGUA6NLw09EwE0CqkOc4q9oUmW1yo/edit?usp=sharing"",""นครสวรรค์!J143"")"),0)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IFERROR(__xludf.DUMMYFUNCTION("IMPORTRANGE(""https://docs.google.com/spreadsheets/d/11923uPwbBZFjjGgGUA6NLw09EwE0CqkOc4q9oUmW1yo/edit?usp=sharing"",""นครสวรรค์!I144"")"),15)</f>
        <v>15</v>
      </c>
      <c r="J219" s="264">
        <f ca="1">IFERROR(__xludf.DUMMYFUNCTION("IMPORTRANGE(""https://docs.google.com/spreadsheets/d/11923uPwbBZFjjGgGUA6NLw09EwE0CqkOc4q9oUmW1yo/edit?usp=sharing"",""นครสวรรค์!J144"")"),15)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IFERROR(__xludf.DUMMYFUNCTION("IMPORTRANGE(""https://docs.google.com/spreadsheets/d/1Yj_ptqi66GCucihVvJfMjLAmec39IyEx_6qawtMGysU/edit?usp=sharing"",""สบก!BS24"")"),21125)</f>
        <v>21125</v>
      </c>
      <c r="N224" s="172">
        <f ca="1">IFERROR(__xludf.DUMMYFUNCTION("IMPORTRANGE(""https://docs.google.com/spreadsheets/d/1Yj_ptqi66GCucihVvJfMjLAmec39IyEx_6qawtMGysU/edit?usp=sharing"",""สบก!BT24"")"),21125)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IFERROR(__xludf.DUMMYFUNCTION("IMPORTRANGE(""https://docs.google.com/spreadsheets/d/1Yj_ptqi66GCucihVvJfMjLAmec39IyEx_6qawtMGysU/edit?usp=sharing"",""สบก!BO24"")"),0)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IFERROR(__xludf.DUMMYFUNCTION("IMPORTRANGE(""https://docs.google.com/spreadsheets/d/1Yj_ptqi66GCucihVvJfMjLAmec39IyEx_6qawtMGysU/edit?usp=sharing"",""สบก!BP24"")"),21125)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IFERROR(__xludf.DUMMYFUNCTION("IMPORTRANGE(""https://docs.google.com/spreadsheets/d/1Yj_ptqi66GCucihVvJfMjLAmec39IyEx_6qawtMGysU/edit?usp=sharing"",""สบก!BQ24"")"),0)</f>
        <v>0</v>
      </c>
      <c r="M228" s="101"/>
      <c r="N228" s="91">
        <f ca="1">IFERROR(__xludf.DUMMYFUNCTION("IMPORTRANGE(""https://docs.google.com/spreadsheets/d/1Yj_ptqi66GCucihVvJfMjLAmec39IyEx_6qawtMGysU/edit?usp=sharing"",""สบก!BU24"")"),0)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IFERROR(__xludf.DUMMYFUNCTION("IMPORTRANGE(""https://docs.google.com/spreadsheets/d/11923uPwbBZFjjGgGUA6NLw09EwE0CqkOc4q9oUmW1yo/edit?usp=sharing"",""นครสวรรค์!I149"")"),15)</f>
        <v>15</v>
      </c>
      <c r="J229" s="264">
        <f ca="1">IFERROR(__xludf.DUMMYFUNCTION("IMPORTRANGE(""https://docs.google.com/spreadsheets/d/11923uPwbBZFjjGgGUA6NLw09EwE0CqkOc4q9oUmW1yo/edit?usp=sharing"",""นครสวรรค์!J149"")"),15)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IFERROR(__xludf.DUMMYFUNCTION("IMPORTRANGE(""https://docs.google.com/spreadsheets/d/11923uPwbBZFjjGgGUA6NLw09EwE0CqkOc4q9oUmW1yo/edit?usp=sharing"",""นครสวรรค์!J151"")"),0)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IFERROR(__xludf.DUMMYFUNCTION("IMPORTRANGE(""https://docs.google.com/spreadsheets/d/11923uPwbBZFjjGgGUA6NLw09EwE0CqkOc4q9oUmW1yo/edit?usp=sharing"",""นครสวรรค์!J152"")"),1)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IFERROR(__xludf.DUMMYFUNCTION("IMPORTRANGE(""https://docs.google.com/spreadsheets/d/11923uPwbBZFjjGgGUA6NLw09EwE0CqkOc4q9oUmW1yo/edit?usp=sharing"",""นครสวรรค์!J153"")"),1)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IFERROR(__xludf.DUMMYFUNCTION("IMPORTRANGE(""https://docs.google.com/spreadsheets/d/11923uPwbBZFjjGgGUA6NLw09EwE0CqkOc4q9oUmW1yo/edit?usp=sharing"",""นครสวรรค์!J154"")"),1)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IFERROR(__xludf.DUMMYFUNCTION("IMPORTRANGE(""https://docs.google.com/spreadsheets/d/11923uPwbBZFjjGgGUA6NLw09EwE0CqkOc4q9oUmW1yo/edit?usp=sharing"",""นครสวรรค์!I155"")"),15)</f>
        <v>15</v>
      </c>
      <c r="J235" s="192">
        <f ca="1">IFERROR(__xludf.DUMMYFUNCTION("IMPORTRANGE(""https://docs.google.com/spreadsheets/d/11923uPwbBZFjjGgGUA6NLw09EwE0CqkOc4q9oUmW1yo/edit?usp=sharing"",""นครสวรรค์!J155"")"),15)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IFERROR(__xludf.DUMMYFUNCTION("IMPORTRANGE(""https://docs.google.com/spreadsheets/d/11923uPwbBZFjjGgGUA6NLw09EwE0CqkOc4q9oUmW1yo/edit?usp=sharing"",""นครสวรรค์!J156"")"),0)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IFERROR(__xludf.DUMMYFUNCTION("IMPORTRANGE(""https://docs.google.com/spreadsheets/d/11923uPwbBZFjjGgGUA6NLw09EwE0CqkOc4q9oUmW1yo/edit?usp=sharing"",""นครสวรรค์!I158"")"),0)</f>
        <v>0</v>
      </c>
      <c r="J238" s="264">
        <f ca="1">IFERROR(__xludf.DUMMYFUNCTION("IMPORTRANGE(""https://docs.google.com/spreadsheets/d/11923uPwbBZFjjGgGUA6NLw09EwE0CqkOc4q9oUmW1yo/edit?usp=sharing"",""นครสวรรค์!J158"")"),0)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IFERROR(__xludf.DUMMYFUNCTION("IMPORTRANGE(""https://docs.google.com/spreadsheets/d/11923uPwbBZFjjGgGUA6NLw09EwE0CqkOc4q9oUmW1yo/edit?usp=sharing"",""นครสวรรค์!J159"")"),"")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IFERROR(__xludf.DUMMYFUNCTION("IMPORTRANGE(""https://docs.google.com/spreadsheets/d/11923uPwbBZFjjGgGUA6NLw09EwE0CqkOc4q9oUmW1yo/edit?usp=sharing"",""นครสวรรค์!J161"")"),0)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IFERROR(__xludf.DUMMYFUNCTION("IMPORTRANGE(""https://docs.google.com/spreadsheets/d/11923uPwbBZFjjGgGUA6NLw09EwE0CqkOc4q9oUmW1yo/edit?usp=sharing"",""นครสวรรค์!J162"")"),0)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IFERROR(__xludf.DUMMYFUNCTION("IMPORTRANGE(""https://docs.google.com/spreadsheets/d/11923uPwbBZFjjGgGUA6NLw09EwE0CqkOc4q9oUmW1yo/edit?usp=sharing"",""นครสวรรค์!J163"")"),0)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IFERROR(__xludf.DUMMYFUNCTION("IMPORTRANGE(""https://docs.google.com/spreadsheets/d/11923uPwbBZFjjGgGUA6NLw09EwE0CqkOc4q9oUmW1yo/edit?usp=sharing"",""นครสวรรค์!I164"")"),0)</f>
        <v>0</v>
      </c>
      <c r="J244" s="191">
        <f ca="1">IFERROR(__xludf.DUMMYFUNCTION("IMPORTRANGE(""https://docs.google.com/spreadsheets/d/11923uPwbBZFjjGgGUA6NLw09EwE0CqkOc4q9oUmW1yo/edit?usp=sharing"",""นครสวรรค์!J164"")"),0)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IFERROR(__xludf.DUMMYFUNCTION("IMPORTRANGE(""https://docs.google.com/spreadsheets/d/11923uPwbBZFjjGgGUA6NLw09EwE0CqkOc4q9oUmW1yo/edit?usp=sharing"",""นครสวรรค์!J165"")"),0)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IFERROR(__xludf.DUMMYFUNCTION("IMPORTRANGE(""https://docs.google.com/spreadsheets/d/11923uPwbBZFjjGgGUA6NLw09EwE0CqkOc4q9oUmW1yo/edit?usp=sharing"",""นครสวรรค์!J166"")"),0)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IFERROR(__xludf.DUMMYFUNCTION("IMPORTRANGE(""https://docs.google.com/spreadsheets/d/11923uPwbBZFjjGgGUA6NLw09EwE0CqkOc4q9oUmW1yo/edit?usp=sharing"",""นครสวรรค์!I169"")"),25)</f>
        <v>25</v>
      </c>
      <c r="J249" s="308">
        <f ca="1">IFERROR(__xludf.DUMMYFUNCTION("IMPORTRANGE(""https://docs.google.com/spreadsheets/d/11923uPwbBZFjjGgGUA6NLw09EwE0CqkOc4q9oUmW1yo/edit?usp=sharing"",""นครสวรรค์!J169"")"),0)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IFERROR(__xludf.DUMMYFUNCTION("IMPORTRANGE(""https://docs.google.com/spreadsheets/d/1Yj_ptqi66GCucihVvJfMjLAmec39IyEx_6qawtMGysU/edit?usp=sharing"",""สบก!CB24"")"),42500)</f>
        <v>42500</v>
      </c>
      <c r="N254" s="172">
        <f ca="1">IFERROR(__xludf.DUMMYFUNCTION("IMPORTRANGE(""https://docs.google.com/spreadsheets/d/1Yj_ptqi66GCucihVvJfMjLAmec39IyEx_6qawtMGysU/edit?usp=sharing"",""สบก!CC24"")"),0)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IFERROR(__xludf.DUMMYFUNCTION("IMPORTRANGE(""https://docs.google.com/spreadsheets/d/1Yj_ptqi66GCucihVvJfMjLAmec39IyEx_6qawtMGysU/edit?usp=sharing"",""สบก!BX24"")"),0)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IFERROR(__xludf.DUMMYFUNCTION("IMPORTRANGE(""https://docs.google.com/spreadsheets/d/1Yj_ptqi66GCucihVvJfMjLAmec39IyEx_6qawtMGysU/edit?usp=sharing"",""สบก!BY24"")"),89000)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IFERROR(__xludf.DUMMYFUNCTION("IMPORTRANGE(""https://docs.google.com/spreadsheets/d/1Yj_ptqi66GCucihVvJfMjLAmec39IyEx_6qawtMGysU/edit?usp=sharing"",""สบก!BZ24"")"),0)</f>
        <v>0</v>
      </c>
      <c r="M258" s="101"/>
      <c r="N258" s="91">
        <f ca="1">IFERROR(__xludf.DUMMYFUNCTION("IMPORTRANGE(""https://docs.google.com/spreadsheets/d/1Yj_ptqi66GCucihVvJfMjLAmec39IyEx_6qawtMGysU/edit?usp=sharing"",""สบก!CD24"")"),0)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IFERROR(__xludf.DUMMYFUNCTION("IMPORTRANGE(""https://docs.google.com/spreadsheets/d/11923uPwbBZFjjGgGUA6NLw09EwE0CqkOc4q9oUmW1yo/edit?usp=sharing"",""นครสวรรค์!J175"")"),0)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IFERROR(__xludf.DUMMYFUNCTION("IMPORTRANGE(""https://docs.google.com/spreadsheets/d/11923uPwbBZFjjGgGUA6NLw09EwE0CqkOc4q9oUmW1yo/edit?usp=sharing"",""นครสวรรค์!J176"")"),1)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IFERROR(__xludf.DUMMYFUNCTION("IMPORTRANGE(""https://docs.google.com/spreadsheets/d/11923uPwbBZFjjGgGUA6NLw09EwE0CqkOc4q9oUmW1yo/edit?usp=sharing"",""นครสวรรค์!J177"")"),1)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IFERROR(__xludf.DUMMYFUNCTION("IMPORTRANGE(""https://docs.google.com/spreadsheets/d/11923uPwbBZFjjGgGUA6NLw09EwE0CqkOc4q9oUmW1yo/edit?usp=sharing"",""นครสวรรค์!J178"")"),1)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IFERROR(__xludf.DUMMYFUNCTION("IMPORTRANGE(""https://docs.google.com/spreadsheets/d/11923uPwbBZFjjGgGUA6NLw09EwE0CqkOc4q9oUmW1yo/edit?usp=sharing"",""นครสวรรค์!I179"")"),1)</f>
        <v>1</v>
      </c>
      <c r="J264" s="192">
        <f ca="1">IFERROR(__xludf.DUMMYFUNCTION("IMPORTRANGE(""https://docs.google.com/spreadsheets/d/11923uPwbBZFjjGgGUA6NLw09EwE0CqkOc4q9oUmW1yo/edit?usp=sharing"",""นครสวรรค์!J179"")"),0)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IFERROR(__xludf.DUMMYFUNCTION("IMPORTRANGE(""https://docs.google.com/spreadsheets/d/11923uPwbBZFjjGgGUA6NLw09EwE0CqkOc4q9oUmW1yo/edit?usp=sharing"",""นครสวรรค์!I180"")"),25)</f>
        <v>25</v>
      </c>
      <c r="J265" s="192">
        <f ca="1">IFERROR(__xludf.DUMMYFUNCTION("IMPORTRANGE(""https://docs.google.com/spreadsheets/d/11923uPwbBZFjjGgGUA6NLw09EwE0CqkOc4q9oUmW1yo/edit?usp=sharing"",""นครสวรรค์!J180"")"),0)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IFERROR(__xludf.DUMMYFUNCTION("IMPORTRANGE(""https://docs.google.com/spreadsheets/d/11923uPwbBZFjjGgGUA6NLw09EwE0CqkOc4q9oUmW1yo/edit?usp=sharing"",""นครสวรรค์!I181"")"),25)</f>
        <v>25</v>
      </c>
      <c r="J266" s="192">
        <f ca="1">IFERROR(__xludf.DUMMYFUNCTION("IMPORTRANGE(""https://docs.google.com/spreadsheets/d/11923uPwbBZFjjGgGUA6NLw09EwE0CqkOc4q9oUmW1yo/edit?usp=sharing"",""นครสวรรค์!J181"")"),0)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IFERROR(__xludf.DUMMYFUNCTION("IMPORTRANGE(""https://docs.google.com/spreadsheets/d/11923uPwbBZFjjGgGUA6NLw09EwE0CqkOc4q9oUmW1yo/edit?usp=sharing"",""นครสวรรค์!I182"")"),1)</f>
        <v>1</v>
      </c>
      <c r="J267" s="192">
        <f ca="1">IFERROR(__xludf.DUMMYFUNCTION("IMPORTRANGE(""https://docs.google.com/spreadsheets/d/11923uPwbBZFjjGgGUA6NLw09EwE0CqkOc4q9oUmW1yo/edit?usp=sharing"",""นครสวรรค์!J182"")"),0)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IFERROR(__xludf.DUMMYFUNCTION("IMPORTRANGE(""https://docs.google.com/spreadsheets/d/11923uPwbBZFjjGgGUA6NLw09EwE0CqkOc4q9oUmW1yo/edit?usp=sharing"",""นครสวรรค์!J183"")"),0)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IFERROR(__xludf.DUMMYFUNCTION("IMPORTRANGE(""https://docs.google.com/spreadsheets/d/11923uPwbBZFjjGgGUA6NLw09EwE0CqkOc4q9oUmW1yo/edit?usp=sharing"",""นครสวรรค์!J184"")"),0)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IFERROR(__xludf.DUMMYFUNCTION("IMPORTRANGE(""https://docs.google.com/spreadsheets/d/11923uPwbBZFjjGgGUA6NLw09EwE0CqkOc4q9oUmW1yo/edit?usp=sharing"",""นครสวรรค์!I185"")"),20)</f>
        <v>20</v>
      </c>
      <c r="J270" s="308">
        <f ca="1">IFERROR(__xludf.DUMMYFUNCTION("IMPORTRANGE(""https://docs.google.com/spreadsheets/d/11923uPwbBZFjjGgGUA6NLw09EwE0CqkOc4q9oUmW1yo/edit?usp=sharing"",""นครสวรรค์!J185"")"),20)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63600</v>
      </c>
      <c r="O271" s="154">
        <f t="shared" ref="O271:O273" ca="1" si="84">IF(L271&gt;0,N271*100/L271,0)</f>
        <v>34.640522875816991</v>
      </c>
      <c r="P271" s="154">
        <f t="shared" ref="P271:P273" ca="1" si="85">IF(M271&gt;0,N271*100/M271,0)</f>
        <v>68.387096774193552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63600</v>
      </c>
      <c r="O273" s="159">
        <f t="shared" ca="1" si="84"/>
        <v>34.640522875816991</v>
      </c>
      <c r="P273" s="159">
        <f t="shared" ca="1" si="85"/>
        <v>68.387096774193552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IFERROR(__xludf.DUMMYFUNCTION("IMPORTRANGE(""https://docs.google.com/spreadsheets/d/1Yj_ptqi66GCucihVvJfMjLAmec39IyEx_6qawtMGysU/edit?usp=sharing"",""สบก!CK24"")"),93000)</f>
        <v>93000</v>
      </c>
      <c r="N275" s="172">
        <f ca="1">IFERROR(__xludf.DUMMYFUNCTION("IMPORTRANGE(""https://docs.google.com/spreadsheets/d/1Yj_ptqi66GCucihVvJfMjLAmec39IyEx_6qawtMGysU/edit?usp=sharing"",""สบก!CL24"")"),63600)</f>
        <v>63600</v>
      </c>
      <c r="O275" s="171">
        <f ca="1">IF(L275&gt;0,N275*100/L275,0)</f>
        <v>34.640522875816991</v>
      </c>
      <c r="P275" s="171">
        <f ca="1">IF(M275&gt;0,N275*100/M275,0)</f>
        <v>68.387096774193552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IFERROR(__xludf.DUMMYFUNCTION("IMPORTRANGE(""https://docs.google.com/spreadsheets/d/1Yj_ptqi66GCucihVvJfMjLAmec39IyEx_6qawtMGysU/edit?usp=sharing"",""สบก!CG24"")"),0)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IFERROR(__xludf.DUMMYFUNCTION("IMPORTRANGE(""https://docs.google.com/spreadsheets/d/1Yj_ptqi66GCucihVvJfMjLAmec39IyEx_6qawtMGysU/edit?usp=sharing"",""สบก!CH24"")"),183600)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IFERROR(__xludf.DUMMYFUNCTION("IMPORTRANGE(""https://docs.google.com/spreadsheets/d/1Yj_ptqi66GCucihVvJfMjLAmec39IyEx_6qawtMGysU/edit?usp=sharing"",""สบก!CI24"")"),0)</f>
        <v>0</v>
      </c>
      <c r="M279" s="101"/>
      <c r="N279" s="91">
        <f ca="1">IFERROR(__xludf.DUMMYFUNCTION("IMPORTRANGE(""https://docs.google.com/spreadsheets/d/1Yj_ptqi66GCucihVvJfMjLAmec39IyEx_6qawtMGysU/edit?usp=sharing"",""สบก!CM24"")"),0)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IFERROR(__xludf.DUMMYFUNCTION("IMPORTRANGE(""https://docs.google.com/spreadsheets/d/11923uPwbBZFjjGgGUA6NLw09EwE0CqkOc4q9oUmW1yo/edit?usp=sharing"",""นครสวรรค์!J191"")"),0)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IFERROR(__xludf.DUMMYFUNCTION("IMPORTRANGE(""https://docs.google.com/spreadsheets/d/11923uPwbBZFjjGgGUA6NLw09EwE0CqkOc4q9oUmW1yo/edit?usp=sharing"",""นครสวรรค์!J192"")"),1)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IFERROR(__xludf.DUMMYFUNCTION("IMPORTRANGE(""https://docs.google.com/spreadsheets/d/11923uPwbBZFjjGgGUA6NLw09EwE0CqkOc4q9oUmW1yo/edit?usp=sharing"",""นครสวรรค์!J193"")"),1)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IFERROR(__xludf.DUMMYFUNCTION("IMPORTRANGE(""https://docs.google.com/spreadsheets/d/11923uPwbBZFjjGgGUA6NLw09EwE0CqkOc4q9oUmW1yo/edit?usp=sharing"",""นครสวรรค์!J194"")"),1)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IFERROR(__xludf.DUMMYFUNCTION("IMPORTRANGE(""https://docs.google.com/spreadsheets/d/11923uPwbBZFjjGgGUA6NLw09EwE0CqkOc4q9oUmW1yo/edit?usp=sharing"",""นครสวรรค์!I195"")"),20)</f>
        <v>20</v>
      </c>
      <c r="J285" s="192">
        <f ca="1">IFERROR(__xludf.DUMMYFUNCTION("IMPORTRANGE(""https://docs.google.com/spreadsheets/d/11923uPwbBZFjjGgGUA6NLw09EwE0CqkOc4q9oUmW1yo/edit?usp=sharing"",""นครสวรรค์!J195"")"),20)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IFERROR(__xludf.DUMMYFUNCTION("IMPORTRANGE(""https://docs.google.com/spreadsheets/d/11923uPwbBZFjjGgGUA6NLw09EwE0CqkOc4q9oUmW1yo/edit?usp=sharing"",""นครสวรรค์!J196"")"),0)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IFERROR(__xludf.DUMMYFUNCTION("IMPORTRANGE(""https://docs.google.com/spreadsheets/d/11923uPwbBZFjjGgGUA6NLw09EwE0CqkOc4q9oUmW1yo/edit?usp=sharing"",""นครสวรรค์!I199"")"),0)</f>
        <v>0</v>
      </c>
      <c r="J289" s="308">
        <f ca="1">IFERROR(__xludf.DUMMYFUNCTION("IMPORTRANGE(""https://docs.google.com/spreadsheets/d/11923uPwbBZFjjGgGUA6NLw09EwE0CqkOc4q9oUmW1yo/edit?usp=sharing"",""นครสวรรค์!J199"")"),0)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IFERROR(__xludf.DUMMYFUNCTION("IMPORTRANGE(""https://docs.google.com/spreadsheets/d/1Yj_ptqi66GCucihVvJfMjLAmec39IyEx_6qawtMGysU/edit?usp=sharing"",""สบก!CT24"")"),0)</f>
        <v>0</v>
      </c>
      <c r="N294" s="172">
        <f ca="1">IFERROR(__xludf.DUMMYFUNCTION("IMPORTRANGE(""https://docs.google.com/spreadsheets/d/1Yj_ptqi66GCucihVvJfMjLAmec39IyEx_6qawtMGysU/edit?usp=sharing"",""สบก!CU24"")"),0)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IFERROR(__xludf.DUMMYFUNCTION("IMPORTRANGE(""https://docs.google.com/spreadsheets/d/1Yj_ptqi66GCucihVvJfMjLAmec39IyEx_6qawtMGysU/edit?usp=sharing"",""สบก!CP24"")"),0)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IFERROR(__xludf.DUMMYFUNCTION("IMPORTRANGE(""https://docs.google.com/spreadsheets/d/1Yj_ptqi66GCucihVvJfMjLAmec39IyEx_6qawtMGysU/edit?usp=sharing"",""สบก!CQ24"")"),0)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IFERROR(__xludf.DUMMYFUNCTION("IMPORTRANGE(""https://docs.google.com/spreadsheets/d/1Yj_ptqi66GCucihVvJfMjLAmec39IyEx_6qawtMGysU/edit?usp=sharing"",""สบก!CR24"")"),0)</f>
        <v>0</v>
      </c>
      <c r="M298" s="101"/>
      <c r="N298" s="91">
        <f ca="1">IFERROR(__xludf.DUMMYFUNCTION("IMPORTRANGE(""https://docs.google.com/spreadsheets/d/1Yj_ptqi66GCucihVvJfMjLAmec39IyEx_6qawtMGysU/edit?usp=sharing"",""สบก!CV24"")"),0)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IFERROR(__xludf.DUMMYFUNCTION("IMPORTRANGE(""https://docs.google.com/spreadsheets/d/11923uPwbBZFjjGgGUA6NLw09EwE0CqkOc4q9oUmW1yo/edit?usp=sharing"",""นครสวรรค์!J205"")"),0)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IFERROR(__xludf.DUMMYFUNCTION("IMPORTRANGE(""https://docs.google.com/spreadsheets/d/11923uPwbBZFjjGgGUA6NLw09EwE0CqkOc4q9oUmW1yo/edit?usp=sharing"",""นครสวรรค์!J206"")"),0)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IFERROR(__xludf.DUMMYFUNCTION("IMPORTRANGE(""https://docs.google.com/spreadsheets/d/11923uPwbBZFjjGgGUA6NLw09EwE0CqkOc4q9oUmW1yo/edit?usp=sharing"",""นครสวรรค์!J207"")"),0)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IFERROR(__xludf.DUMMYFUNCTION("IMPORTRANGE(""https://docs.google.com/spreadsheets/d/11923uPwbBZFjjGgGUA6NLw09EwE0CqkOc4q9oUmW1yo/edit?usp=sharing"",""นครสวรรค์!J208"")"),0)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IFERROR(__xludf.DUMMYFUNCTION("IMPORTRANGE(""https://docs.google.com/spreadsheets/d/11923uPwbBZFjjGgGUA6NLw09EwE0CqkOc4q9oUmW1yo/edit?usp=sharing"",""นครสวรรค์!I209"")"),0)</f>
        <v>0</v>
      </c>
      <c r="J304" s="191">
        <f ca="1">IFERROR(__xludf.DUMMYFUNCTION("IMPORTRANGE(""https://docs.google.com/spreadsheets/d/11923uPwbBZFjjGgGUA6NLw09EwE0CqkOc4q9oUmW1yo/edit?usp=sharing"",""นครสวรรค์!J209"")"),0)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IFERROR(__xludf.DUMMYFUNCTION("IMPORTRANGE(""https://docs.google.com/spreadsheets/d/11923uPwbBZFjjGgGUA6NLw09EwE0CqkOc4q9oUmW1yo/edit?usp=sharing"",""นครสวรรค์!I211"")"),0)</f>
        <v>0</v>
      </c>
      <c r="J306" s="191">
        <f ca="1">IFERROR(__xludf.DUMMYFUNCTION("IMPORTRANGE(""https://docs.google.com/spreadsheets/d/11923uPwbBZFjjGgGUA6NLw09EwE0CqkOc4q9oUmW1yo/edit?usp=sharing"",""นครสวรรค์!J211"")"),0)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IFERROR(__xludf.DUMMYFUNCTION("IMPORTRANGE(""https://docs.google.com/spreadsheets/d/11923uPwbBZFjjGgGUA6NLw09EwE0CqkOc4q9oUmW1yo/edit?usp=sharing"",""นครสวรรค์!J212"")"),0)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IFERROR(__xludf.DUMMYFUNCTION("IMPORTRANGE(""https://docs.google.com/spreadsheets/d/11923uPwbBZFjjGgGUA6NLw09EwE0CqkOc4q9oUmW1yo/edit?usp=sharing"",""นครสวรรค์!J213"")"),0)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IFERROR(__xludf.DUMMYFUNCTION("IMPORTRANGE(""https://docs.google.com/spreadsheets/d/11923uPwbBZFjjGgGUA6NLw09EwE0CqkOc4q9oUmW1yo/edit?usp=sharing"",""นครสวรรค์!I214"")"),0)</f>
        <v>0</v>
      </c>
      <c r="J309" s="325">
        <f ca="1">IFERROR(__xludf.DUMMYFUNCTION("IMPORTRANGE(""https://docs.google.com/spreadsheets/d/11923uPwbBZFjjGgGUA6NLw09EwE0CqkOc4q9oUmW1yo/edit?usp=sharing"",""นครสวรรค์!J214"")"),0)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IFERROR(__xludf.DUMMYFUNCTION("IMPORTRANGE(""https://docs.google.com/spreadsheets/d/1Yj_ptqi66GCucihVvJfMjLAmec39IyEx_6qawtMGysU/edit?usp=sharing"",""สบก!DC24"")"),0)</f>
        <v>0</v>
      </c>
      <c r="N314" s="172">
        <f ca="1">IFERROR(__xludf.DUMMYFUNCTION("IMPORTRANGE(""https://docs.google.com/spreadsheets/d/1Yj_ptqi66GCucihVvJfMjLAmec39IyEx_6qawtMGysU/edit?usp=sharing"",""สบก!DD24"")"),0)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IFERROR(__xludf.DUMMYFUNCTION("IMPORTRANGE(""https://docs.google.com/spreadsheets/d/1Yj_ptqi66GCucihVvJfMjLAmec39IyEx_6qawtMGysU/edit?usp=sharing"",""สบก!CY24"")"),0)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IFERROR(__xludf.DUMMYFUNCTION("IMPORTRANGE(""https://docs.google.com/spreadsheets/d/1Yj_ptqi66GCucihVvJfMjLAmec39IyEx_6qawtMGysU/edit?usp=sharing"",""สบก!CZ24"")"),0)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IFERROR(__xludf.DUMMYFUNCTION("IMPORTRANGE(""https://docs.google.com/spreadsheets/d/1Yj_ptqi66GCucihVvJfMjLAmec39IyEx_6qawtMGysU/edit?usp=sharing"",""สบก!DA24"")"),0)</f>
        <v>0</v>
      </c>
      <c r="M318" s="101"/>
      <c r="N318" s="91">
        <f ca="1">IFERROR(__xludf.DUMMYFUNCTION("IMPORTRANGE(""https://docs.google.com/spreadsheets/d/1Yj_ptqi66GCucihVvJfMjLAmec39IyEx_6qawtMGysU/edit?usp=sharing"",""สบก!DE24"")"),0)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IFERROR(__xludf.DUMMYFUNCTION("IMPORTRANGE(""https://docs.google.com/spreadsheets/d/11923uPwbBZFjjGgGUA6NLw09EwE0CqkOc4q9oUmW1yo/edit?usp=sharing"",""นครสวรรค์!J220"")"),0)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IFERROR(__xludf.DUMMYFUNCTION("IMPORTRANGE(""https://docs.google.com/spreadsheets/d/11923uPwbBZFjjGgGUA6NLw09EwE0CqkOc4q9oUmW1yo/edit?usp=sharing"",""นครสวรรค์!J221"")"),0)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IFERROR(__xludf.DUMMYFUNCTION("IMPORTRANGE(""https://docs.google.com/spreadsheets/d/11923uPwbBZFjjGgGUA6NLw09EwE0CqkOc4q9oUmW1yo/edit?usp=sharing"",""นครสวรรค์!J222"")"),0)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IFERROR(__xludf.DUMMYFUNCTION("IMPORTRANGE(""https://docs.google.com/spreadsheets/d/11923uPwbBZFjjGgGUA6NLw09EwE0CqkOc4q9oUmW1yo/edit?usp=sharing"",""นครสวรรค์!J223"")"),0)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IFERROR(__xludf.DUMMYFUNCTION("IMPORTRANGE(""https://docs.google.com/spreadsheets/d/11923uPwbBZFjjGgGUA6NLw09EwE0CqkOc4q9oUmW1yo/edit?usp=sharing"",""นครสวรรค์!I224"")"),0)</f>
        <v>0</v>
      </c>
      <c r="J324" s="191">
        <f ca="1">IFERROR(__xludf.DUMMYFUNCTION("IMPORTRANGE(""https://docs.google.com/spreadsheets/d/11923uPwbBZFjjGgGUA6NLw09EwE0CqkOc4q9oUmW1yo/edit?usp=sharing"",""นครสวรรค์!J224"")"),0)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IFERROR(__xludf.DUMMYFUNCTION("IMPORTRANGE(""https://docs.google.com/spreadsheets/d/11923uPwbBZFjjGgGUA6NLw09EwE0CqkOc4q9oUmW1yo/edit?usp=sharing"",""นครสวรรค์!J225"")"),0)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IFERROR(__xludf.DUMMYFUNCTION("IMPORTRANGE(""https://docs.google.com/spreadsheets/d/11923uPwbBZFjjGgGUA6NLw09EwE0CqkOc4q9oUmW1yo/edit?usp=sharing"",""นครสวรรค์!J226"")"),0)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IFERROR(__xludf.DUMMYFUNCTION("IMPORTRANGE(""https://docs.google.com/spreadsheets/d/11923uPwbBZFjjGgGUA6NLw09EwE0CqkOc4q9oUmW1yo/edit?usp=sharing"",""นครสวรรค์!I228"")"),430)</f>
        <v>430</v>
      </c>
      <c r="J328" s="330">
        <f ca="1">IFERROR(__xludf.DUMMYFUNCTION("IMPORTRANGE(""https://docs.google.com/spreadsheets/d/11923uPwbBZFjjGgGUA6NLw09EwE0CqkOc4q9oUmW1yo/edit?usp=sharing"",""นครสวรรค์!J228"")"),25)</f>
        <v>25</v>
      </c>
      <c r="K328" s="309">
        <f ca="1">IF(I328&gt;0,J328*100/I328,0)</f>
        <v>5.8139534883720927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1266950</v>
      </c>
      <c r="M329" s="155">
        <f t="shared" ca="1" si="98"/>
        <v>627380</v>
      </c>
      <c r="N329" s="155">
        <f t="shared" ca="1" si="98"/>
        <v>353906</v>
      </c>
      <c r="O329" s="154">
        <f t="shared" ref="O329:O331" ca="1" si="99">IF(L329&gt;0,N329*100/L329,0)</f>
        <v>27.933699041003987</v>
      </c>
      <c r="P329" s="154">
        <f t="shared" ref="P329:P331" ca="1" si="100">IF(M329&gt;0,N329*100/M329,0)</f>
        <v>56.410150148235516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1266950</v>
      </c>
      <c r="M331" s="160">
        <f t="shared" ca="1" si="102"/>
        <v>627380</v>
      </c>
      <c r="N331" s="160">
        <f t="shared" ca="1" si="102"/>
        <v>353906</v>
      </c>
      <c r="O331" s="159">
        <f t="shared" ca="1" si="99"/>
        <v>27.933699041003987</v>
      </c>
      <c r="P331" s="159">
        <f t="shared" ca="1" si="100"/>
        <v>56.410150148235516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1119950</v>
      </c>
      <c r="M333" s="172">
        <f ca="1">IFERROR(__xludf.DUMMYFUNCTION("IMPORTRANGE(""https://docs.google.com/spreadsheets/d/1Yj_ptqi66GCucihVvJfMjLAmec39IyEx_6qawtMGysU/edit?usp=sharing"",""สบก!DL24"")"),627380)</f>
        <v>627380</v>
      </c>
      <c r="N333" s="172">
        <f ca="1">IFERROR(__xludf.DUMMYFUNCTION("IMPORTRANGE(""https://docs.google.com/spreadsheets/d/1Yj_ptqi66GCucihVvJfMjLAmec39IyEx_6qawtMGysU/edit?usp=sharing"",""สบก!DM24"")"),248906)</f>
        <v>248906</v>
      </c>
      <c r="O333" s="171">
        <f ca="1">IF(L333&gt;0,N333*100/L333,0)</f>
        <v>22.224742175989999</v>
      </c>
      <c r="P333" s="171">
        <f ca="1">IF(M333&gt;0,N333*100/M333,0)</f>
        <v>39.673881857885171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IFERROR(__xludf.DUMMYFUNCTION("IMPORTRANGE(""https://docs.google.com/spreadsheets/d/1Yj_ptqi66GCucihVvJfMjLAmec39IyEx_6qawtMGysU/edit?usp=sharing"",""สบก!DH24"")"),529200)</f>
        <v>529200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IFERROR(__xludf.DUMMYFUNCTION("IMPORTRANGE(""https://docs.google.com/spreadsheets/d/1Yj_ptqi66GCucihVvJfMjLAmec39IyEx_6qawtMGysU/edit?usp=sharing"",""สบก!DI24"")"),590750)</f>
        <v>590750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IFERROR(__xludf.DUMMYFUNCTION("IMPORTRANGE(""https://docs.google.com/spreadsheets/d/1Yj_ptqi66GCucihVvJfMjLAmec39IyEx_6qawtMGysU/edit?usp=sharing"",""สบก!DJ24"")"),147000)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IFERROR(__xludf.DUMMYFUNCTION("IMPORTRANGE(""https://docs.google.com/spreadsheets/d/1Yj_ptqi66GCucihVvJfMjLAmec39IyEx_6qawtMGysU/edit?usp=sharing"",""สบก!DN24"")"),105000)</f>
        <v>105000</v>
      </c>
      <c r="O337" s="101">
        <f ca="1">IF(L337&gt;0,N337*100/L337,0)</f>
        <v>71.428571428571431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IFERROR(__xludf.DUMMYFUNCTION("IMPORTRANGE(""https://docs.google.com/spreadsheets/d/11923uPwbBZFjjGgGUA6NLw09EwE0CqkOc4q9oUmW1yo/edit?usp=sharing"",""นครสวรรค์!I234"")"),0)</f>
        <v>0</v>
      </c>
      <c r="J339" s="191">
        <f ca="1">IFERROR(__xludf.DUMMYFUNCTION("IMPORTRANGE(""https://docs.google.com/spreadsheets/d/11923uPwbBZFjjGgGUA6NLw09EwE0CqkOc4q9oUmW1yo/edit?usp=sharing"",""นครสวรรค์!J234"")"),125)</f>
        <v>125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IFERROR(__xludf.DUMMYFUNCTION("IMPORTRANGE(""https://docs.google.com/spreadsheets/d/11923uPwbBZFjjGgGUA6NLw09EwE0CqkOc4q9oUmW1yo/edit?usp=sharing"",""นครสวรรค์!I235"")"),4200)</f>
        <v>4200</v>
      </c>
      <c r="J340" s="191">
        <f ca="1">IFERROR(__xludf.DUMMYFUNCTION("IMPORTRANGE(""https://docs.google.com/spreadsheets/d/11923uPwbBZFjjGgGUA6NLw09EwE0CqkOc4q9oUmW1yo/edit?usp=sharing"",""นครสวรรค์!J235"")"),1055.12)</f>
        <v>1055.1199999999999</v>
      </c>
      <c r="K340" s="333">
        <f t="shared" ca="1" si="103"/>
        <v>25.121904761904759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IFERROR(__xludf.DUMMYFUNCTION("IMPORTRANGE(""https://docs.google.com/spreadsheets/d/11923uPwbBZFjjGgGUA6NLw09EwE0CqkOc4q9oUmW1yo/edit?usp=sharing"",""นครสวรรค์!I236"")"),430)</f>
        <v>430</v>
      </c>
      <c r="J341" s="191">
        <f ca="1">IFERROR(__xludf.DUMMYFUNCTION("IMPORTRANGE(""https://docs.google.com/spreadsheets/d/11923uPwbBZFjjGgGUA6NLw09EwE0CqkOc4q9oUmW1yo/edit?usp=sharing"",""นครสวรรค์!J236"")"),38)</f>
        <v>38</v>
      </c>
      <c r="K341" s="333">
        <f t="shared" ca="1" si="103"/>
        <v>8.8372093023255811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IFERROR(__xludf.DUMMYFUNCTION("IMPORTRANGE(""https://docs.google.com/spreadsheets/d/11923uPwbBZFjjGgGUA6NLw09EwE0CqkOc4q9oUmW1yo/edit?usp=sharing"",""นครสวรรค์!I237"")"),0)</f>
        <v>0</v>
      </c>
      <c r="J342" s="191">
        <f ca="1">IFERROR(__xludf.DUMMYFUNCTION("IMPORTRANGE(""https://docs.google.com/spreadsheets/d/11923uPwbBZFjjGgGUA6NLw09EwE0CqkOc4q9oUmW1yo/edit?usp=sharing"",""นครสวรรค์!J237"")"),677.03)</f>
        <v>677.03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IFERROR(__xludf.DUMMYFUNCTION("IMPORTRANGE(""https://docs.google.com/spreadsheets/d/11923uPwbBZFjjGgGUA6NLw09EwE0CqkOc4q9oUmW1yo/edit?usp=sharing"",""นครสวรรค์!I238"")"),430)</f>
        <v>430</v>
      </c>
      <c r="J343" s="191">
        <f ca="1">IFERROR(__xludf.DUMMYFUNCTION("IMPORTRANGE(""https://docs.google.com/spreadsheets/d/11923uPwbBZFjjGgGUA6NLw09EwE0CqkOc4q9oUmW1yo/edit?usp=sharing"",""นครสวรรค์!J238"")"),0)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IFERROR(__xludf.DUMMYFUNCTION("IMPORTRANGE(""https://docs.google.com/spreadsheets/d/11923uPwbBZFjjGgGUA6NLw09EwE0CqkOc4q9oUmW1yo/edit?usp=sharing"",""นครสวรรค์!I239"")"),0)</f>
        <v>0</v>
      </c>
      <c r="J344" s="191">
        <f ca="1">IFERROR(__xludf.DUMMYFUNCTION("IMPORTRANGE(""https://docs.google.com/spreadsheets/d/11923uPwbBZFjjGgGUA6NLw09EwE0CqkOc4q9oUmW1yo/edit?usp=sharing"",""นครสวรรค์!J239"")"),0)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IFERROR(__xludf.DUMMYFUNCTION("IMPORTRANGE(""https://docs.google.com/spreadsheets/d/11923uPwbBZFjjGgGUA6NLw09EwE0CqkOc4q9oUmW1yo/edit?usp=sharing"",""นครสวรรค์!I240"")"),430)</f>
        <v>430</v>
      </c>
      <c r="J345" s="191">
        <f ca="1">IFERROR(__xludf.DUMMYFUNCTION("IMPORTRANGE(""https://docs.google.com/spreadsheets/d/11923uPwbBZFjjGgGUA6NLw09EwE0CqkOc4q9oUmW1yo/edit?usp=sharing"",""นครสวรรค์!J240"")"),25)</f>
        <v>25</v>
      </c>
      <c r="K345" s="333">
        <f t="shared" ca="1" si="103"/>
        <v>5.8139534883720927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IFERROR(__xludf.DUMMYFUNCTION("IMPORTRANGE(""https://docs.google.com/spreadsheets/d/11923uPwbBZFjjGgGUA6NLw09EwE0CqkOc4q9oUmW1yo/edit?usp=sharing"",""นครสวรรค์!I241"")"),0)</f>
        <v>0</v>
      </c>
      <c r="J346" s="191">
        <f ca="1">IFERROR(__xludf.DUMMYFUNCTION("IMPORTRANGE(""https://docs.google.com/spreadsheets/d/11923uPwbBZFjjGgGUA6NLw09EwE0CqkOc4q9oUmW1yo/edit?usp=sharing"",""นครสวรรค์!J241"")"),485.88)</f>
        <v>485.88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IFERROR(__xludf.DUMMYFUNCTION("IMPORTRANGE(""https://docs.google.com/spreadsheets/d/11923uPwbBZFjjGgGUA6NLw09EwE0CqkOc4q9oUmW1yo/edit?usp=sharing"",""นครสวรรค์!L242"")"),2075413)</f>
        <v>2075413</v>
      </c>
      <c r="M347" s="347"/>
      <c r="N347" s="347">
        <f ca="1">IFERROR(__xludf.DUMMYFUNCTION("IMPORTRANGE(""https://docs.google.com/spreadsheets/d/11923uPwbBZFjjGgGUA6NLw09EwE0CqkOc4q9oUmW1yo/edit?usp=sharing"",""นครสวรรค์!M242"")"),249332)</f>
        <v>249332</v>
      </c>
      <c r="O347" s="347">
        <f ca="1">+IF(L347&gt;0,N347*100/L347,0)</f>
        <v>12.013608857610508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IFERROR(__xludf.DUMMYFUNCTION("IMPORTRANGE(""https://docs.google.com/spreadsheets/d/11923uPwbBZFjjGgGUA6NLw09EwE0CqkOc4q9oUmW1yo/edit?usp=sharing"",""นครสวรรค์!I244"")"),110)</f>
        <v>110</v>
      </c>
      <c r="J349" s="360">
        <f ca="1">IFERROR(__xludf.DUMMYFUNCTION("IMPORTRANGE(""https://docs.google.com/spreadsheets/d/11923uPwbBZFjjGgGUA6NLw09EwE0CqkOc4q9oUmW1yo/edit?usp=sharing"",""นครสวรรค์!J244"")"),40)</f>
        <v>40</v>
      </c>
      <c r="K349" s="361">
        <f t="shared" ref="K349:K350" ca="1" si="104">IF(I349&gt;0,J349*100/I349,0)</f>
        <v>36.363636363636367</v>
      </c>
      <c r="L349" s="362">
        <f ca="1">IFERROR(__xludf.DUMMYFUNCTION("IMPORTRANGE(""https://docs.google.com/spreadsheets/d/11923uPwbBZFjjGgGUA6NLw09EwE0CqkOc4q9oUmW1yo/edit?usp=sharing"",""นครสวรรค์!L244"")"),354030)</f>
        <v>354030</v>
      </c>
      <c r="M349" s="362"/>
      <c r="N349" s="362">
        <f ca="1">IFERROR(__xludf.DUMMYFUNCTION("IMPORTRANGE(""https://docs.google.com/spreadsheets/d/11923uPwbBZFjjGgGUA6NLw09EwE0CqkOc4q9oUmW1yo/edit?usp=sharing"",""นครสวรรค์!M244"")"),100140)</f>
        <v>100140</v>
      </c>
      <c r="O349" s="362">
        <f ca="1">+IF(L349&gt;0,N349*100/L349,0)</f>
        <v>28.285738496737565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IFERROR(__xludf.DUMMYFUNCTION("IMPORTRANGE(""https://docs.google.com/spreadsheets/d/11923uPwbBZFjjGgGUA6NLw09EwE0CqkOc4q9oUmW1yo/edit?usp=sharing"",""นครสวรรค์!I245"")"),55)</f>
        <v>55</v>
      </c>
      <c r="J350" s="360">
        <f ca="1">IFERROR(__xludf.DUMMYFUNCTION("IMPORTRANGE(""https://docs.google.com/spreadsheets/d/11923uPwbBZFjjGgGUA6NLw09EwE0CqkOc4q9oUmW1yo/edit?usp=sharing"",""นครสวรรค์!J245"")"),55)</f>
        <v>55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IFERROR(__xludf.DUMMYFUNCTION("IMPORTRANGE(""https://docs.google.com/spreadsheets/d/11923uPwbBZFjjGgGUA6NLw09EwE0CqkOc4q9oUmW1yo/edit?usp=sharing"",""นครสวรรค์!L246"")"),0)</f>
        <v>0</v>
      </c>
      <c r="M351" s="169"/>
      <c r="N351" s="169">
        <f ca="1">IFERROR(__xludf.DUMMYFUNCTION("IMPORTRANGE(""https://docs.google.com/spreadsheets/d/11923uPwbBZFjjGgGUA6NLw09EwE0CqkOc4q9oUmW1yo/edit?usp=sharing"",""นครสวรรค์!M246"")"),0)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IFERROR(__xludf.DUMMYFUNCTION("IMPORTRANGE(""https://docs.google.com/spreadsheets/d/11923uPwbBZFjjGgGUA6NLw09EwE0CqkOc4q9oUmW1yo/edit?usp=sharing"",""นครสวรรค์!L247"")"),354030)</f>
        <v>354030</v>
      </c>
      <c r="M352" s="169"/>
      <c r="N352" s="169">
        <f ca="1">IFERROR(__xludf.DUMMYFUNCTION("IMPORTRANGE(""https://docs.google.com/spreadsheets/d/11923uPwbBZFjjGgGUA6NLw09EwE0CqkOc4q9oUmW1yo/edit?usp=sharing"",""นครสวรรค์!M247"")"),100140)</f>
        <v>100140</v>
      </c>
      <c r="O352" s="169">
        <f t="shared" ca="1" si="105"/>
        <v>28.285738496737565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IFERROR(__xludf.DUMMYFUNCTION("IMPORTRANGE(""https://docs.google.com/spreadsheets/d/11923uPwbBZFjjGgGUA6NLw09EwE0CqkOc4q9oUmW1yo/edit?usp=sharing"",""นครสวรรค์!L248"")"),0)</f>
        <v>0</v>
      </c>
      <c r="M353" s="171"/>
      <c r="N353" s="171">
        <f ca="1">IFERROR(__xludf.DUMMYFUNCTION("IMPORTRANGE(""https://docs.google.com/spreadsheets/d/11923uPwbBZFjjGgGUA6NLw09EwE0CqkOc4q9oUmW1yo/edit?usp=sharing"",""นครสวรรค์!M248"")"),0)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IFERROR(__xludf.DUMMYFUNCTION("IMPORTRANGE(""https://docs.google.com/spreadsheets/d/11923uPwbBZFjjGgGUA6NLw09EwE0CqkOc4q9oUmW1yo/edit?usp=sharing"",""นครสวรรค์!L249"")"),354030)</f>
        <v>354030</v>
      </c>
      <c r="M354" s="171"/>
      <c r="N354" s="171">
        <f ca="1">IFERROR(__xludf.DUMMYFUNCTION("IMPORTRANGE(""https://docs.google.com/spreadsheets/d/11923uPwbBZFjjGgGUA6NLw09EwE0CqkOc4q9oUmW1yo/edit?usp=sharing"",""นครสวรรค์!M249"")"),100140)</f>
        <v>100140</v>
      </c>
      <c r="O354" s="171">
        <f t="shared" ca="1" si="105"/>
        <v>28.285738496737565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IFERROR(__xludf.DUMMYFUNCTION("IMPORTRANGE(""https://docs.google.com/spreadsheets/d/11923uPwbBZFjjGgGUA6NLw09EwE0CqkOc4q9oUmW1yo/edit?usp=sharing"",""นครสวรรค์!M250"")"),46180)</f>
        <v>46180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IFERROR(__xludf.DUMMYFUNCTION("IMPORTRANGE(""https://docs.google.com/spreadsheets/d/11923uPwbBZFjjGgGUA6NLw09EwE0CqkOc4q9oUmW1yo/edit?usp=sharing"",""นครสวรรค์!M251"")"),30000)</f>
        <v>30000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IFERROR(__xludf.DUMMYFUNCTION("IMPORTRANGE(""https://docs.google.com/spreadsheets/d/11923uPwbBZFjjGgGUA6NLw09EwE0CqkOc4q9oUmW1yo/edit?usp=sharing"",""นครสวรรค์!M252"")"),22000)</f>
        <v>22000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IFERROR(__xludf.DUMMYFUNCTION("IMPORTRANGE(""https://docs.google.com/spreadsheets/d/11923uPwbBZFjjGgGUA6NLw09EwE0CqkOc4q9oUmW1yo/edit?usp=sharing"",""นครสวรรค์!M253"")"),1960)</f>
        <v>1960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IFERROR(__xludf.DUMMYFUNCTION("IMPORTRANGE(""https://docs.google.com/spreadsheets/d/11923uPwbBZFjjGgGUA6NLw09EwE0CqkOc4q9oUmW1yo/edit?usp=sharing"",""นครสวรรค์!J255"")"),0)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IFERROR(__xludf.DUMMYFUNCTION("IMPORTRANGE(""https://docs.google.com/spreadsheets/d/11923uPwbBZFjjGgGUA6NLw09EwE0CqkOc4q9oUmW1yo/edit?usp=sharing"",""นครสวรรค์!J256"")"),1)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IFERROR(__xludf.DUMMYFUNCTION("IMPORTRANGE(""https://docs.google.com/spreadsheets/d/11923uPwbBZFjjGgGUA6NLw09EwE0CqkOc4q9oUmW1yo/edit?usp=sharing"",""นครสวรรค์!J257"")"),1)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IFERROR(__xludf.DUMMYFUNCTION("IMPORTRANGE(""https://docs.google.com/spreadsheets/d/11923uPwbBZFjjGgGUA6NLw09EwE0CqkOc4q9oUmW1yo/edit?usp=sharing"",""นครสวรรค์!J258"")"),1)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IFERROR(__xludf.DUMMYFUNCTION("IMPORTRANGE(""https://docs.google.com/spreadsheets/d/11923uPwbBZFjjGgGUA6NLw09EwE0CqkOc4q9oUmW1yo/edit?usp=sharing"",""นครสวรรค์!J166"")"),0)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IFERROR(__xludf.DUMMYFUNCTION("IMPORTRANGE(""https://docs.google.com/spreadsheets/d/11923uPwbBZFjjGgGUA6NLw09EwE0CqkOc4q9oUmW1yo/edit?usp=sharing"",""นครสวรรค์!J166"")"),0)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IFERROR(__xludf.DUMMYFUNCTION("IMPORTRANGE(""https://docs.google.com/spreadsheets/d/11923uPwbBZFjjGgGUA6NLw09EwE0CqkOc4q9oUmW1yo/edit?usp=sharing"",""นครสวรรค์!J166"")"),0)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IFERROR(__xludf.DUMMYFUNCTION("IMPORTRANGE(""https://docs.google.com/spreadsheets/d/11923uPwbBZFjjGgGUA6NLw09EwE0CqkOc4q9oUmW1yo/edit?usp=sharing"",""นครสวรรค์!J166"")"),0)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IFERROR(__xludf.DUMMYFUNCTION("IMPORTRANGE(""https://docs.google.com/spreadsheets/d/11923uPwbBZFjjGgGUA6NLw09EwE0CqkOc4q9oUmW1yo/edit?usp=sharing"",""นครสวรรค์!I263"")"),55)</f>
        <v>55</v>
      </c>
      <c r="J368" s="191">
        <f ca="1">IFERROR(__xludf.DUMMYFUNCTION("IMPORTRANGE(""https://docs.google.com/spreadsheets/d/11923uPwbBZFjjGgGUA6NLw09EwE0CqkOc4q9oUmW1yo/edit?usp=sharing"",""นครสวรรค์!J263"")"),55)</f>
        <v>55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IFERROR(__xludf.DUMMYFUNCTION("IMPORTRANGE(""https://docs.google.com/spreadsheets/d/11923uPwbBZFjjGgGUA6NLw09EwE0CqkOc4q9oUmW1yo/edit?usp=sharing"",""นครสวรรค์!I164"")"),0)</f>
        <v>0</v>
      </c>
      <c r="J369" s="191">
        <f ca="1">IFERROR(__xludf.DUMMYFUNCTION("IMPORTRANGE(""https://docs.google.com/spreadsheets/d/11923uPwbBZFjjGgGUA6NLw09EwE0CqkOc4q9oUmW1yo/edit?usp=sharing"",""นครสวรรค์!J164"")"),0)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IFERROR(__xludf.DUMMYFUNCTION("IMPORTRANGE(""https://docs.google.com/spreadsheets/d/11923uPwbBZFjjGgGUA6NLw09EwE0CqkOc4q9oUmW1yo/edit?usp=sharing"",""นครสวรรค์!I265"")"),55)</f>
        <v>55</v>
      </c>
      <c r="J370" s="191">
        <f ca="1">IFERROR(__xludf.DUMMYFUNCTION("IMPORTRANGE(""https://docs.google.com/spreadsheets/d/11923uPwbBZFjjGgGUA6NLw09EwE0CqkOc4q9oUmW1yo/edit?usp=sharing"",""นครสวรรค์!J265"")"),55)</f>
        <v>55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IFERROR(__xludf.DUMMYFUNCTION("IMPORTRANGE(""https://docs.google.com/spreadsheets/d/11923uPwbBZFjjGgGUA6NLw09EwE0CqkOc4q9oUmW1yo/edit?usp=sharing"",""นครสวรรค์!I164"")"),0)</f>
        <v>0</v>
      </c>
      <c r="J371" s="192">
        <f ca="1">IFERROR(__xludf.DUMMYFUNCTION("IMPORTRANGE(""https://docs.google.com/spreadsheets/d/11923uPwbBZFjjGgGUA6NLw09EwE0CqkOc4q9oUmW1yo/edit?usp=sharing"",""นครสวรรค์!J164"")"),0)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IFERROR(__xludf.DUMMYFUNCTION("IMPORTRANGE(""https://docs.google.com/spreadsheets/d/11923uPwbBZFjjGgGUA6NLw09EwE0CqkOc4q9oUmW1yo/edit?usp=sharing"",""นครสวรรค์!I267"")"),55)</f>
        <v>55</v>
      </c>
      <c r="J372" s="192">
        <f ca="1">IFERROR(__xludf.DUMMYFUNCTION("IMPORTRANGE(""https://docs.google.com/spreadsheets/d/11923uPwbBZFjjGgGUA6NLw09EwE0CqkOc4q9oUmW1yo/edit?usp=sharing"",""นครสวรรค์!J267"")"),55)</f>
        <v>55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IFERROR(__xludf.DUMMYFUNCTION("IMPORTRANGE(""https://docs.google.com/spreadsheets/d/11923uPwbBZFjjGgGUA6NLw09EwE0CqkOc4q9oUmW1yo/edit?usp=sharing"",""นครสวรรค์!I164"")"),0)</f>
        <v>0</v>
      </c>
      <c r="J373" s="191">
        <f ca="1">IFERROR(__xludf.DUMMYFUNCTION("IMPORTRANGE(""https://docs.google.com/spreadsheets/d/11923uPwbBZFjjGgGUA6NLw09EwE0CqkOc4q9oUmW1yo/edit?usp=sharing"",""นครสวรรค์!J164"")"),0)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IFERROR(__xludf.DUMMYFUNCTION("IMPORTRANGE(""https://docs.google.com/spreadsheets/d/11923uPwbBZFjjGgGUA6NLw09EwE0CqkOc4q9oUmW1yo/edit?usp=sharing"",""นครสวรรค์!I164"")"),0)</f>
        <v>0</v>
      </c>
      <c r="J374" s="191">
        <f ca="1">IFERROR(__xludf.DUMMYFUNCTION("IMPORTRANGE(""https://docs.google.com/spreadsheets/d/11923uPwbBZFjjGgGUA6NLw09EwE0CqkOc4q9oUmW1yo/edit?usp=sharing"",""นครสวรรค์!J164"")"),0)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IFERROR(__xludf.DUMMYFUNCTION("IMPORTRANGE(""https://docs.google.com/spreadsheets/d/11923uPwbBZFjjGgGUA6NLw09EwE0CqkOc4q9oUmW1yo/edit?usp=sharing"",""นครสวรรค์!I270"")"),110)</f>
        <v>110</v>
      </c>
      <c r="J375" s="191">
        <f ca="1">IFERROR(__xludf.DUMMYFUNCTION("IMPORTRANGE(""https://docs.google.com/spreadsheets/d/11923uPwbBZFjjGgGUA6NLw09EwE0CqkOc4q9oUmW1yo/edit?usp=sharing"",""นครสวรรค์!J270"")"),40)</f>
        <v>40</v>
      </c>
      <c r="K375" s="168">
        <f t="shared" ref="K375:K377" ca="1" si="107">IF(I375&gt;0,J375*100/I375,0)</f>
        <v>36.363636363636367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IFERROR(__xludf.DUMMYFUNCTION("IMPORTRANGE(""https://docs.google.com/spreadsheets/d/11923uPwbBZFjjGgGUA6NLw09EwE0CqkOc4q9oUmW1yo/edit?usp=sharing"",""นครสวรรค์!I271"")"),40)</f>
        <v>40</v>
      </c>
      <c r="J376" s="192">
        <f ca="1">IFERROR(__xludf.DUMMYFUNCTION("IMPORTRANGE(""https://docs.google.com/spreadsheets/d/11923uPwbBZFjjGgGUA6NLw09EwE0CqkOc4q9oUmW1yo/edit?usp=sharing"",""นครสวรรค์!J271"")"),40)</f>
        <v>40</v>
      </c>
      <c r="K376" s="168">
        <f t="shared" ca="1" si="107"/>
        <v>100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IFERROR(__xludf.DUMMYFUNCTION("IMPORTRANGE(""https://docs.google.com/spreadsheets/d/11923uPwbBZFjjGgGUA6NLw09EwE0CqkOc4q9oUmW1yo/edit?usp=sharing"",""นครสวรรค์!I272"")"),70)</f>
        <v>70</v>
      </c>
      <c r="J377" s="191">
        <f ca="1">IFERROR(__xludf.DUMMYFUNCTION("IMPORTRANGE(""https://docs.google.com/spreadsheets/d/11923uPwbBZFjjGgGUA6NLw09EwE0CqkOc4q9oUmW1yo/edit?usp=sharing"",""นครสวรรค์!J272"")"),0)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IFERROR(__xludf.DUMMYFUNCTION("IMPORTRANGE(""https://docs.google.com/spreadsheets/d/11923uPwbBZFjjGgGUA6NLw09EwE0CqkOc4q9oUmW1yo/edit?usp=sharing"",""นครสวรรค์!J273"")"),0)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IFERROR(__xludf.DUMMYFUNCTION("IMPORTRANGE(""https://docs.google.com/spreadsheets/d/11923uPwbBZFjjGgGUA6NLw09EwE0CqkOc4q9oUmW1yo/edit?usp=sharing"",""นครสวรรค์!I275"")"),1000)</f>
        <v>1000</v>
      </c>
      <c r="J380" s="360">
        <f ca="1">IFERROR(__xludf.DUMMYFUNCTION("IMPORTRANGE(""https://docs.google.com/spreadsheets/d/11923uPwbBZFjjGgGUA6NLw09EwE0CqkOc4q9oUmW1yo/edit?usp=sharing"",""นครสวรรค์!J275"")"),0)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IFERROR(__xludf.DUMMYFUNCTION("IMPORTRANGE(""https://docs.google.com/spreadsheets/d/11923uPwbBZFjjGgGUA6NLw09EwE0CqkOc4q9oUmW1yo/edit?usp=sharing"",""นครสวรรค์!L275"")"),1028520)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IFERROR(__xludf.DUMMYFUNCTION("IMPORTRANGE(""https://docs.google.com/spreadsheets/d/11923uPwbBZFjjGgGUA6NLw09EwE0CqkOc4q9oUmW1yo/edit?usp=sharing"",""นครสวรรค์!M275"")"),21633)</f>
        <v>21633</v>
      </c>
      <c r="O380" s="362">
        <f ca="1">+IF(L380&gt;0,N380*100/L380,0)</f>
        <v>2.1033134990082836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IFERROR(__xludf.DUMMYFUNCTION("IMPORTRANGE(""https://docs.google.com/spreadsheets/d/11923uPwbBZFjjGgGUA6NLw09EwE0CqkOc4q9oUmW1yo/edit?usp=sharing"",""นครสวรรค์!I276"")"),100)</f>
        <v>100</v>
      </c>
      <c r="J381" s="360">
        <f ca="1">IFERROR(__xludf.DUMMYFUNCTION("IMPORTRANGE(""https://docs.google.com/spreadsheets/d/11923uPwbBZFjjGgGUA6NLw09EwE0CqkOc4q9oUmW1yo/edit?usp=sharing"",""นครสวรรค์!J276"")"),0)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IFERROR(__xludf.DUMMYFUNCTION("IMPORTRANGE(""https://docs.google.com/spreadsheets/d/11923uPwbBZFjjGgGUA6NLw09EwE0CqkOc4q9oUmW1yo/edit?usp=sharing"",""นครสวรรค์!L277"")"),0)</f>
        <v>0</v>
      </c>
      <c r="M382" s="169"/>
      <c r="N382" s="169">
        <f ca="1">IFERROR(__xludf.DUMMYFUNCTION("IMPORTRANGE(""https://docs.google.com/spreadsheets/d/11923uPwbBZFjjGgGUA6NLw09EwE0CqkOc4q9oUmW1yo/edit?usp=sharing"",""นครสวรรค์!M277"")"),0)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IFERROR(__xludf.DUMMYFUNCTION("IMPORTRANGE(""https://docs.google.com/spreadsheets/d/11923uPwbBZFjjGgGUA6NLw09EwE0CqkOc4q9oUmW1yo/edit?usp=sharing"",""นครสวรรค์!L278"")"),1028520)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IFERROR(__xludf.DUMMYFUNCTION("IMPORTRANGE(""https://docs.google.com/spreadsheets/d/11923uPwbBZFjjGgGUA6NLw09EwE0CqkOc4q9oUmW1yo/edit?usp=sharing"",""นครสวรรค์!M278"")"),21633)</f>
        <v>21633</v>
      </c>
      <c r="O383" s="169">
        <f t="shared" ca="1" si="109"/>
        <v>2.1033134990082836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IFERROR(__xludf.DUMMYFUNCTION("IMPORTRANGE(""https://docs.google.com/spreadsheets/d/11923uPwbBZFjjGgGUA6NLw09EwE0CqkOc4q9oUmW1yo/edit?usp=sharing"",""นครสวรรค์!L279"")"),0)</f>
        <v>0</v>
      </c>
      <c r="M384" s="171"/>
      <c r="N384" s="171">
        <f ca="1">IFERROR(__xludf.DUMMYFUNCTION("IMPORTRANGE(""https://docs.google.com/spreadsheets/d/11923uPwbBZFjjGgGUA6NLw09EwE0CqkOc4q9oUmW1yo/edit?usp=sharing"",""นครสวรรค์!M279"")"),0)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IFERROR(__xludf.DUMMYFUNCTION("IMPORTRANGE(""https://docs.google.com/spreadsheets/d/11923uPwbBZFjjGgGUA6NLw09EwE0CqkOc4q9oUmW1yo/edit?usp=sharing"",""นครสวรรค์!L280"")"),1028520)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IFERROR(__xludf.DUMMYFUNCTION("IMPORTRANGE(""https://docs.google.com/spreadsheets/d/11923uPwbBZFjjGgGUA6NLw09EwE0CqkOc4q9oUmW1yo/edit?usp=sharing"",""นครสวรรค์!M280"")"),21633)</f>
        <v>21633</v>
      </c>
      <c r="O385" s="171">
        <f t="shared" ca="1" si="109"/>
        <v>2.1033134990082836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IFERROR(__xludf.DUMMYFUNCTION("IMPORTRANGE(""https://docs.google.com/spreadsheets/d/11923uPwbBZFjjGgGUA6NLw09EwE0CqkOc4q9oUmW1yo/edit?usp=sharing"",""นครสวรรค์!M281"")"),0)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IFERROR(__xludf.DUMMYFUNCTION("IMPORTRANGE(""https://docs.google.com/spreadsheets/d/11923uPwbBZFjjGgGUA6NLw09EwE0CqkOc4q9oUmW1yo/edit?usp=sharing"",""นครสวรรค์!M282"")"),0)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IFERROR(__xludf.DUMMYFUNCTION("IMPORTRANGE(""https://docs.google.com/spreadsheets/d/11923uPwbBZFjjGgGUA6NLw09EwE0CqkOc4q9oUmW1yo/edit?usp=sharing"",""นครสวรรค์!M283"")"),21633)</f>
        <v>21633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IFERROR(__xludf.DUMMYFUNCTION("IMPORTRANGE(""https://docs.google.com/spreadsheets/d/11923uPwbBZFjjGgGUA6NLw09EwE0CqkOc4q9oUmW1yo/edit?usp=sharing"",""นครสวรรค์!M284"")"),0)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IFERROR(__xludf.DUMMYFUNCTION("IMPORTRANGE(""https://docs.google.com/spreadsheets/d/11923uPwbBZFjjGgGUA6NLw09EwE0CqkOc4q9oUmW1yo/edit?usp=sharing"",""นครสวรรค์!J286"")"),0)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IFERROR(__xludf.DUMMYFUNCTION("IMPORTRANGE(""https://docs.google.com/spreadsheets/d/11923uPwbBZFjjGgGUA6NLw09EwE0CqkOc4q9oUmW1yo/edit?usp=sharing"",""นครสวรรค์!J287"")"),1)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IFERROR(__xludf.DUMMYFUNCTION("IMPORTRANGE(""https://docs.google.com/spreadsheets/d/11923uPwbBZFjjGgGUA6NLw09EwE0CqkOc4q9oUmW1yo/edit?usp=sharing"",""นครสวรรค์!J288"")"),1)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IFERROR(__xludf.DUMMYFUNCTION("IMPORTRANGE(""https://docs.google.com/spreadsheets/d/11923uPwbBZFjjGgGUA6NLw09EwE0CqkOc4q9oUmW1yo/edit?usp=sharing"",""นครสวรรค์!J289"")"),1)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IFERROR(__xludf.DUMMYFUNCTION("IMPORTRANGE(""https://docs.google.com/spreadsheets/d/11923uPwbBZFjjGgGUA6NLw09EwE0CqkOc4q9oUmW1yo/edit?usp=sharing"",""นครสวรรค์!I291"")"),100)</f>
        <v>100</v>
      </c>
      <c r="J396" s="192">
        <f ca="1">IFERROR(__xludf.DUMMYFUNCTION("IMPORTRANGE(""https://docs.google.com/spreadsheets/d/11923uPwbBZFjjGgGUA6NLw09EwE0CqkOc4q9oUmW1yo/edit?usp=sharing"",""นครสวรรค์!J291"")"),0)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IFERROR(__xludf.DUMMYFUNCTION("IMPORTRANGE(""https://docs.google.com/spreadsheets/d/11923uPwbBZFjjGgGUA6NLw09EwE0CqkOc4q9oUmW1yo/edit?usp=sharing"",""นครสวรรค์!I292"")"),1000)</f>
        <v>1000</v>
      </c>
      <c r="J397" s="192">
        <f ca="1">IFERROR(__xludf.DUMMYFUNCTION("IMPORTRANGE(""https://docs.google.com/spreadsheets/d/11923uPwbBZFjjGgGUA6NLw09EwE0CqkOc4q9oUmW1yo/edit?usp=sharing"",""นครสวรรค์!J292"")"),0)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IFERROR(__xludf.DUMMYFUNCTION("IMPORTRANGE(""https://docs.google.com/spreadsheets/d/11923uPwbBZFjjGgGUA6NLw09EwE0CqkOc4q9oUmW1yo/edit?usp=sharing"",""นครสวรรค์!I293"")"),100)</f>
        <v>100</v>
      </c>
      <c r="J398" s="192">
        <f ca="1">IFERROR(__xludf.DUMMYFUNCTION("IMPORTRANGE(""https://docs.google.com/spreadsheets/d/11923uPwbBZFjjGgGUA6NLw09EwE0CqkOc4q9oUmW1yo/edit?usp=sharing"",""นครสวรรค์!J293"")"),0)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IFERROR(__xludf.DUMMYFUNCTION("IMPORTRANGE(""https://docs.google.com/spreadsheets/d/11923uPwbBZFjjGgGUA6NLw09EwE0CqkOc4q9oUmW1yo/edit?usp=sharing"",""นครสวรรค์!J294"")"),0)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IFERROR(__xludf.DUMMYFUNCTION("IMPORTRANGE(""https://docs.google.com/spreadsheets/d/11923uPwbBZFjjGgGUA6NLw09EwE0CqkOc4q9oUmW1yo/edit?usp=sharing"",""นครสวรรค์!I296"")"),135)</f>
        <v>135</v>
      </c>
      <c r="J401" s="360">
        <f ca="1">IFERROR(__xludf.DUMMYFUNCTION("IMPORTRANGE(""https://docs.google.com/spreadsheets/d/11923uPwbBZFjjGgGUA6NLw09EwE0CqkOc4q9oUmW1yo/edit?usp=sharing"",""นครสวรรค์!J296"")"),105)</f>
        <v>105</v>
      </c>
      <c r="K401" s="361">
        <f t="shared" ref="K401:K402" ca="1" si="111">IF(I401&gt;0,J401*100/I401,0)</f>
        <v>77.777777777777771</v>
      </c>
      <c r="L401" s="362">
        <f ca="1">IFERROR(__xludf.DUMMYFUNCTION("IMPORTRANGE(""https://docs.google.com/spreadsheets/d/11923uPwbBZFjjGgGUA6NLw09EwE0CqkOc4q9oUmW1yo/edit?usp=sharing"",""นครสวรรค์!L296"")"),159950)</f>
        <v>159950</v>
      </c>
      <c r="M401" s="362"/>
      <c r="N401" s="362">
        <f ca="1">IFERROR(__xludf.DUMMYFUNCTION("IMPORTRANGE(""https://docs.google.com/spreadsheets/d/11923uPwbBZFjjGgGUA6NLw09EwE0CqkOc4q9oUmW1yo/edit?usp=sharing"",""นครสวรรค์!M296"")"),51520)</f>
        <v>51520</v>
      </c>
      <c r="O401" s="362">
        <f ca="1">+IF(L401&gt;0,N401*100/L401,0)</f>
        <v>32.21006564551422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IFERROR(__xludf.DUMMYFUNCTION("IMPORTRANGE(""https://docs.google.com/spreadsheets/d/11923uPwbBZFjjGgGUA6NLw09EwE0CqkOc4q9oUmW1yo/edit?usp=sharing"",""นครสวรรค์!I297"")"),45)</f>
        <v>45</v>
      </c>
      <c r="J402" s="360">
        <f ca="1">IFERROR(__xludf.DUMMYFUNCTION("IMPORTRANGE(""https://docs.google.com/spreadsheets/d/11923uPwbBZFjjGgGUA6NLw09EwE0CqkOc4q9oUmW1yo/edit?usp=sharing"",""นครสวรรค์!J297"")"),10)</f>
        <v>10</v>
      </c>
      <c r="K402" s="361">
        <f t="shared" ca="1" si="111"/>
        <v>22.222222222222221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IFERROR(__xludf.DUMMYFUNCTION("IMPORTRANGE(""https://docs.google.com/spreadsheets/d/11923uPwbBZFjjGgGUA6NLw09EwE0CqkOc4q9oUmW1yo/edit?usp=sharing"",""นครสวรรค์!L298"")"),0)</f>
        <v>0</v>
      </c>
      <c r="M403" s="169"/>
      <c r="N403" s="171">
        <f ca="1">IFERROR(__xludf.DUMMYFUNCTION("IMPORTRANGE(""https://docs.google.com/spreadsheets/d/11923uPwbBZFjjGgGUA6NLw09EwE0CqkOc4q9oUmW1yo/edit?usp=sharing"",""นครสวรรค์!M298"")"),0)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IFERROR(__xludf.DUMMYFUNCTION("IMPORTRANGE(""https://docs.google.com/spreadsheets/d/11923uPwbBZFjjGgGUA6NLw09EwE0CqkOc4q9oUmW1yo/edit?usp=sharing"",""นครสวรรค์!L299"")"),159950)</f>
        <v>159950</v>
      </c>
      <c r="M404" s="169"/>
      <c r="N404" s="171">
        <f ca="1">IFERROR(__xludf.DUMMYFUNCTION("IMPORTRANGE(""https://docs.google.com/spreadsheets/d/11923uPwbBZFjjGgGUA6NLw09EwE0CqkOc4q9oUmW1yo/edit?usp=sharing"",""นครสวรรค์!M299"")"),51520)</f>
        <v>51520</v>
      </c>
      <c r="O404" s="171">
        <f t="shared" ca="1" si="112"/>
        <v>32.21006564551422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IFERROR(__xludf.DUMMYFUNCTION("IMPORTRANGE(""https://docs.google.com/spreadsheets/d/11923uPwbBZFjjGgGUA6NLw09EwE0CqkOc4q9oUmW1yo/edit?usp=sharing"",""นครสวรรค์!L300"")"),0)</f>
        <v>0</v>
      </c>
      <c r="M405" s="171"/>
      <c r="N405" s="171">
        <f ca="1">IFERROR(__xludf.DUMMYFUNCTION("IMPORTRANGE(""https://docs.google.com/spreadsheets/d/11923uPwbBZFjjGgGUA6NLw09EwE0CqkOc4q9oUmW1yo/edit?usp=sharing"",""นครสวรรค์!M300"")"),0)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IFERROR(__xludf.DUMMYFUNCTION("IMPORTRANGE(""https://docs.google.com/spreadsheets/d/11923uPwbBZFjjGgGUA6NLw09EwE0CqkOc4q9oUmW1yo/edit?usp=sharing"",""นครสวรรค์!L301"")"),159950)</f>
        <v>159950</v>
      </c>
      <c r="M406" s="171"/>
      <c r="N406" s="171">
        <f ca="1">IFERROR(__xludf.DUMMYFUNCTION("IMPORTRANGE(""https://docs.google.com/spreadsheets/d/11923uPwbBZFjjGgGUA6NLw09EwE0CqkOc4q9oUmW1yo/edit?usp=sharing"",""นครสวรรค์!M301"")"),51520)</f>
        <v>51520</v>
      </c>
      <c r="O406" s="171">
        <f t="shared" ca="1" si="112"/>
        <v>32.21006564551422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IFERROR(__xludf.DUMMYFUNCTION("IMPORTRANGE(""https://docs.google.com/spreadsheets/d/11923uPwbBZFjjGgGUA6NLw09EwE0CqkOc4q9oUmW1yo/edit?usp=sharing"",""นครสวรรค์!M302"")"),34320)</f>
        <v>34320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IFERROR(__xludf.DUMMYFUNCTION("IMPORTRANGE(""https://docs.google.com/spreadsheets/d/11923uPwbBZFjjGgGUA6NLw09EwE0CqkOc4q9oUmW1yo/edit?usp=sharing"",""นครสวรรค์!M303"")"),15000)</f>
        <v>15000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IFERROR(__xludf.DUMMYFUNCTION("IMPORTRANGE(""https://docs.google.com/spreadsheets/d/11923uPwbBZFjjGgGUA6NLw09EwE0CqkOc4q9oUmW1yo/edit?usp=sharing"",""นครสวรรค์!M304"")"),0)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IFERROR(__xludf.DUMMYFUNCTION("IMPORTRANGE(""https://docs.google.com/spreadsheets/d/11923uPwbBZFjjGgGUA6NLw09EwE0CqkOc4q9oUmW1yo/edit?usp=sharing"",""นครสวรรค์!M305"")"),2200)</f>
        <v>2200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IFERROR(__xludf.DUMMYFUNCTION("IMPORTRANGE(""https://docs.google.com/spreadsheets/d/11923uPwbBZFjjGgGUA6NLw09EwE0CqkOc4q9oUmW1yo/edit?usp=sharing"",""นครสวรรค์!J307"")"),0)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IFERROR(__xludf.DUMMYFUNCTION("IMPORTRANGE(""https://docs.google.com/spreadsheets/d/11923uPwbBZFjjGgGUA6NLw09EwE0CqkOc4q9oUmW1yo/edit?usp=sharing"",""นครสวรรค์!J308"")"),1)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IFERROR(__xludf.DUMMYFUNCTION("IMPORTRANGE(""https://docs.google.com/spreadsheets/d/11923uPwbBZFjjGgGUA6NLw09EwE0CqkOc4q9oUmW1yo/edit?usp=sharing"",""นครสวรรค์!J309"")"),1)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IFERROR(__xludf.DUMMYFUNCTION("IMPORTRANGE(""https://docs.google.com/spreadsheets/d/11923uPwbBZFjjGgGUA6NLw09EwE0CqkOc4q9oUmW1yo/edit?usp=sharing"",""นครสวรรค์!J310"")"),1)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IFERROR(__xludf.DUMMYFUNCTION("IMPORTRANGE(""https://docs.google.com/spreadsheets/d/11923uPwbBZFjjGgGUA6NLw09EwE0CqkOc4q9oUmW1yo/edit?usp=sharing"",""นครสวรรค์!I311"")"),45)</f>
        <v>45</v>
      </c>
      <c r="J416" s="203">
        <f ca="1">IFERROR(__xludf.DUMMYFUNCTION("IMPORTRANGE(""https://docs.google.com/spreadsheets/d/11923uPwbBZFjjGgGUA6NLw09EwE0CqkOc4q9oUmW1yo/edit?usp=sharing"",""นครสวรรค์!J311"")"),10)</f>
        <v>10</v>
      </c>
      <c r="K416" s="204">
        <f t="shared" ref="K416:K432" ca="1" si="113">IF(I416&gt;0,J416*100/I416,0)</f>
        <v>22.222222222222221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IFERROR(__xludf.DUMMYFUNCTION("IMPORTRANGE(""https://docs.google.com/spreadsheets/d/11923uPwbBZFjjGgGUA6NLw09EwE0CqkOc4q9oUmW1yo/edit?usp=sharing"",""นครสวรรค์!I312"")"),10)</f>
        <v>10</v>
      </c>
      <c r="J417" s="379">
        <f ca="1">IFERROR(__xludf.DUMMYFUNCTION("IMPORTRANGE(""https://docs.google.com/spreadsheets/d/11923uPwbBZFjjGgGUA6NLw09EwE0CqkOc4q9oUmW1yo/edit?usp=sharing"",""นครสวรรค์!J312"")"),10)</f>
        <v>10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IFERROR(__xludf.DUMMYFUNCTION("IMPORTRANGE(""https://docs.google.com/spreadsheets/d/11923uPwbBZFjjGgGUA6NLw09EwE0CqkOc4q9oUmW1yo/edit?usp=sharing"",""นครสวรรค์!I313"")"),30)</f>
        <v>30</v>
      </c>
      <c r="J418" s="380">
        <f ca="1">IFERROR(__xludf.DUMMYFUNCTION("IMPORTRANGE(""https://docs.google.com/spreadsheets/d/11923uPwbBZFjjGgGUA6NLw09EwE0CqkOc4q9oUmW1yo/edit?usp=sharing"",""นครสวรรค์!J313"")"),30)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IFERROR(__xludf.DUMMYFUNCTION("IMPORTRANGE(""https://docs.google.com/spreadsheets/d/11923uPwbBZFjjGgGUA6NLw09EwE0CqkOc4q9oUmW1yo/edit?usp=sharing"",""นครสวรรค์!I314"")"),10)</f>
        <v>10</v>
      </c>
      <c r="J419" s="275">
        <f ca="1">IFERROR(__xludf.DUMMYFUNCTION("IMPORTRANGE(""https://docs.google.com/spreadsheets/d/11923uPwbBZFjjGgGUA6NLw09EwE0CqkOc4q9oUmW1yo/edit?usp=sharing"",""นครสวรรค์!J314"")"),10)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IFERROR(__xludf.DUMMYFUNCTION("IMPORTRANGE(""https://docs.google.com/spreadsheets/d/11923uPwbBZFjjGgGUA6NLw09EwE0CqkOc4q9oUmW1yo/edit?usp=sharing"",""นครสวรรค์!I315"")"),10)</f>
        <v>10</v>
      </c>
      <c r="J420" s="275">
        <f ca="1">IFERROR(__xludf.DUMMYFUNCTION("IMPORTRANGE(""https://docs.google.com/spreadsheets/d/11923uPwbBZFjjGgGUA6NLw09EwE0CqkOc4q9oUmW1yo/edit?usp=sharing"",""นครสวรรค์!J315"")"),10)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IFERROR(__xludf.DUMMYFUNCTION("IMPORTRANGE(""https://docs.google.com/spreadsheets/d/11923uPwbBZFjjGgGUA6NLw09EwE0CqkOc4q9oUmW1yo/edit?usp=sharing"",""นครสวรรค์!I316"")"),25)</f>
        <v>25</v>
      </c>
      <c r="J421" s="379">
        <f ca="1">IFERROR(__xludf.DUMMYFUNCTION("IMPORTRANGE(""https://docs.google.com/spreadsheets/d/11923uPwbBZFjjGgGUA6NLw09EwE0CqkOc4q9oUmW1yo/edit?usp=sharing"",""นครสวรรค์!J316"")"),0)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IFERROR(__xludf.DUMMYFUNCTION("IMPORTRANGE(""https://docs.google.com/spreadsheets/d/11923uPwbBZFjjGgGUA6NLw09EwE0CqkOc4q9oUmW1yo/edit?usp=sharing"",""นครสวรรค์!I317"")"),75)</f>
        <v>75</v>
      </c>
      <c r="J422" s="380">
        <f ca="1">IFERROR(__xludf.DUMMYFUNCTION("IMPORTRANGE(""https://docs.google.com/spreadsheets/d/11923uPwbBZFjjGgGUA6NLw09EwE0CqkOc4q9oUmW1yo/edit?usp=sharing"",""นครสวรรค์!J317"")"),75)</f>
        <v>75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IFERROR(__xludf.DUMMYFUNCTION("IMPORTRANGE(""https://docs.google.com/spreadsheets/d/11923uPwbBZFjjGgGUA6NLw09EwE0CqkOc4q9oUmW1yo/edit?usp=sharing"",""นครสวรรค์!I318"")"),25)</f>
        <v>25</v>
      </c>
      <c r="J423" s="275">
        <f ca="1">IFERROR(__xludf.DUMMYFUNCTION("IMPORTRANGE(""https://docs.google.com/spreadsheets/d/11923uPwbBZFjjGgGUA6NLw09EwE0CqkOc4q9oUmW1yo/edit?usp=sharing"",""นครสวรรค์!J318"")"),25)</f>
        <v>25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IFERROR(__xludf.DUMMYFUNCTION("IMPORTRANGE(""https://docs.google.com/spreadsheets/d/11923uPwbBZFjjGgGUA6NLw09EwE0CqkOc4q9oUmW1yo/edit?usp=sharing"",""นครสวรรค์!I319"")"),25)</f>
        <v>25</v>
      </c>
      <c r="J424" s="275">
        <f ca="1">IFERROR(__xludf.DUMMYFUNCTION("IMPORTRANGE(""https://docs.google.com/spreadsheets/d/11923uPwbBZFjjGgGUA6NLw09EwE0CqkOc4q9oUmW1yo/edit?usp=sharing"",""นครสวรรค์!J319"")"),0)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IFERROR(__xludf.DUMMYFUNCTION("IMPORTRANGE(""https://docs.google.com/spreadsheets/d/11923uPwbBZFjjGgGUA6NLw09EwE0CqkOc4q9oUmW1yo/edit?usp=sharing"",""นครสวรรค์!I320"")"),25)</f>
        <v>25</v>
      </c>
      <c r="J425" s="275">
        <f ca="1">IFERROR(__xludf.DUMMYFUNCTION("IMPORTRANGE(""https://docs.google.com/spreadsheets/d/11923uPwbBZFjjGgGUA6NLw09EwE0CqkOc4q9oUmW1yo/edit?usp=sharing"",""นครสวรรค์!J320"")"),0)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IFERROR(__xludf.DUMMYFUNCTION("IMPORTRANGE(""https://docs.google.com/spreadsheets/d/11923uPwbBZFjjGgGUA6NLw09EwE0CqkOc4q9oUmW1yo/edit?usp=sharing"",""นครสวรรค์!I321"")"),10)</f>
        <v>10</v>
      </c>
      <c r="J426" s="379">
        <f ca="1">IFERROR(__xludf.DUMMYFUNCTION("IMPORTRANGE(""https://docs.google.com/spreadsheets/d/11923uPwbBZFjjGgGUA6NLw09EwE0CqkOc4q9oUmW1yo/edit?usp=sharing"",""นครสวรรค์!J321"")"),0)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IFERROR(__xludf.DUMMYFUNCTION("IMPORTRANGE(""https://docs.google.com/spreadsheets/d/11923uPwbBZFjjGgGUA6NLw09EwE0CqkOc4q9oUmW1yo/edit?usp=sharing"",""นครสวรรค์!I322"")"),30)</f>
        <v>30</v>
      </c>
      <c r="J427" s="380">
        <f ca="1">IFERROR(__xludf.DUMMYFUNCTION("IMPORTRANGE(""https://docs.google.com/spreadsheets/d/11923uPwbBZFjjGgGUA6NLw09EwE0CqkOc4q9oUmW1yo/edit?usp=sharing"",""นครสวรรค์!J322"")"),0)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IFERROR(__xludf.DUMMYFUNCTION("IMPORTRANGE(""https://docs.google.com/spreadsheets/d/11923uPwbBZFjjGgGUA6NLw09EwE0CqkOc4q9oUmW1yo/edit?usp=sharing"",""นครสวรรค์!I323"")"),10)</f>
        <v>10</v>
      </c>
      <c r="J428" s="275">
        <f ca="1">IFERROR(__xludf.DUMMYFUNCTION("IMPORTRANGE(""https://docs.google.com/spreadsheets/d/11923uPwbBZFjjGgGUA6NLw09EwE0CqkOc4q9oUmW1yo/edit?usp=sharing"",""นครสวรรค์!J323"")"),0)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IFERROR(__xludf.DUMMYFUNCTION("IMPORTRANGE(""https://docs.google.com/spreadsheets/d/11923uPwbBZFjjGgGUA6NLw09EwE0CqkOc4q9oUmW1yo/edit?usp=sharing"",""นครสวรรค์!I324"")"),10)</f>
        <v>10</v>
      </c>
      <c r="J429" s="275">
        <f ca="1">IFERROR(__xludf.DUMMYFUNCTION("IMPORTRANGE(""https://docs.google.com/spreadsheets/d/11923uPwbBZFjjGgGUA6NLw09EwE0CqkOc4q9oUmW1yo/edit?usp=sharing"",""นครสวรรค์!J324"")"),0)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IFERROR(__xludf.DUMMYFUNCTION("IMPORTRANGE(""https://docs.google.com/spreadsheets/d/11923uPwbBZFjjGgGUA6NLw09EwE0CqkOc4q9oUmW1yo/edit?usp=sharing"",""นครสวรรค์!I325"")"),35)</f>
        <v>35</v>
      </c>
      <c r="J430" s="379">
        <f ca="1">IFERROR(__xludf.DUMMYFUNCTION("IMPORTRANGE(""https://docs.google.com/spreadsheets/d/11923uPwbBZFjjGgGUA6NLw09EwE0CqkOc4q9oUmW1yo/edit?usp=sharing"",""นครสวรรค์!J325"")"),0)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IFERROR(__xludf.DUMMYFUNCTION("IMPORTRANGE(""https://docs.google.com/spreadsheets/d/11923uPwbBZFjjGgGUA6NLw09EwE0CqkOc4q9oUmW1yo/edit?usp=sharing"",""นครสวรรค์!I326"")"),10)</f>
        <v>10</v>
      </c>
      <c r="J431" s="275">
        <f ca="1">IFERROR(__xludf.DUMMYFUNCTION("IMPORTRANGE(""https://docs.google.com/spreadsheets/d/11923uPwbBZFjjGgGUA6NLw09EwE0CqkOc4q9oUmW1yo/edit?usp=sharing"",""นครสวรรค์!J326"")"),10)</f>
        <v>10</v>
      </c>
      <c r="K431" s="168">
        <f t="shared" ca="1" si="113"/>
        <v>100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IFERROR(__xludf.DUMMYFUNCTION("IMPORTRANGE(""https://docs.google.com/spreadsheets/d/11923uPwbBZFjjGgGUA6NLw09EwE0CqkOc4q9oUmW1yo/edit?usp=sharing"",""นครสวรรค์!I327"")"),25)</f>
        <v>25</v>
      </c>
      <c r="J432" s="275">
        <f ca="1">IFERROR(__xludf.DUMMYFUNCTION("IMPORTRANGE(""https://docs.google.com/spreadsheets/d/11923uPwbBZFjjGgGUA6NLw09EwE0CqkOc4q9oUmW1yo/edit?usp=sharing"",""นครสวรรค์!J327"")"),0)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IFERROR(__xludf.DUMMYFUNCTION("IMPORTRANGE(""https://docs.google.com/spreadsheets/d/11923uPwbBZFjjGgGUA6NLw09EwE0CqkOc4q9oUmW1yo/edit?usp=sharing"",""นครสวรรค์!J328"")"),0)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IFERROR(__xludf.DUMMYFUNCTION("IMPORTRANGE(""https://docs.google.com/spreadsheets/d/11923uPwbBZFjjGgGUA6NLw09EwE0CqkOc4q9oUmW1yo/edit?usp=sharing"",""นครสวรรค์!I330"")"),15)</f>
        <v>15</v>
      </c>
      <c r="J435" s="393">
        <f ca="1">IFERROR(__xludf.DUMMYFUNCTION("IMPORTRANGE(""https://docs.google.com/spreadsheets/d/11923uPwbBZFjjGgGUA6NLw09EwE0CqkOc4q9oUmW1yo/edit?usp=sharing"",""นครสวรรค์!J330"")"),15)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IFERROR(__xludf.DUMMYFUNCTION("IMPORTRANGE(""https://docs.google.com/spreadsheets/d/11923uPwbBZFjjGgGUA6NLw09EwE0CqkOc4q9oUmW1yo/edit?usp=sharing"",""นครสวรรค์!L330"")"),83000)</f>
        <v>83000</v>
      </c>
      <c r="M435" s="395"/>
      <c r="N435" s="395">
        <f ca="1">IFERROR(__xludf.DUMMYFUNCTION("IMPORTRANGE(""https://docs.google.com/spreadsheets/d/11923uPwbBZFjjGgGUA6NLw09EwE0CqkOc4q9oUmW1yo/edit?usp=sharing"",""นครสวรรค์!M330"")"),29562)</f>
        <v>29562</v>
      </c>
      <c r="O435" s="395">
        <f t="shared" ref="O435:O439" ca="1" si="114">+IF(L435&gt;0,N435*100/L435,0)</f>
        <v>35.616867469879516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IFERROR(__xludf.DUMMYFUNCTION("IMPORTRANGE(""https://docs.google.com/spreadsheets/d/11923uPwbBZFjjGgGUA6NLw09EwE0CqkOc4q9oUmW1yo/edit?usp=sharing"",""นครสวรรค์!L331"")"),0)</f>
        <v>0</v>
      </c>
      <c r="M436" s="169"/>
      <c r="N436" s="171">
        <f ca="1">IFERROR(__xludf.DUMMYFUNCTION("IMPORTRANGE(""https://docs.google.com/spreadsheets/d/11923uPwbBZFjjGgGUA6NLw09EwE0CqkOc4q9oUmW1yo/edit?usp=sharing"",""นครสวรรค์!M331"")"),0)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IFERROR(__xludf.DUMMYFUNCTION("IMPORTRANGE(""https://docs.google.com/spreadsheets/d/11923uPwbBZFjjGgGUA6NLw09EwE0CqkOc4q9oUmW1yo/edit?usp=sharing"",""นครสวรรค์!L332"")"),83000)</f>
        <v>83000</v>
      </c>
      <c r="M437" s="169"/>
      <c r="N437" s="171">
        <f ca="1">IFERROR(__xludf.DUMMYFUNCTION("IMPORTRANGE(""https://docs.google.com/spreadsheets/d/11923uPwbBZFjjGgGUA6NLw09EwE0CqkOc4q9oUmW1yo/edit?usp=sharing"",""นครสวรรค์!M332"")"),29562)</f>
        <v>29562</v>
      </c>
      <c r="O437" s="171">
        <f t="shared" ca="1" si="114"/>
        <v>35.616867469879516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IFERROR(__xludf.DUMMYFUNCTION("IMPORTRANGE(""https://docs.google.com/spreadsheets/d/11923uPwbBZFjjGgGUA6NLw09EwE0CqkOc4q9oUmW1yo/edit?usp=sharing"",""นครสวรรค์!L333"")"),0)</f>
        <v>0</v>
      </c>
      <c r="M438" s="171"/>
      <c r="N438" s="171">
        <f ca="1">IFERROR(__xludf.DUMMYFUNCTION("IMPORTRANGE(""https://docs.google.com/spreadsheets/d/11923uPwbBZFjjGgGUA6NLw09EwE0CqkOc4q9oUmW1yo/edit?usp=sharing"",""นครสวรรค์!M333"")"),0)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IFERROR(__xludf.DUMMYFUNCTION("IMPORTRANGE(""https://docs.google.com/spreadsheets/d/11923uPwbBZFjjGgGUA6NLw09EwE0CqkOc4q9oUmW1yo/edit?usp=sharing"",""นครสวรรค์!L334"")"),83000)</f>
        <v>83000</v>
      </c>
      <c r="M439" s="171"/>
      <c r="N439" s="171">
        <f ca="1">IFERROR(__xludf.DUMMYFUNCTION("IMPORTRANGE(""https://docs.google.com/spreadsheets/d/11923uPwbBZFjjGgGUA6NLw09EwE0CqkOc4q9oUmW1yo/edit?usp=sharing"",""นครสวรรค์!M334"")"),29562)</f>
        <v>29562</v>
      </c>
      <c r="O439" s="171">
        <f t="shared" ca="1" si="114"/>
        <v>35.616867469879516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IFERROR(__xludf.DUMMYFUNCTION("IMPORTRANGE(""https://docs.google.com/spreadsheets/d/11923uPwbBZFjjGgGUA6NLw09EwE0CqkOc4q9oUmW1yo/edit?usp=sharing"",""นครสวรรค์!M335"")"),27122)</f>
        <v>27122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IFERROR(__xludf.DUMMYFUNCTION("IMPORTRANGE(""https://docs.google.com/spreadsheets/d/11923uPwbBZFjjGgGUA6NLw09EwE0CqkOc4q9oUmW1yo/edit?usp=sharing"",""นครสวรรค์!M336"")"),0)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IFERROR(__xludf.DUMMYFUNCTION("IMPORTRANGE(""https://docs.google.com/spreadsheets/d/11923uPwbBZFjjGgGUA6NLw09EwE0CqkOc4q9oUmW1yo/edit?usp=sharing"",""นครสวรรค์!M337"")"),0)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IFERROR(__xludf.DUMMYFUNCTION("IMPORTRANGE(""https://docs.google.com/spreadsheets/d/11923uPwbBZFjjGgGUA6NLw09EwE0CqkOc4q9oUmW1yo/edit?usp=sharing"",""นครสวรรค์!M338"")"),2440)</f>
        <v>2440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IFERROR(__xludf.DUMMYFUNCTION("IMPORTRANGE(""https://docs.google.com/spreadsheets/d/11923uPwbBZFjjGgGUA6NLw09EwE0CqkOc4q9oUmW1yo/edit?usp=sharing"",""นครสวรรค์!J341"")"),1)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IFERROR(__xludf.DUMMYFUNCTION("IMPORTRANGE(""https://docs.google.com/spreadsheets/d/11923uPwbBZFjjGgGUA6NLw09EwE0CqkOc4q9oUmW1yo/edit?usp=sharing"",""นครสวรรค์!J342"")"),1)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IFERROR(__xludf.DUMMYFUNCTION("IMPORTRANGE(""https://docs.google.com/spreadsheets/d/11923uPwbBZFjjGgGUA6NLw09EwE0CqkOc4q9oUmW1yo/edit?usp=sharing"",""นครสวรรค์!J343"")"),1)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IFERROR(__xludf.DUMMYFUNCTION("IMPORTRANGE(""https://docs.google.com/spreadsheets/d/11923uPwbBZFjjGgGUA6NLw09EwE0CqkOc4q9oUmW1yo/edit?usp=sharing"",""นครสวรรค์!I344"")"),15)</f>
        <v>15</v>
      </c>
      <c r="J449" s="203">
        <f ca="1">IFERROR(__xludf.DUMMYFUNCTION("IMPORTRANGE(""https://docs.google.com/spreadsheets/d/11923uPwbBZFjjGgGUA6NLw09EwE0CqkOc4q9oUmW1yo/edit?usp=sharing"",""นครสวรรค์!J344"")"),15)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IFERROR(__xludf.DUMMYFUNCTION("IMPORTRANGE(""https://docs.google.com/spreadsheets/d/11923uPwbBZFjjGgGUA6NLw09EwE0CqkOc4q9oUmW1yo/edit?usp=sharing"",""นครสวรรค์!I345"")"),15)</f>
        <v>15</v>
      </c>
      <c r="J450" s="192">
        <f ca="1">IFERROR(__xludf.DUMMYFUNCTION("IMPORTRANGE(""https://docs.google.com/spreadsheets/d/11923uPwbBZFjjGgGUA6NLw09EwE0CqkOc4q9oUmW1yo/edit?usp=sharing"",""นครสวรรค์!J345"")"),15)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IFERROR(__xludf.DUMMYFUNCTION("IMPORTRANGE(""https://docs.google.com/spreadsheets/d/11923uPwbBZFjjGgGUA6NLw09EwE0CqkOc4q9oUmW1yo/edit?usp=sharing"",""นครสวรรค์!I346"")"),0)</f>
        <v>0</v>
      </c>
      <c r="J451" s="191">
        <f ca="1">IFERROR(__xludf.DUMMYFUNCTION("IMPORTRANGE(""https://docs.google.com/spreadsheets/d/11923uPwbBZFjjGgGUA6NLw09EwE0CqkOc4q9oUmW1yo/edit?usp=sharing"",""นครสวรรค์!J346"")"),0)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IFERROR(__xludf.DUMMYFUNCTION("IMPORTRANGE(""https://docs.google.com/spreadsheets/d/11923uPwbBZFjjGgGUA6NLw09EwE0CqkOc4q9oUmW1yo/edit?usp=sharing"",""นครสวรรค์!I347"")"),0)</f>
        <v>0</v>
      </c>
      <c r="J452" s="191">
        <f ca="1">IFERROR(__xludf.DUMMYFUNCTION("IMPORTRANGE(""https://docs.google.com/spreadsheets/d/11923uPwbBZFjjGgGUA6NLw09EwE0CqkOc4q9oUmW1yo/edit?usp=sharing"",""นครสวรรค์!J347"")"),0)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IFERROR(__xludf.DUMMYFUNCTION("IMPORTRANGE(""https://docs.google.com/spreadsheets/d/11923uPwbBZFjjGgGUA6NLw09EwE0CqkOc4q9oUmW1yo/edit?usp=sharing"",""นครสวรรค์!J348"")"),0)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IFERROR(__xludf.DUMMYFUNCTION("IMPORTRANGE(""https://docs.google.com/spreadsheets/d/11923uPwbBZFjjGgGUA6NLw09EwE0CqkOc4q9oUmW1yo/edit?usp=sharing"",""นครสวรรค์!I350"")"),40137)</f>
        <v>40137</v>
      </c>
      <c r="J455" s="360">
        <f ca="1">IFERROR(__xludf.DUMMYFUNCTION("IMPORTRANGE(""https://docs.google.com/spreadsheets/d/11923uPwbBZFjjGgGUA6NLw09EwE0CqkOc4q9oUmW1yo/edit?usp=sharing"",""นครสวรรค์!J350"")"),0)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IFERROR(__xludf.DUMMYFUNCTION("IMPORTRANGE(""https://docs.google.com/spreadsheets/d/11923uPwbBZFjjGgGUA6NLw09EwE0CqkOc4q9oUmW1yo/edit?usp=sharing"",""นครสวรรค์!L350"")"),270063)</f>
        <v>270063</v>
      </c>
      <c r="M455" s="362"/>
      <c r="N455" s="362">
        <f ca="1">IFERROR(__xludf.DUMMYFUNCTION("IMPORTRANGE(""https://docs.google.com/spreadsheets/d/11923uPwbBZFjjGgGUA6NLw09EwE0CqkOc4q9oUmW1yo/edit?usp=sharing"",""นครสวรรค์!M350"")"),5496)</f>
        <v>5496</v>
      </c>
      <c r="O455" s="362">
        <f t="shared" ref="O455:O459" ca="1" si="116">+IF(L455&gt;0,N455*100/L455,0)</f>
        <v>2.0350807033914311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IFERROR(__xludf.DUMMYFUNCTION("IMPORTRANGE(""https://docs.google.com/spreadsheets/d/11923uPwbBZFjjGgGUA6NLw09EwE0CqkOc4q9oUmW1yo/edit?usp=sharing"",""นครสวรรค์!L351"")"),0)</f>
        <v>0</v>
      </c>
      <c r="M456" s="169"/>
      <c r="N456" s="171">
        <f ca="1">IFERROR(__xludf.DUMMYFUNCTION("IMPORTRANGE(""https://docs.google.com/spreadsheets/d/11923uPwbBZFjjGgGUA6NLw09EwE0CqkOc4q9oUmW1yo/edit?usp=sharing"",""นครสวรรค์!M351"")"),0)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IFERROR(__xludf.DUMMYFUNCTION("IMPORTRANGE(""https://docs.google.com/spreadsheets/d/11923uPwbBZFjjGgGUA6NLw09EwE0CqkOc4q9oUmW1yo/edit?usp=sharing"",""นครสวรรค์!L352"")"),270063)</f>
        <v>270063</v>
      </c>
      <c r="M457" s="169"/>
      <c r="N457" s="171">
        <f ca="1">IFERROR(__xludf.DUMMYFUNCTION("IMPORTRANGE(""https://docs.google.com/spreadsheets/d/11923uPwbBZFjjGgGUA6NLw09EwE0CqkOc4q9oUmW1yo/edit?usp=sharing"",""นครสวรรค์!M352"")"),5496)</f>
        <v>5496</v>
      </c>
      <c r="O457" s="171">
        <f t="shared" ca="1" si="116"/>
        <v>2.0350807033914311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IFERROR(__xludf.DUMMYFUNCTION("IMPORTRANGE(""https://docs.google.com/spreadsheets/d/11923uPwbBZFjjGgGUA6NLw09EwE0CqkOc4q9oUmW1yo/edit?usp=sharing"",""นครสวรรค์!L353"")"),0)</f>
        <v>0</v>
      </c>
      <c r="M458" s="171"/>
      <c r="N458" s="171">
        <f ca="1">IFERROR(__xludf.DUMMYFUNCTION("IMPORTRANGE(""https://docs.google.com/spreadsheets/d/11923uPwbBZFjjGgGUA6NLw09EwE0CqkOc4q9oUmW1yo/edit?usp=sharing"",""นครสวรรค์!M353"")"),0)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IFERROR(__xludf.DUMMYFUNCTION("IMPORTRANGE(""https://docs.google.com/spreadsheets/d/11923uPwbBZFjjGgGUA6NLw09EwE0CqkOc4q9oUmW1yo/edit?usp=sharing"",""นครสวรรค์!L354"")"),270063)</f>
        <v>270063</v>
      </c>
      <c r="M459" s="171"/>
      <c r="N459" s="171">
        <f ca="1">IFERROR(__xludf.DUMMYFUNCTION("IMPORTRANGE(""https://docs.google.com/spreadsheets/d/11923uPwbBZFjjGgGUA6NLw09EwE0CqkOc4q9oUmW1yo/edit?usp=sharing"",""นครสวรรค์!M354"")"),5496)</f>
        <v>5496</v>
      </c>
      <c r="O459" s="171">
        <f t="shared" ca="1" si="116"/>
        <v>2.0350807033914311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IFERROR(__xludf.DUMMYFUNCTION("IMPORTRANGE(""https://docs.google.com/spreadsheets/d/11923uPwbBZFjjGgGUA6NLw09EwE0CqkOc4q9oUmW1yo/edit?usp=sharing"",""นครสวรรค์!M355"")"),0)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IFERROR(__xludf.DUMMYFUNCTION("IMPORTRANGE(""https://docs.google.com/spreadsheets/d/11923uPwbBZFjjGgGUA6NLw09EwE0CqkOc4q9oUmW1yo/edit?usp=sharing"",""นครสวรรค์!M356"")"),0)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IFERROR(__xludf.DUMMYFUNCTION("IMPORTRANGE(""https://docs.google.com/spreadsheets/d/11923uPwbBZFjjGgGUA6NLw09EwE0CqkOc4q9oUmW1yo/edit?usp=sharing"",""นครสวรรค์!M357"")"),0)</f>
        <v>0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IFERROR(__xludf.DUMMYFUNCTION("IMPORTRANGE(""https://docs.google.com/spreadsheets/d/11923uPwbBZFjjGgGUA6NLw09EwE0CqkOc4q9oUmW1yo/edit?usp=sharing"",""นครสวรรค์!M358"")"),5496)</f>
        <v>5496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IFERROR(__xludf.DUMMYFUNCTION("IMPORTRANGE(""https://docs.google.com/spreadsheets/d/11923uPwbBZFjjGgGUA6NLw09EwE0CqkOc4q9oUmW1yo/edit?usp=sharing"",""นครสวรรค์!I359"")"),40137)</f>
        <v>40137</v>
      </c>
      <c r="J464" s="264">
        <f ca="1">IFERROR(__xludf.DUMMYFUNCTION("IMPORTRANGE(""https://docs.google.com/spreadsheets/d/11923uPwbBZFjjGgGUA6NLw09EwE0CqkOc4q9oUmW1yo/edit?usp=sharing"",""นครสวรรค์!J359"")"),0)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IFERROR(__xludf.DUMMYFUNCTION("IMPORTRANGE(""https://docs.google.com/spreadsheets/d/11923uPwbBZFjjGgGUA6NLw09EwE0CqkOc4q9oUmW1yo/edit?usp=sharing"",""นครสวรรค์!I360"")"),40137)</f>
        <v>40137</v>
      </c>
      <c r="J465" s="401">
        <f ca="1">IFERROR(__xludf.DUMMYFUNCTION("IMPORTRANGE(""https://docs.google.com/spreadsheets/d/11923uPwbBZFjjGgGUA6NLw09EwE0CqkOc4q9oUmW1yo/edit?usp=sharing"",""นครสวรรค์!J360"")"),18656)</f>
        <v>18656</v>
      </c>
      <c r="K465" s="204">
        <f t="shared" ca="1" si="117"/>
        <v>46.480803248872611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IFERROR(__xludf.DUMMYFUNCTION("IMPORTRANGE(""https://docs.google.com/spreadsheets/d/11923uPwbBZFjjGgGUA6NLw09EwE0CqkOc4q9oUmW1yo/edit?usp=sharing"",""นครสวรรค์!I361"")"),3128)</f>
        <v>3128</v>
      </c>
      <c r="J466" s="401">
        <f ca="1">IFERROR(__xludf.DUMMYFUNCTION("IMPORTRANGE(""https://docs.google.com/spreadsheets/d/11923uPwbBZFjjGgGUA6NLw09EwE0CqkOc4q9oUmW1yo/edit?usp=sharing"",""นครสวรรค์!J361"")"),1611)</f>
        <v>1611</v>
      </c>
      <c r="K466" s="204">
        <f t="shared" ca="1" si="117"/>
        <v>51.502557544757032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IFERROR(__xludf.DUMMYFUNCTION("IMPORTRANGE(""https://docs.google.com/spreadsheets/d/11923uPwbBZFjjGgGUA6NLw09EwE0CqkOc4q9oUmW1yo/edit?usp=sharing"",""นครสวรรค์!I362"")"),0)</f>
        <v>0</v>
      </c>
      <c r="J467" s="192">
        <f ca="1">IFERROR(__xludf.DUMMYFUNCTION("IMPORTRANGE(""https://docs.google.com/spreadsheets/d/11923uPwbBZFjjGgGUA6NLw09EwE0CqkOc4q9oUmW1yo/edit?usp=sharing"",""นครสวรรค์!J362"")"),16658)</f>
        <v>16658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IFERROR(__xludf.DUMMYFUNCTION("IMPORTRANGE(""https://docs.google.com/spreadsheets/d/11923uPwbBZFjjGgGUA6NLw09EwE0CqkOc4q9oUmW1yo/edit?usp=sharing"",""นครสวรรค์!I363"")"),0)</f>
        <v>0</v>
      </c>
      <c r="J468" s="192">
        <f ca="1">IFERROR(__xludf.DUMMYFUNCTION("IMPORTRANGE(""https://docs.google.com/spreadsheets/d/11923uPwbBZFjjGgGUA6NLw09EwE0CqkOc4q9oUmW1yo/edit?usp=sharing"",""นครสวรรค์!J363"")"),1439)</f>
        <v>1439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IFERROR(__xludf.DUMMYFUNCTION("IMPORTRANGE(""https://docs.google.com/spreadsheets/d/11923uPwbBZFjjGgGUA6NLw09EwE0CqkOc4q9oUmW1yo/edit?usp=sharing"",""นครสวรรค์!I364"")"),0)</f>
        <v>0</v>
      </c>
      <c r="J469" s="192">
        <f ca="1">IFERROR(__xludf.DUMMYFUNCTION("IMPORTRANGE(""https://docs.google.com/spreadsheets/d/11923uPwbBZFjjGgGUA6NLw09EwE0CqkOc4q9oUmW1yo/edit?usp=sharing"",""นครสวรรค์!J364"")"),1724)</f>
        <v>1724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IFERROR(__xludf.DUMMYFUNCTION("IMPORTRANGE(""https://docs.google.com/spreadsheets/d/11923uPwbBZFjjGgGUA6NLw09EwE0CqkOc4q9oUmW1yo/edit?usp=sharing"",""นครสวรรค์!I365"")"),0)</f>
        <v>0</v>
      </c>
      <c r="J470" s="192">
        <f ca="1">IFERROR(__xludf.DUMMYFUNCTION("IMPORTRANGE(""https://docs.google.com/spreadsheets/d/11923uPwbBZFjjGgGUA6NLw09EwE0CqkOc4q9oUmW1yo/edit?usp=sharing"",""นครสวรรค์!J365"")"),132)</f>
        <v>132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IFERROR(__xludf.DUMMYFUNCTION("IMPORTRANGE(""https://docs.google.com/spreadsheets/d/11923uPwbBZFjjGgGUA6NLw09EwE0CqkOc4q9oUmW1yo/edit?usp=sharing"",""นครสวรรค์!I366"")"),0)</f>
        <v>0</v>
      </c>
      <c r="J471" s="192">
        <f ca="1">IFERROR(__xludf.DUMMYFUNCTION("IMPORTRANGE(""https://docs.google.com/spreadsheets/d/11923uPwbBZFjjGgGUA6NLw09EwE0CqkOc4q9oUmW1yo/edit?usp=sharing"",""นครสวรรค์!J366"")"),274)</f>
        <v>274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IFERROR(__xludf.DUMMYFUNCTION("IMPORTRANGE(""https://docs.google.com/spreadsheets/d/11923uPwbBZFjjGgGUA6NLw09EwE0CqkOc4q9oUmW1yo/edit?usp=sharing"",""นครสวรรค์!I367"")"),0)</f>
        <v>0</v>
      </c>
      <c r="J472" s="192">
        <f ca="1">IFERROR(__xludf.DUMMYFUNCTION("IMPORTRANGE(""https://docs.google.com/spreadsheets/d/11923uPwbBZFjjGgGUA6NLw09EwE0CqkOc4q9oUmW1yo/edit?usp=sharing"",""นครสวรรค์!J367"")"),40)</f>
        <v>40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IFERROR(__xludf.DUMMYFUNCTION("IMPORTRANGE(""https://docs.google.com/spreadsheets/d/11923uPwbBZFjjGgGUA6NLw09EwE0CqkOc4q9oUmW1yo/edit?usp=sharing"",""นครสวรรค์!I368"")"),40137)</f>
        <v>40137</v>
      </c>
      <c r="J473" s="401">
        <f ca="1">IFERROR(__xludf.DUMMYFUNCTION("IMPORTRANGE(""https://docs.google.com/spreadsheets/d/11923uPwbBZFjjGgGUA6NLw09EwE0CqkOc4q9oUmW1yo/edit?usp=sharing"",""นครสวรรค์!J368"")"),0)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IFERROR(__xludf.DUMMYFUNCTION("IMPORTRANGE(""https://docs.google.com/spreadsheets/d/11923uPwbBZFjjGgGUA6NLw09EwE0CqkOc4q9oUmW1yo/edit?usp=sharing"",""นครสวรรค์!I369"")"),3128)</f>
        <v>3128</v>
      </c>
      <c r="J474" s="401">
        <f ca="1">IFERROR(__xludf.DUMMYFUNCTION("IMPORTRANGE(""https://docs.google.com/spreadsheets/d/11923uPwbBZFjjGgGUA6NLw09EwE0CqkOc4q9oUmW1yo/edit?usp=sharing"",""นครสวรรค์!J369"")"),0)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IFERROR(__xludf.DUMMYFUNCTION("IMPORTRANGE(""https://docs.google.com/spreadsheets/d/11923uPwbBZFjjGgGUA6NLw09EwE0CqkOc4q9oUmW1yo/edit?usp=sharing"",""นครสวรรค์!I370"")"),0)</f>
        <v>0</v>
      </c>
      <c r="J475" s="192">
        <f ca="1">IFERROR(__xludf.DUMMYFUNCTION("IMPORTRANGE(""https://docs.google.com/spreadsheets/d/11923uPwbBZFjjGgGUA6NLw09EwE0CqkOc4q9oUmW1yo/edit?usp=sharing"",""นครสวรรค์!J370"")"),0)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IFERROR(__xludf.DUMMYFUNCTION("IMPORTRANGE(""https://docs.google.com/spreadsheets/d/11923uPwbBZFjjGgGUA6NLw09EwE0CqkOc4q9oUmW1yo/edit?usp=sharing"",""นครสวรรค์!I371"")"),0)</f>
        <v>0</v>
      </c>
      <c r="J476" s="192">
        <f ca="1">IFERROR(__xludf.DUMMYFUNCTION("IMPORTRANGE(""https://docs.google.com/spreadsheets/d/11923uPwbBZFjjGgGUA6NLw09EwE0CqkOc4q9oUmW1yo/edit?usp=sharing"",""นครสวรรค์!J371"")"),0)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IFERROR(__xludf.DUMMYFUNCTION("IMPORTRANGE(""https://docs.google.com/spreadsheets/d/11923uPwbBZFjjGgGUA6NLw09EwE0CqkOc4q9oUmW1yo/edit?usp=sharing"",""นครสวรรค์!I372"")"),0)</f>
        <v>0</v>
      </c>
      <c r="J477" s="192">
        <f ca="1">IFERROR(__xludf.DUMMYFUNCTION("IMPORTRANGE(""https://docs.google.com/spreadsheets/d/11923uPwbBZFjjGgGUA6NLw09EwE0CqkOc4q9oUmW1yo/edit?usp=sharing"",""นครสวรรค์!J372"")"),0)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IFERROR(__xludf.DUMMYFUNCTION("IMPORTRANGE(""https://docs.google.com/spreadsheets/d/11923uPwbBZFjjGgGUA6NLw09EwE0CqkOc4q9oUmW1yo/edit?usp=sharing"",""นครสวรรค์!I373"")"),0)</f>
        <v>0</v>
      </c>
      <c r="J478" s="192">
        <f ca="1">IFERROR(__xludf.DUMMYFUNCTION("IMPORTRANGE(""https://docs.google.com/spreadsheets/d/11923uPwbBZFjjGgGUA6NLw09EwE0CqkOc4q9oUmW1yo/edit?usp=sharing"",""นครสวรรค์!J373"")"),0)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IFERROR(__xludf.DUMMYFUNCTION("IMPORTRANGE(""https://docs.google.com/spreadsheets/d/11923uPwbBZFjjGgGUA6NLw09EwE0CqkOc4q9oUmW1yo/edit?usp=sharing"",""นครสวรรค์!I374"")"),0)</f>
        <v>0</v>
      </c>
      <c r="J479" s="192">
        <f ca="1">IFERROR(__xludf.DUMMYFUNCTION("IMPORTRANGE(""https://docs.google.com/spreadsheets/d/11923uPwbBZFjjGgGUA6NLw09EwE0CqkOc4q9oUmW1yo/edit?usp=sharing"",""นครสวรรค์!J374"")"),0)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IFERROR(__xludf.DUMMYFUNCTION("IMPORTRANGE(""https://docs.google.com/spreadsheets/d/11923uPwbBZFjjGgGUA6NLw09EwE0CqkOc4q9oUmW1yo/edit?usp=sharing"",""นครสวรรค์!I375"")"),0)</f>
        <v>0</v>
      </c>
      <c r="J480" s="192">
        <f ca="1">IFERROR(__xludf.DUMMYFUNCTION("IMPORTRANGE(""https://docs.google.com/spreadsheets/d/11923uPwbBZFjjGgGUA6NLw09EwE0CqkOc4q9oUmW1yo/edit?usp=sharing"",""นครสวรรค์!J375"")"),0)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IFERROR(__xludf.DUMMYFUNCTION("IMPORTRANGE(""https://docs.google.com/spreadsheets/d/11923uPwbBZFjjGgGUA6NLw09EwE0CqkOc4q9oUmW1yo/edit?usp=sharing"",""นครสวรรค์!I376"")"),40137)</f>
        <v>40137</v>
      </c>
      <c r="J481" s="401">
        <f ca="1">IFERROR(__xludf.DUMMYFUNCTION("IMPORTRANGE(""https://docs.google.com/spreadsheets/d/11923uPwbBZFjjGgGUA6NLw09EwE0CqkOc4q9oUmW1yo/edit?usp=sharing"",""นครสวรรค์!J376"")"),0)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IFERROR(__xludf.DUMMYFUNCTION("IMPORTRANGE(""https://docs.google.com/spreadsheets/d/11923uPwbBZFjjGgGUA6NLw09EwE0CqkOc4q9oUmW1yo/edit?usp=sharing"",""นครสวรรค์!I377"")"),3128)</f>
        <v>3128</v>
      </c>
      <c r="J482" s="401">
        <f ca="1">IFERROR(__xludf.DUMMYFUNCTION("IMPORTRANGE(""https://docs.google.com/spreadsheets/d/11923uPwbBZFjjGgGUA6NLw09EwE0CqkOc4q9oUmW1yo/edit?usp=sharing"",""นครสวรรค์!J377"")"),0)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IFERROR(__xludf.DUMMYFUNCTION("IMPORTRANGE(""https://docs.google.com/spreadsheets/d/11923uPwbBZFjjGgGUA6NLw09EwE0CqkOc4q9oUmW1yo/edit?usp=sharing"",""นครสวรรค์!I378"")"),0)</f>
        <v>0</v>
      </c>
      <c r="J483" s="192">
        <f ca="1">IFERROR(__xludf.DUMMYFUNCTION("IMPORTRANGE(""https://docs.google.com/spreadsheets/d/11923uPwbBZFjjGgGUA6NLw09EwE0CqkOc4q9oUmW1yo/edit?usp=sharing"",""นครสวรรค์!J378"")"),0)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IFERROR(__xludf.DUMMYFUNCTION("IMPORTRANGE(""https://docs.google.com/spreadsheets/d/11923uPwbBZFjjGgGUA6NLw09EwE0CqkOc4q9oUmW1yo/edit?usp=sharing"",""นครสวรรค์!I379"")"),0)</f>
        <v>0</v>
      </c>
      <c r="J484" s="192">
        <f ca="1">IFERROR(__xludf.DUMMYFUNCTION("IMPORTRANGE(""https://docs.google.com/spreadsheets/d/11923uPwbBZFjjGgGUA6NLw09EwE0CqkOc4q9oUmW1yo/edit?usp=sharing"",""นครสวรรค์!J379"")"),0)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IFERROR(__xludf.DUMMYFUNCTION("IMPORTRANGE(""https://docs.google.com/spreadsheets/d/11923uPwbBZFjjGgGUA6NLw09EwE0CqkOc4q9oUmW1yo/edit?usp=sharing"",""นครสวรรค์!I380"")"),0)</f>
        <v>0</v>
      </c>
      <c r="J485" s="192">
        <f ca="1">IFERROR(__xludf.DUMMYFUNCTION("IMPORTRANGE(""https://docs.google.com/spreadsheets/d/11923uPwbBZFjjGgGUA6NLw09EwE0CqkOc4q9oUmW1yo/edit?usp=sharing"",""นครสวรรค์!J380"")"),0)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IFERROR(__xludf.DUMMYFUNCTION("IMPORTRANGE(""https://docs.google.com/spreadsheets/d/11923uPwbBZFjjGgGUA6NLw09EwE0CqkOc4q9oUmW1yo/edit?usp=sharing"",""นครสวรรค์!I381"")"),0)</f>
        <v>0</v>
      </c>
      <c r="J486" s="192">
        <f ca="1">IFERROR(__xludf.DUMMYFUNCTION("IMPORTRANGE(""https://docs.google.com/spreadsheets/d/11923uPwbBZFjjGgGUA6NLw09EwE0CqkOc4q9oUmW1yo/edit?usp=sharing"",""นครสวรรค์!J381"")"),0)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IFERROR(__xludf.DUMMYFUNCTION("IMPORTRANGE(""https://docs.google.com/spreadsheets/d/11923uPwbBZFjjGgGUA6NLw09EwE0CqkOc4q9oUmW1yo/edit?usp=sharing"",""นครสวรรค์!I382"")"),0)</f>
        <v>0</v>
      </c>
      <c r="J487" s="401">
        <f ca="1">IFERROR(__xludf.DUMMYFUNCTION("IMPORTRANGE(""https://docs.google.com/spreadsheets/d/11923uPwbBZFjjGgGUA6NLw09EwE0CqkOc4q9oUmW1yo/edit?usp=sharing"",""นครสวรรค์!J382"")"),0)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IFERROR(__xludf.DUMMYFUNCTION("IMPORTRANGE(""https://docs.google.com/spreadsheets/d/11923uPwbBZFjjGgGUA6NLw09EwE0CqkOc4q9oUmW1yo/edit?usp=sharing"",""นครสวรรค์!I383"")"),0)</f>
        <v>0</v>
      </c>
      <c r="J488" s="401">
        <f ca="1">IFERROR(__xludf.DUMMYFUNCTION("IMPORTRANGE(""https://docs.google.com/spreadsheets/d/11923uPwbBZFjjGgGUA6NLw09EwE0CqkOc4q9oUmW1yo/edit?usp=sharing"",""นครสวรรค์!J383"")"),0)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IFERROR(__xludf.DUMMYFUNCTION("IMPORTRANGE(""https://docs.google.com/spreadsheets/d/11923uPwbBZFjjGgGUA6NLw09EwE0CqkOc4q9oUmW1yo/edit?usp=sharing"",""นครสวรรค์!I384"")"),0)</f>
        <v>0</v>
      </c>
      <c r="J489" s="192">
        <f ca="1">IFERROR(__xludf.DUMMYFUNCTION("IMPORTRANGE(""https://docs.google.com/spreadsheets/d/11923uPwbBZFjjGgGUA6NLw09EwE0CqkOc4q9oUmW1yo/edit?usp=sharing"",""นครสวรรค์!J384"")"),0)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IFERROR(__xludf.DUMMYFUNCTION("IMPORTRANGE(""https://docs.google.com/spreadsheets/d/11923uPwbBZFjjGgGUA6NLw09EwE0CqkOc4q9oUmW1yo/edit?usp=sharing"",""นครสวรรค์!I385"")"),0)</f>
        <v>0</v>
      </c>
      <c r="J490" s="192">
        <f ca="1">IFERROR(__xludf.DUMMYFUNCTION("IMPORTRANGE(""https://docs.google.com/spreadsheets/d/11923uPwbBZFjjGgGUA6NLw09EwE0CqkOc4q9oUmW1yo/edit?usp=sharing"",""นครสวรรค์!J385"")"),0)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IFERROR(__xludf.DUMMYFUNCTION("IMPORTRANGE(""https://docs.google.com/spreadsheets/d/11923uPwbBZFjjGgGUA6NLw09EwE0CqkOc4q9oUmW1yo/edit?usp=sharing"",""นครสวรรค์!I386"")"),0)</f>
        <v>0</v>
      </c>
      <c r="J491" s="192">
        <f ca="1">IFERROR(__xludf.DUMMYFUNCTION("IMPORTRANGE(""https://docs.google.com/spreadsheets/d/11923uPwbBZFjjGgGUA6NLw09EwE0CqkOc4q9oUmW1yo/edit?usp=sharing"",""นครสวรรค์!J386"")"),0)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IFERROR(__xludf.DUMMYFUNCTION("IMPORTRANGE(""https://docs.google.com/spreadsheets/d/11923uPwbBZFjjGgGUA6NLw09EwE0CqkOc4q9oUmW1yo/edit?usp=sharing"",""นครสวรรค์!I387"")"),0)</f>
        <v>0</v>
      </c>
      <c r="J492" s="192">
        <f ca="1">IFERROR(__xludf.DUMMYFUNCTION("IMPORTRANGE(""https://docs.google.com/spreadsheets/d/11923uPwbBZFjjGgGUA6NLw09EwE0CqkOc4q9oUmW1yo/edit?usp=sharing"",""นครสวรรค์!J387"")"),0)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IFERROR(__xludf.DUMMYFUNCTION("IMPORTRANGE(""https://docs.google.com/spreadsheets/d/11923uPwbBZFjjGgGUA6NLw09EwE0CqkOc4q9oUmW1yo/edit?usp=sharing"",""นครสวรรค์!I388"")"),0)</f>
        <v>0</v>
      </c>
      <c r="J493" s="192">
        <f ca="1">IFERROR(__xludf.DUMMYFUNCTION("IMPORTRANGE(""https://docs.google.com/spreadsheets/d/11923uPwbBZFjjGgGUA6NLw09EwE0CqkOc4q9oUmW1yo/edit?usp=sharing"",""นครสวรรค์!J388"")"),0)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IFERROR(__xludf.DUMMYFUNCTION("IMPORTRANGE(""https://docs.google.com/spreadsheets/d/11923uPwbBZFjjGgGUA6NLw09EwE0CqkOc4q9oUmW1yo/edit?usp=sharing"",""นครสวรรค์!I389"")"),0)</f>
        <v>0</v>
      </c>
      <c r="J494" s="417">
        <f ca="1">IFERROR(__xludf.DUMMYFUNCTION("IMPORTRANGE(""https://docs.google.com/spreadsheets/d/11923uPwbBZFjjGgGUA6NLw09EwE0CqkOc4q9oUmW1yo/edit?usp=sharing"",""นครสวรรค์!J389"")"),0)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IFERROR(__xludf.DUMMYFUNCTION("IMPORTRANGE(""https://docs.google.com/spreadsheets/d/11923uPwbBZFjjGgGUA6NLw09EwE0CqkOc4q9oUmW1yo/edit?usp=sharing"",""นครสวรรค์!I390"")"),0)</f>
        <v>0</v>
      </c>
      <c r="J495" s="417">
        <f ca="1">IFERROR(__xludf.DUMMYFUNCTION("IMPORTRANGE(""https://docs.google.com/spreadsheets/d/11923uPwbBZFjjGgGUA6NLw09EwE0CqkOc4q9oUmW1yo/edit?usp=sharing"",""นครสวรรค์!J390"")"),0)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IFERROR(__xludf.DUMMYFUNCTION("IMPORTRANGE(""https://docs.google.com/spreadsheets/d/11923uPwbBZFjjGgGUA6NLw09EwE0CqkOc4q9oUmW1yo/edit?usp=sharing"",""นครสวรรค์!I391"")"),0)</f>
        <v>0</v>
      </c>
      <c r="J496" s="417">
        <f ca="1">IFERROR(__xludf.DUMMYFUNCTION("IMPORTRANGE(""https://docs.google.com/spreadsheets/d/11923uPwbBZFjjGgGUA6NLw09EwE0CqkOc4q9oUmW1yo/edit?usp=sharing"",""นครสวรรค์!J391"")"),0)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IFERROR(__xludf.DUMMYFUNCTION("IMPORTRANGE(""https://docs.google.com/spreadsheets/d/11923uPwbBZFjjGgGUA6NLw09EwE0CqkOc4q9oUmW1yo/edit?usp=sharing"",""นครสวรรค์!I392"")"),1984)</f>
        <v>1984</v>
      </c>
      <c r="J497" s="424">
        <f ca="1">IFERROR(__xludf.DUMMYFUNCTION("IMPORTRANGE(""https://docs.google.com/spreadsheets/d/11923uPwbBZFjjGgGUA6NLw09EwE0CqkOc4q9oUmW1yo/edit?usp=sharing"",""นครสวรรค์!J392"")"),0)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IFERROR(__xludf.DUMMYFUNCTION("IMPORTRANGE(""https://docs.google.com/spreadsheets/d/11923uPwbBZFjjGgGUA6NLw09EwE0CqkOc4q9oUmW1yo/edit?usp=sharing"",""นครสวรรค์!I393"")"),1984)</f>
        <v>1984</v>
      </c>
      <c r="J498" s="401">
        <f ca="1">IFERROR(__xludf.DUMMYFUNCTION("IMPORTRANGE(""https://docs.google.com/spreadsheets/d/11923uPwbBZFjjGgGUA6NLw09EwE0CqkOc4q9oUmW1yo/edit?usp=sharing"",""นครสวรรค์!J393"")"),0)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IFERROR(__xludf.DUMMYFUNCTION("IMPORTRANGE(""https://docs.google.com/spreadsheets/d/11923uPwbBZFjjGgGUA6NLw09EwE0CqkOc4q9oUmW1yo/edit?usp=sharing"",""นครสวรรค์!I394"")"),117)</f>
        <v>117</v>
      </c>
      <c r="J499" s="401">
        <f ca="1">IFERROR(__xludf.DUMMYFUNCTION("IMPORTRANGE(""https://docs.google.com/spreadsheets/d/11923uPwbBZFjjGgGUA6NLw09EwE0CqkOc4q9oUmW1yo/edit?usp=sharing"",""นครสวรรค์!J394"")"),0)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IFERROR(__xludf.DUMMYFUNCTION("IMPORTRANGE(""https://docs.google.com/spreadsheets/d/11923uPwbBZFjjGgGUA6NLw09EwE0CqkOc4q9oUmW1yo/edit?usp=sharing"",""นครสวรรค์!I395"")"),0)</f>
        <v>0</v>
      </c>
      <c r="J500" s="167">
        <f ca="1">IFERROR(__xludf.DUMMYFUNCTION("IMPORTRANGE(""https://docs.google.com/spreadsheets/d/11923uPwbBZFjjGgGUA6NLw09EwE0CqkOc4q9oUmW1yo/edit?usp=sharing"",""นครสวรรค์!J395"")"),0)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IFERROR(__xludf.DUMMYFUNCTION("IMPORTRANGE(""https://docs.google.com/spreadsheets/d/11923uPwbBZFjjGgGUA6NLw09EwE0CqkOc4q9oUmW1yo/edit?usp=sharing"",""นครสวรรค์!I396"")"),0)</f>
        <v>0</v>
      </c>
      <c r="J501" s="167">
        <f ca="1">IFERROR(__xludf.DUMMYFUNCTION("IMPORTRANGE(""https://docs.google.com/spreadsheets/d/11923uPwbBZFjjGgGUA6NLw09EwE0CqkOc4q9oUmW1yo/edit?usp=sharing"",""นครสวรรค์!J396"")"),0)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IFERROR(__xludf.DUMMYFUNCTION("IMPORTRANGE(""https://docs.google.com/spreadsheets/d/11923uPwbBZFjjGgGUA6NLw09EwE0CqkOc4q9oUmW1yo/edit?usp=sharing"",""นครสวรรค์!I397"")"),0)</f>
        <v>0</v>
      </c>
      <c r="J502" s="192">
        <f ca="1">IFERROR(__xludf.DUMMYFUNCTION("IMPORTRANGE(""https://docs.google.com/spreadsheets/d/11923uPwbBZFjjGgGUA6NLw09EwE0CqkOc4q9oUmW1yo/edit?usp=sharing"",""นครสวรรค์!J397"")"),0)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IFERROR(__xludf.DUMMYFUNCTION("IMPORTRANGE(""https://docs.google.com/spreadsheets/d/11923uPwbBZFjjGgGUA6NLw09EwE0CqkOc4q9oUmW1yo/edit?usp=sharing"",""นครสวรรค์!I398"")"),0)</f>
        <v>0</v>
      </c>
      <c r="J503" s="192">
        <f ca="1">IFERROR(__xludf.DUMMYFUNCTION("IMPORTRANGE(""https://docs.google.com/spreadsheets/d/11923uPwbBZFjjGgGUA6NLw09EwE0CqkOc4q9oUmW1yo/edit?usp=sharing"",""นครสวรรค์!J398"")"),0)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IFERROR(__xludf.DUMMYFUNCTION("IMPORTRANGE(""https://docs.google.com/spreadsheets/d/11923uPwbBZFjjGgGUA6NLw09EwE0CqkOc4q9oUmW1yo/edit?usp=sharing"",""นครสวรรค์!I399"")"),0)</f>
        <v>0</v>
      </c>
      <c r="J504" s="192">
        <f ca="1">IFERROR(__xludf.DUMMYFUNCTION("IMPORTRANGE(""https://docs.google.com/spreadsheets/d/11923uPwbBZFjjGgGUA6NLw09EwE0CqkOc4q9oUmW1yo/edit?usp=sharing"",""นครสวรรค์!J399"")"),0)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IFERROR(__xludf.DUMMYFUNCTION("IMPORTRANGE(""https://docs.google.com/spreadsheets/d/11923uPwbBZFjjGgGUA6NLw09EwE0CqkOc4q9oUmW1yo/edit?usp=sharing"",""นครสวรรค์!I400"")"),0)</f>
        <v>0</v>
      </c>
      <c r="J505" s="192">
        <f ca="1">IFERROR(__xludf.DUMMYFUNCTION("IMPORTRANGE(""https://docs.google.com/spreadsheets/d/11923uPwbBZFjjGgGUA6NLw09EwE0CqkOc4q9oUmW1yo/edit?usp=sharing"",""นครสวรรค์!J400"")"),0)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IFERROR(__xludf.DUMMYFUNCTION("IMPORTRANGE(""https://docs.google.com/spreadsheets/d/11923uPwbBZFjjGgGUA6NLw09EwE0CqkOc4q9oUmW1yo/edit?usp=sharing"",""นครสวรรค์!I401"")"),0)</f>
        <v>0</v>
      </c>
      <c r="J506" s="192">
        <f ca="1">IFERROR(__xludf.DUMMYFUNCTION("IMPORTRANGE(""https://docs.google.com/spreadsheets/d/11923uPwbBZFjjGgGUA6NLw09EwE0CqkOc4q9oUmW1yo/edit?usp=sharing"",""นครสวรรค์!J401"")"),0)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IFERROR(__xludf.DUMMYFUNCTION("IMPORTRANGE(""https://docs.google.com/spreadsheets/d/11923uPwbBZFjjGgGUA6NLw09EwE0CqkOc4q9oUmW1yo/edit?usp=sharing"",""นครสวรรค์!I402"")"),0)</f>
        <v>0</v>
      </c>
      <c r="J507" s="192">
        <f ca="1">IFERROR(__xludf.DUMMYFUNCTION("IMPORTRANGE(""https://docs.google.com/spreadsheets/d/11923uPwbBZFjjGgGUA6NLw09EwE0CqkOc4q9oUmW1yo/edit?usp=sharing"",""นครสวรรค์!J402"")"),0)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IFERROR(__xludf.DUMMYFUNCTION("IMPORTRANGE(""https://docs.google.com/spreadsheets/d/11923uPwbBZFjjGgGUA6NLw09EwE0CqkOc4q9oUmW1yo/edit?usp=sharing"",""นครสวรรค์!I403"")"),0)</f>
        <v>0</v>
      </c>
      <c r="J508" s="167">
        <f ca="1">IFERROR(__xludf.DUMMYFUNCTION("IMPORTRANGE(""https://docs.google.com/spreadsheets/d/11923uPwbBZFjjGgGUA6NLw09EwE0CqkOc4q9oUmW1yo/edit?usp=sharing"",""นครสวรรค์!J403"")"),0)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IFERROR(__xludf.DUMMYFUNCTION("IMPORTRANGE(""https://docs.google.com/spreadsheets/d/11923uPwbBZFjjGgGUA6NLw09EwE0CqkOc4q9oUmW1yo/edit?usp=sharing"",""นครสวรรค์!I404"")"),0)</f>
        <v>0</v>
      </c>
      <c r="J509" s="167">
        <f ca="1">IFERROR(__xludf.DUMMYFUNCTION("IMPORTRANGE(""https://docs.google.com/spreadsheets/d/11923uPwbBZFjjGgGUA6NLw09EwE0CqkOc4q9oUmW1yo/edit?usp=sharing"",""นครสวรรค์!J404"")"),0)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IFERROR(__xludf.DUMMYFUNCTION("IMPORTRANGE(""https://docs.google.com/spreadsheets/d/11923uPwbBZFjjGgGUA6NLw09EwE0CqkOc4q9oUmW1yo/edit?usp=sharing"",""นครสวรรค์!I405"")"),0)</f>
        <v>0</v>
      </c>
      <c r="J510" s="192">
        <f ca="1">IFERROR(__xludf.DUMMYFUNCTION("IMPORTRANGE(""https://docs.google.com/spreadsheets/d/11923uPwbBZFjjGgGUA6NLw09EwE0CqkOc4q9oUmW1yo/edit?usp=sharing"",""นครสวรรค์!J405"")"),0)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IFERROR(__xludf.DUMMYFUNCTION("IMPORTRANGE(""https://docs.google.com/spreadsheets/d/11923uPwbBZFjjGgGUA6NLw09EwE0CqkOc4q9oUmW1yo/edit?usp=sharing"",""นครสวรรค์!I406"")"),0)</f>
        <v>0</v>
      </c>
      <c r="J511" s="192">
        <f ca="1">IFERROR(__xludf.DUMMYFUNCTION("IMPORTRANGE(""https://docs.google.com/spreadsheets/d/11923uPwbBZFjjGgGUA6NLw09EwE0CqkOc4q9oUmW1yo/edit?usp=sharing"",""นครสวรรค์!J406"")"),0)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IFERROR(__xludf.DUMMYFUNCTION("IMPORTRANGE(""https://docs.google.com/spreadsheets/d/11923uPwbBZFjjGgGUA6NLw09EwE0CqkOc4q9oUmW1yo/edit?usp=sharing"",""นครสวรรค์!I407"")"),0)</f>
        <v>0</v>
      </c>
      <c r="J512" s="192">
        <f ca="1">IFERROR(__xludf.DUMMYFUNCTION("IMPORTRANGE(""https://docs.google.com/spreadsheets/d/11923uPwbBZFjjGgGUA6NLw09EwE0CqkOc4q9oUmW1yo/edit?usp=sharing"",""นครสวรรค์!J407"")"),0)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IFERROR(__xludf.DUMMYFUNCTION("IMPORTRANGE(""https://docs.google.com/spreadsheets/d/11923uPwbBZFjjGgGUA6NLw09EwE0CqkOc4q9oUmW1yo/edit?usp=sharing"",""นครสวรรค์!I408"")"),0)</f>
        <v>0</v>
      </c>
      <c r="J513" s="192">
        <f ca="1">IFERROR(__xludf.DUMMYFUNCTION("IMPORTRANGE(""https://docs.google.com/spreadsheets/d/11923uPwbBZFjjGgGUA6NLw09EwE0CqkOc4q9oUmW1yo/edit?usp=sharing"",""นครสวรรค์!J408"")"),0)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IFERROR(__xludf.DUMMYFUNCTION("IMPORTRANGE(""https://docs.google.com/spreadsheets/d/11923uPwbBZFjjGgGUA6NLw09EwE0CqkOc4q9oUmW1yo/edit?usp=sharing"",""นครสวรรค์!I409"")"),0)</f>
        <v>0</v>
      </c>
      <c r="J514" s="192">
        <f ca="1">IFERROR(__xludf.DUMMYFUNCTION("IMPORTRANGE(""https://docs.google.com/spreadsheets/d/11923uPwbBZFjjGgGUA6NLw09EwE0CqkOc4q9oUmW1yo/edit?usp=sharing"",""นครสวรรค์!J409"")"),0)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IFERROR(__xludf.DUMMYFUNCTION("IMPORTRANGE(""https://docs.google.com/spreadsheets/d/11923uPwbBZFjjGgGUA6NLw09EwE0CqkOc4q9oUmW1yo/edit?usp=sharing"",""นครสวรรค์!I410"")"),0)</f>
        <v>0</v>
      </c>
      <c r="J515" s="192">
        <f ca="1">IFERROR(__xludf.DUMMYFUNCTION("IMPORTRANGE(""https://docs.google.com/spreadsheets/d/11923uPwbBZFjjGgGUA6NLw09EwE0CqkOc4q9oUmW1yo/edit?usp=sharing"",""นครสวรรค์!J410"")"),0)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IFERROR(__xludf.DUMMYFUNCTION("IMPORTRANGE(""https://docs.google.com/spreadsheets/d/11923uPwbBZFjjGgGUA6NLw09EwE0CqkOc4q9oUmW1yo/edit?usp=sharing"",""นครสวรรค์!I411"")"),0)</f>
        <v>0</v>
      </c>
      <c r="J516" s="264">
        <f ca="1">IFERROR(__xludf.DUMMYFUNCTION("IMPORTRANGE(""https://docs.google.com/spreadsheets/d/11923uPwbBZFjjGgGUA6NLw09EwE0CqkOc4q9oUmW1yo/edit?usp=sharing"",""นครสวรรค์!J411"")"),0)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IFERROR(__xludf.DUMMYFUNCTION("IMPORTRANGE(""https://docs.google.com/spreadsheets/d/11923uPwbBZFjjGgGUA6NLw09EwE0CqkOc4q9oUmW1yo/edit?usp=sharing"",""นครสวรรค์!I412"")"),0)</f>
        <v>0</v>
      </c>
      <c r="J517" s="277">
        <f ca="1">IFERROR(__xludf.DUMMYFUNCTION("IMPORTRANGE(""https://docs.google.com/spreadsheets/d/11923uPwbBZFjjGgGUA6NLw09EwE0CqkOc4q9oUmW1yo/edit?usp=sharing"",""นครสวรรค์!J412"")"),0)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IFERROR(__xludf.DUMMYFUNCTION("IMPORTRANGE(""https://docs.google.com/spreadsheets/d/11923uPwbBZFjjGgGUA6NLw09EwE0CqkOc4q9oUmW1yo/edit?usp=sharing"",""นครสวรรค์!I413"")"),0)</f>
        <v>0</v>
      </c>
      <c r="J518" s="277">
        <f ca="1">IFERROR(__xludf.DUMMYFUNCTION("IMPORTRANGE(""https://docs.google.com/spreadsheets/d/11923uPwbBZFjjGgGUA6NLw09EwE0CqkOc4q9oUmW1yo/edit?usp=sharing"",""นครสวรรค์!J413"")"),0)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IFERROR(__xludf.DUMMYFUNCTION("IMPORTRANGE(""https://docs.google.com/spreadsheets/d/11923uPwbBZFjjGgGUA6NLw09EwE0CqkOc4q9oUmW1yo/edit?usp=sharing"",""นครสวรรค์!I414"")"),0)</f>
        <v>0</v>
      </c>
      <c r="J519" s="191">
        <f ca="1">IFERROR(__xludf.DUMMYFUNCTION("IMPORTRANGE(""https://docs.google.com/spreadsheets/d/11923uPwbBZFjjGgGUA6NLw09EwE0CqkOc4q9oUmW1yo/edit?usp=sharing"",""นครสวรรค์!J414"")"),0)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IFERROR(__xludf.DUMMYFUNCTION("IMPORTRANGE(""https://docs.google.com/spreadsheets/d/11923uPwbBZFjjGgGUA6NLw09EwE0CqkOc4q9oUmW1yo/edit?usp=sharing"",""นครสวรรค์!I415"")"),0)</f>
        <v>0</v>
      </c>
      <c r="J520" s="191">
        <f ca="1">IFERROR(__xludf.DUMMYFUNCTION("IMPORTRANGE(""https://docs.google.com/spreadsheets/d/11923uPwbBZFjjGgGUA6NLw09EwE0CqkOc4q9oUmW1yo/edit?usp=sharing"",""นครสวรรค์!J415"")"),0)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IFERROR(__xludf.DUMMYFUNCTION("IMPORTRANGE(""https://docs.google.com/spreadsheets/d/11923uPwbBZFjjGgGUA6NLw09EwE0CqkOc4q9oUmW1yo/edit?usp=sharing"",""นครสวรรค์!I416"")"),0)</f>
        <v>0</v>
      </c>
      <c r="J521" s="191">
        <f ca="1">IFERROR(__xludf.DUMMYFUNCTION("IMPORTRANGE(""https://docs.google.com/spreadsheets/d/11923uPwbBZFjjGgGUA6NLw09EwE0CqkOc4q9oUmW1yo/edit?usp=sharing"",""นครสวรรค์!J416"")"),0)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IFERROR(__xludf.DUMMYFUNCTION("IMPORTRANGE(""https://docs.google.com/spreadsheets/d/11923uPwbBZFjjGgGUA6NLw09EwE0CqkOc4q9oUmW1yo/edit?usp=sharing"",""นครสวรรค์!I417"")"),0)</f>
        <v>0</v>
      </c>
      <c r="J522" s="191">
        <f ca="1">IFERROR(__xludf.DUMMYFUNCTION("IMPORTRANGE(""https://docs.google.com/spreadsheets/d/11923uPwbBZFjjGgGUA6NLw09EwE0CqkOc4q9oUmW1yo/edit?usp=sharing"",""นครสวรรค์!J417"")"),0)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IFERROR(__xludf.DUMMYFUNCTION("IMPORTRANGE(""https://docs.google.com/spreadsheets/d/11923uPwbBZFjjGgGUA6NLw09EwE0CqkOc4q9oUmW1yo/edit?usp=sharing"",""นครสวรรค์!I418"")"),0)</f>
        <v>0</v>
      </c>
      <c r="J523" s="191">
        <f ca="1">IFERROR(__xludf.DUMMYFUNCTION("IMPORTRANGE(""https://docs.google.com/spreadsheets/d/11923uPwbBZFjjGgGUA6NLw09EwE0CqkOc4q9oUmW1yo/edit?usp=sharing"",""นครสวรรค์!J418"")"),0)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IFERROR(__xludf.DUMMYFUNCTION("IMPORTRANGE(""https://docs.google.com/spreadsheets/d/11923uPwbBZFjjGgGUA6NLw09EwE0CqkOc4q9oUmW1yo/edit?usp=sharing"",""นครสวรรค์!I419"")"),0)</f>
        <v>0</v>
      </c>
      <c r="J524" s="191">
        <f ca="1">IFERROR(__xludf.DUMMYFUNCTION("IMPORTRANGE(""https://docs.google.com/spreadsheets/d/11923uPwbBZFjjGgGUA6NLw09EwE0CqkOc4q9oUmW1yo/edit?usp=sharing"",""นครสวรรค์!J419"")"),0)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IFERROR(__xludf.DUMMYFUNCTION("IMPORTRANGE(""https://docs.google.com/spreadsheets/d/11923uPwbBZFjjGgGUA6NLw09EwE0CqkOc4q9oUmW1yo/edit?usp=sharing"",""นครสวรรค์!I420"")"),0)</f>
        <v>0</v>
      </c>
      <c r="J525" s="277">
        <f ca="1">IFERROR(__xludf.DUMMYFUNCTION("IMPORTRANGE(""https://docs.google.com/spreadsheets/d/11923uPwbBZFjjGgGUA6NLw09EwE0CqkOc4q9oUmW1yo/edit?usp=sharing"",""นครสวรรค์!J420"")"),0)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IFERROR(__xludf.DUMMYFUNCTION("IMPORTRANGE(""https://docs.google.com/spreadsheets/d/11923uPwbBZFjjGgGUA6NLw09EwE0CqkOc4q9oUmW1yo/edit?usp=sharing"",""นครสวรรค์!I421"")"),0)</f>
        <v>0</v>
      </c>
      <c r="J526" s="277">
        <f ca="1">IFERROR(__xludf.DUMMYFUNCTION("IMPORTRANGE(""https://docs.google.com/spreadsheets/d/11923uPwbBZFjjGgGUA6NLw09EwE0CqkOc4q9oUmW1yo/edit?usp=sharing"",""นครสวรรค์!J421"")"),0)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IFERROR(__xludf.DUMMYFUNCTION("IMPORTRANGE(""https://docs.google.com/spreadsheets/d/11923uPwbBZFjjGgGUA6NLw09EwE0CqkOc4q9oUmW1yo/edit?usp=sharing"",""นครสวรรค์!I422"")"),0)</f>
        <v>0</v>
      </c>
      <c r="J527" s="192">
        <f ca="1">IFERROR(__xludf.DUMMYFUNCTION("IMPORTRANGE(""https://docs.google.com/spreadsheets/d/11923uPwbBZFjjGgGUA6NLw09EwE0CqkOc4q9oUmW1yo/edit?usp=sharing"",""นครสวรรค์!J422"")"),0)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IFERROR(__xludf.DUMMYFUNCTION("IMPORTRANGE(""https://docs.google.com/spreadsheets/d/11923uPwbBZFjjGgGUA6NLw09EwE0CqkOc4q9oUmW1yo/edit?usp=sharing"",""นครสวรรค์!I423"")"),0)</f>
        <v>0</v>
      </c>
      <c r="J528" s="192">
        <f ca="1">IFERROR(__xludf.DUMMYFUNCTION("IMPORTRANGE(""https://docs.google.com/spreadsheets/d/11923uPwbBZFjjGgGUA6NLw09EwE0CqkOc4q9oUmW1yo/edit?usp=sharing"",""นครสวรรค์!J423"")"),0)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IFERROR(__xludf.DUMMYFUNCTION("IMPORTRANGE(""https://docs.google.com/spreadsheets/d/11923uPwbBZFjjGgGUA6NLw09EwE0CqkOc4q9oUmW1yo/edit?usp=sharing"",""นครสวรรค์!I424"")"),0)</f>
        <v>0</v>
      </c>
      <c r="J529" s="192">
        <f ca="1">IFERROR(__xludf.DUMMYFUNCTION("IMPORTRANGE(""https://docs.google.com/spreadsheets/d/11923uPwbBZFjjGgGUA6NLw09EwE0CqkOc4q9oUmW1yo/edit?usp=sharing"",""นครสวรรค์!J424"")"),0)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IFERROR(__xludf.DUMMYFUNCTION("IMPORTRANGE(""https://docs.google.com/spreadsheets/d/11923uPwbBZFjjGgGUA6NLw09EwE0CqkOc4q9oUmW1yo/edit?usp=sharing"",""นครสวรรค์!I425"")"),0)</f>
        <v>0</v>
      </c>
      <c r="J530" s="192">
        <f ca="1">IFERROR(__xludf.DUMMYFUNCTION("IMPORTRANGE(""https://docs.google.com/spreadsheets/d/11923uPwbBZFjjGgGUA6NLw09EwE0CqkOc4q9oUmW1yo/edit?usp=sharing"",""นครสวรรค์!J425"")"),0)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IFERROR(__xludf.DUMMYFUNCTION("IMPORTRANGE(""https://docs.google.com/spreadsheets/d/11923uPwbBZFjjGgGUA6NLw09EwE0CqkOc4q9oUmW1yo/edit?usp=sharing"",""นครสวรรค์!I426"")"),0)</f>
        <v>0</v>
      </c>
      <c r="J531" s="192">
        <f ca="1">IFERROR(__xludf.DUMMYFUNCTION("IMPORTRANGE(""https://docs.google.com/spreadsheets/d/11923uPwbBZFjjGgGUA6NLw09EwE0CqkOc4q9oUmW1yo/edit?usp=sharing"",""นครสวรรค์!J426"")"),0)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IFERROR(__xludf.DUMMYFUNCTION("IMPORTRANGE(""https://docs.google.com/spreadsheets/d/11923uPwbBZFjjGgGUA6NLw09EwE0CqkOc4q9oUmW1yo/edit?usp=sharing"",""นครสวรรค์!I427"")"),0)</f>
        <v>0</v>
      </c>
      <c r="J532" s="445">
        <f ca="1">IFERROR(__xludf.DUMMYFUNCTION("IMPORTRANGE(""https://docs.google.com/spreadsheets/d/11923uPwbBZFjjGgGUA6NLw09EwE0CqkOc4q9oUmW1yo/edit?usp=sharing"",""นครสวรรค์!J427"")"),0)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IFERROR(__xludf.DUMMYFUNCTION("IMPORTRANGE(""https://docs.google.com/spreadsheets/d/11923uPwbBZFjjGgGUA6NLw09EwE0CqkOc4q9oUmW1yo/edit?usp=sharing"",""นครสวรรค์!I428"")"),22)</f>
        <v>22</v>
      </c>
      <c r="J533" s="393">
        <f ca="1">IFERROR(__xludf.DUMMYFUNCTION("IMPORTRANGE(""https://docs.google.com/spreadsheets/d/11923uPwbBZFjjGgGUA6NLw09EwE0CqkOc4q9oUmW1yo/edit?usp=sharing"",""นครสวรรค์!J428"")"),22)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IFERROR(__xludf.DUMMYFUNCTION("IMPORTRANGE(""https://docs.google.com/spreadsheets/d/11923uPwbBZFjjGgGUA6NLw09EwE0CqkOc4q9oUmW1yo/edit?usp=sharing"",""นครสวรรค์!L428"")"),34340)</f>
        <v>34340</v>
      </c>
      <c r="M533" s="395"/>
      <c r="N533" s="395">
        <f ca="1">IFERROR(__xludf.DUMMYFUNCTION("IMPORTRANGE(""https://docs.google.com/spreadsheets/d/11923uPwbBZFjjGgGUA6NLw09EwE0CqkOc4q9oUmW1yo/edit?usp=sharing"",""นครสวรรค์!M428"")"),19715)</f>
        <v>19715</v>
      </c>
      <c r="O533" s="395">
        <f t="shared" ref="O533:O537" ca="1" si="118">+IF(L533&gt;0,N533*100/L533,0)</f>
        <v>57.411182294700055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IFERROR(__xludf.DUMMYFUNCTION("IMPORTRANGE(""https://docs.google.com/spreadsheets/d/11923uPwbBZFjjGgGUA6NLw09EwE0CqkOc4q9oUmW1yo/edit?usp=sharing"",""นครสวรรค์!L429"")"),0)</f>
        <v>0</v>
      </c>
      <c r="M534" s="169"/>
      <c r="N534" s="171">
        <f ca="1">IFERROR(__xludf.DUMMYFUNCTION("IMPORTRANGE(""https://docs.google.com/spreadsheets/d/11923uPwbBZFjjGgGUA6NLw09EwE0CqkOc4q9oUmW1yo/edit?usp=sharing"",""นครสวรรค์!M429"")"),0)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IFERROR(__xludf.DUMMYFUNCTION("IMPORTRANGE(""https://docs.google.com/spreadsheets/d/11923uPwbBZFjjGgGUA6NLw09EwE0CqkOc4q9oUmW1yo/edit?usp=sharing"",""นครสวรรค์!L430"")"),34340)</f>
        <v>34340</v>
      </c>
      <c r="M535" s="169"/>
      <c r="N535" s="171">
        <f ca="1">IFERROR(__xludf.DUMMYFUNCTION("IMPORTRANGE(""https://docs.google.com/spreadsheets/d/11923uPwbBZFjjGgGUA6NLw09EwE0CqkOc4q9oUmW1yo/edit?usp=sharing"",""นครสวรรค์!M430"")"),19715)</f>
        <v>19715</v>
      </c>
      <c r="O535" s="171">
        <f t="shared" ca="1" si="118"/>
        <v>57.411182294700055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IFERROR(__xludf.DUMMYFUNCTION("IMPORTRANGE(""https://docs.google.com/spreadsheets/d/11923uPwbBZFjjGgGUA6NLw09EwE0CqkOc4q9oUmW1yo/edit?usp=sharing"",""นครสวรรค์!L431"")"),0)</f>
        <v>0</v>
      </c>
      <c r="M536" s="171"/>
      <c r="N536" s="171">
        <f ca="1">IFERROR(__xludf.DUMMYFUNCTION("IMPORTRANGE(""https://docs.google.com/spreadsheets/d/11923uPwbBZFjjGgGUA6NLw09EwE0CqkOc4q9oUmW1yo/edit?usp=sharing"",""นครสวรรค์!M431"")"),0)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IFERROR(__xludf.DUMMYFUNCTION("IMPORTRANGE(""https://docs.google.com/spreadsheets/d/11923uPwbBZFjjGgGUA6NLw09EwE0CqkOc4q9oUmW1yo/edit?usp=sharing"",""นครสวรรค์!L432"")"),34340)</f>
        <v>34340</v>
      </c>
      <c r="M537" s="171"/>
      <c r="N537" s="171">
        <f ca="1">IFERROR(__xludf.DUMMYFUNCTION("IMPORTRANGE(""https://docs.google.com/spreadsheets/d/11923uPwbBZFjjGgGUA6NLw09EwE0CqkOc4q9oUmW1yo/edit?usp=sharing"",""นครสวรรค์!M432"")"),19715)</f>
        <v>19715</v>
      </c>
      <c r="O537" s="171">
        <f t="shared" ca="1" si="118"/>
        <v>57.411182294700055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IFERROR(__xludf.DUMMYFUNCTION("IMPORTRANGE(""https://docs.google.com/spreadsheets/d/11923uPwbBZFjjGgGUA6NLw09EwE0CqkOc4q9oUmW1yo/edit?usp=sharing"",""นครสวรรค์!M433"")"),18740)</f>
        <v>18740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IFERROR(__xludf.DUMMYFUNCTION("IMPORTRANGE(""https://docs.google.com/spreadsheets/d/11923uPwbBZFjjGgGUA6NLw09EwE0CqkOc4q9oUmW1yo/edit?usp=sharing"",""นครสวรรค์!M434"")"),0)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IFERROR(__xludf.DUMMYFUNCTION("IMPORTRANGE(""https://docs.google.com/spreadsheets/d/11923uPwbBZFjjGgGUA6NLw09EwE0CqkOc4q9oUmW1yo/edit?usp=sharing"",""นครสวรรค์!M435"")"),0)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IFERROR(__xludf.DUMMYFUNCTION("IMPORTRANGE(""https://docs.google.com/spreadsheets/d/11923uPwbBZFjjGgGUA6NLw09EwE0CqkOc4q9oUmW1yo/edit?usp=sharing"",""นครสวรรค์!M436"")"),975)</f>
        <v>975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IFERROR(__xludf.DUMMYFUNCTION("IMPORTRANGE(""https://docs.google.com/spreadsheets/d/11923uPwbBZFjjGgGUA6NLw09EwE0CqkOc4q9oUmW1yo/edit?usp=sharing"",""นครสวรรค์!J438"")"),0)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IFERROR(__xludf.DUMMYFUNCTION("IMPORTRANGE(""https://docs.google.com/spreadsheets/d/11923uPwbBZFjjGgGUA6NLw09EwE0CqkOc4q9oUmW1yo/edit?usp=sharing"",""นครสวรรค์!J439"")"),1)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IFERROR(__xludf.DUMMYFUNCTION("IMPORTRANGE(""https://docs.google.com/spreadsheets/d/11923uPwbBZFjjGgGUA6NLw09EwE0CqkOc4q9oUmW1yo/edit?usp=sharing"",""นครสวรรค์!J440"")"),1)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IFERROR(__xludf.DUMMYFUNCTION("IMPORTRANGE(""https://docs.google.com/spreadsheets/d/11923uPwbBZFjjGgGUA6NLw09EwE0CqkOc4q9oUmW1yo/edit?usp=sharing"",""นครสวรรค์!J441"")"),1)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IFERROR(__xludf.DUMMYFUNCTION("IMPORTRANGE(""https://docs.google.com/spreadsheets/d/11923uPwbBZFjjGgGUA6NLw09EwE0CqkOc4q9oUmW1yo/edit?usp=sharing"",""นครสวรรค์!I442"")"),22)</f>
        <v>22</v>
      </c>
      <c r="J547" s="192">
        <f ca="1">IFERROR(__xludf.DUMMYFUNCTION("IMPORTRANGE(""https://docs.google.com/spreadsheets/d/11923uPwbBZFjjGgGUA6NLw09EwE0CqkOc4q9oUmW1yo/edit?usp=sharing"",""นครสวรรค์!J442"")"),22)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IFERROR(__xludf.DUMMYFUNCTION("IMPORTRANGE(""https://docs.google.com/spreadsheets/d/11923uPwbBZFjjGgGUA6NLw09EwE0CqkOc4q9oUmW1yo/edit?usp=sharing"",""นครสวรรค์!J166"")"),0)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IFERROR(__xludf.DUMMYFUNCTION("IMPORTRANGE(""https://docs.google.com/spreadsheets/d/11923uPwbBZFjjGgGUA6NLw09EwE0CqkOc4q9oUmW1yo/edit?usp=sharing"",""นครสวรรค์!J444"")"),0)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IFERROR(__xludf.DUMMYFUNCTION("IMPORTRANGE(""https://docs.google.com/spreadsheets/d/11923uPwbBZFjjGgGUA6NLw09EwE0CqkOc4q9oUmW1yo/edit?usp=sharing"",""นครสวรรค์!J445"")"),0)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IFERROR(__xludf.DUMMYFUNCTION("IMPORTRANGE(""https://docs.google.com/spreadsheets/d/11923uPwbBZFjjGgGUA6NLw09EwE0CqkOc4q9oUmW1yo/edit?usp=sharing"",""นครสวรรค์!I446"")"),0)</f>
        <v>0</v>
      </c>
      <c r="J551" s="393">
        <f ca="1">IFERROR(__xludf.DUMMYFUNCTION("IMPORTRANGE(""https://docs.google.com/spreadsheets/d/11923uPwbBZFjjGgGUA6NLw09EwE0CqkOc4q9oUmW1yo/edit?usp=sharing"",""นครสวรรค์!J446"")"),0)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IFERROR(__xludf.DUMMYFUNCTION("IMPORTRANGE(""https://docs.google.com/spreadsheets/d/11923uPwbBZFjjGgGUA6NLw09EwE0CqkOc4q9oUmW1yo/edit?usp=sharing"",""นครสวรรค์!L446"")"),0)</f>
        <v>0</v>
      </c>
      <c r="M551" s="395"/>
      <c r="N551" s="395">
        <f ca="1">IFERROR(__xludf.DUMMYFUNCTION("IMPORTRANGE(""https://docs.google.com/spreadsheets/d/11923uPwbBZFjjGgGUA6NLw09EwE0CqkOc4q9oUmW1yo/edit?usp=sharing"",""นครสวรรค์!M446"")"),0)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IFERROR(__xludf.DUMMYFUNCTION("IMPORTRANGE(""https://docs.google.com/spreadsheets/d/11923uPwbBZFjjGgGUA6NLw09EwE0CqkOc4q9oUmW1yo/edit?usp=sharing"",""นครสวรรค์!L447"")"),0)</f>
        <v>0</v>
      </c>
      <c r="M552" s="169"/>
      <c r="N552" s="171">
        <f ca="1">IFERROR(__xludf.DUMMYFUNCTION("IMPORTRANGE(""https://docs.google.com/spreadsheets/d/11923uPwbBZFjjGgGUA6NLw09EwE0CqkOc4q9oUmW1yo/edit?usp=sharing"",""นครสวรรค์!M447"")"),0)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IFERROR(__xludf.DUMMYFUNCTION("IMPORTRANGE(""https://docs.google.com/spreadsheets/d/11923uPwbBZFjjGgGUA6NLw09EwE0CqkOc4q9oUmW1yo/edit?usp=sharing"",""นครสวรรค์!L448"")"),0)</f>
        <v>0</v>
      </c>
      <c r="M553" s="169"/>
      <c r="N553" s="171">
        <f ca="1">IFERROR(__xludf.DUMMYFUNCTION("IMPORTRANGE(""https://docs.google.com/spreadsheets/d/11923uPwbBZFjjGgGUA6NLw09EwE0CqkOc4q9oUmW1yo/edit?usp=sharing"",""นครสวรรค์!M448"")"),0)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IFERROR(__xludf.DUMMYFUNCTION("IMPORTRANGE(""https://docs.google.com/spreadsheets/d/11923uPwbBZFjjGgGUA6NLw09EwE0CqkOc4q9oUmW1yo/edit?usp=sharing"",""นครสวรรค์!L449"")"),0)</f>
        <v>0</v>
      </c>
      <c r="M554" s="171"/>
      <c r="N554" s="171">
        <f ca="1">IFERROR(__xludf.DUMMYFUNCTION("IMPORTRANGE(""https://docs.google.com/spreadsheets/d/11923uPwbBZFjjGgGUA6NLw09EwE0CqkOc4q9oUmW1yo/edit?usp=sharing"",""นครสวรรค์!M449"")"),0)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IFERROR(__xludf.DUMMYFUNCTION("IMPORTRANGE(""https://docs.google.com/spreadsheets/d/11923uPwbBZFjjGgGUA6NLw09EwE0CqkOc4q9oUmW1yo/edit?usp=sharing"",""นครสวรรค์!L450"")"),0)</f>
        <v>0</v>
      </c>
      <c r="M555" s="171"/>
      <c r="N555" s="171">
        <f ca="1">IFERROR(__xludf.DUMMYFUNCTION("IMPORTRANGE(""https://docs.google.com/spreadsheets/d/11923uPwbBZFjjGgGUA6NLw09EwE0CqkOc4q9oUmW1yo/edit?usp=sharing"",""นครสวรรค์!M450"")"),0)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IFERROR(__xludf.DUMMYFUNCTION("IMPORTRANGE(""https://docs.google.com/spreadsheets/d/11923uPwbBZFjjGgGUA6NLw09EwE0CqkOc4q9oUmW1yo/edit?usp=sharing"",""นครสวรรค์!M451"")"),0)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IFERROR(__xludf.DUMMYFUNCTION("IMPORTRANGE(""https://docs.google.com/spreadsheets/d/11923uPwbBZFjjGgGUA6NLw09EwE0CqkOc4q9oUmW1yo/edit?usp=sharing"",""นครสวรรค์!M452"")"),0)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IFERROR(__xludf.DUMMYFUNCTION("IMPORTRANGE(""https://docs.google.com/spreadsheets/d/11923uPwbBZFjjGgGUA6NLw09EwE0CqkOc4q9oUmW1yo/edit?usp=sharing"",""นครสวรรค์!M453"")"),0)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IFERROR(__xludf.DUMMYFUNCTION("IMPORTRANGE(""https://docs.google.com/spreadsheets/d/11923uPwbBZFjjGgGUA6NLw09EwE0CqkOc4q9oUmW1yo/edit?usp=sharing"",""นครสวรรค์!M454"")"),0)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IFERROR(__xludf.DUMMYFUNCTION("IMPORTRANGE(""https://docs.google.com/spreadsheets/d/11923uPwbBZFjjGgGUA6NLw09EwE0CqkOc4q9oUmW1yo/edit?usp=sharing"",""นครสวรรค์!I455"")"),0)</f>
        <v>0</v>
      </c>
      <c r="J560" s="167">
        <f ca="1">IFERROR(__xludf.DUMMYFUNCTION("IMPORTRANGE(""https://docs.google.com/spreadsheets/d/11923uPwbBZFjjGgGUA6NLw09EwE0CqkOc4q9oUmW1yo/edit?usp=sharing"",""นครสวรรค์!J455"")"),0)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IFERROR(__xludf.DUMMYFUNCTION("IMPORTRANGE(""https://docs.google.com/spreadsheets/d/11923uPwbBZFjjGgGUA6NLw09EwE0CqkOc4q9oUmW1yo/edit?usp=sharing"",""นครสวรรค์!I456"")"),0)</f>
        <v>0</v>
      </c>
      <c r="J561" s="191">
        <f ca="1">IFERROR(__xludf.DUMMYFUNCTION("IMPORTRANGE(""https://docs.google.com/spreadsheets/d/11923uPwbBZFjjGgGUA6NLw09EwE0CqkOc4q9oUmW1yo/edit?usp=sharing"",""นครสวรรค์!J456"")"),0)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IFERROR(__xludf.DUMMYFUNCTION("IMPORTRANGE(""https://docs.google.com/spreadsheets/d/11923uPwbBZFjjGgGUA6NLw09EwE0CqkOc4q9oUmW1yo/edit?usp=sharing"",""นครสวรรค์!I457"")"),"")</f>
        <v/>
      </c>
      <c r="J562" s="191" t="str">
        <f ca="1">IFERROR(__xludf.DUMMYFUNCTION("IMPORTRANGE(""https://docs.google.com/spreadsheets/d/11923uPwbBZFjjGgGUA6NLw09EwE0CqkOc4q9oUmW1yo/edit?usp=sharing"",""นครสวรรค์!J457"")"),"")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IFERROR(__xludf.DUMMYFUNCTION("IMPORTRANGE(""https://docs.google.com/spreadsheets/d/11923uPwbBZFjjGgGUA6NLw09EwE0CqkOc4q9oUmW1yo/edit?usp=sharing"",""นครสวรรค์!I458"")"),"")</f>
        <v/>
      </c>
      <c r="J563" s="191" t="str">
        <f ca="1">IFERROR(__xludf.DUMMYFUNCTION("IMPORTRANGE(""https://docs.google.com/spreadsheets/d/11923uPwbBZFjjGgGUA6NLw09EwE0CqkOc4q9oUmW1yo/edit?usp=sharing"",""นครสวรรค์!J458"")"),"")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IFERROR(__xludf.DUMMYFUNCTION("IMPORTRANGE(""https://docs.google.com/spreadsheets/d/11923uPwbBZFjjGgGUA6NLw09EwE0CqkOc4q9oUmW1yo/edit?usp=sharing"",""นครสวรรค์!I459"")"),2750)</f>
        <v>2750</v>
      </c>
      <c r="J564" s="360">
        <f ca="1">IFERROR(__xludf.DUMMYFUNCTION("IMPORTRANGE(""https://docs.google.com/spreadsheets/d/11923uPwbBZFjjGgGUA6NLw09EwE0CqkOc4q9oUmW1yo/edit?usp=sharing"",""นครสวรรค์!J459"")"),683)</f>
        <v>683</v>
      </c>
      <c r="K564" s="361">
        <f t="shared" ca="1" si="121"/>
        <v>24.836363636363636</v>
      </c>
      <c r="L564" s="362">
        <f ca="1">IFERROR(__xludf.DUMMYFUNCTION("IMPORTRANGE(""https://docs.google.com/spreadsheets/d/11923uPwbBZFjjGgGUA6NLw09EwE0CqkOc4q9oUmW1yo/edit?usp=sharing"",""นครสวรรค์!L459"")"),140160)</f>
        <v>140160</v>
      </c>
      <c r="M564" s="362"/>
      <c r="N564" s="362">
        <f ca="1">IFERROR(__xludf.DUMMYFUNCTION("IMPORTRANGE(""https://docs.google.com/spreadsheets/d/11923uPwbBZFjjGgGUA6NLw09EwE0CqkOc4q9oUmW1yo/edit?usp=sharing"",""นครสวรรค์!M459"")"),21266)</f>
        <v>21266</v>
      </c>
      <c r="O564" s="362">
        <f t="shared" ref="O564:O568" ca="1" si="122">+IF(L564&gt;0,N564*100/L564,0)</f>
        <v>15.172659817351597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IFERROR(__xludf.DUMMYFUNCTION("IMPORTRANGE(""https://docs.google.com/spreadsheets/d/11923uPwbBZFjjGgGUA6NLw09EwE0CqkOc4q9oUmW1yo/edit?usp=sharing"",""นครสวรรค์!L460"")"),0)</f>
        <v>0</v>
      </c>
      <c r="M565" s="169"/>
      <c r="N565" s="171">
        <f ca="1">IFERROR(__xludf.DUMMYFUNCTION("IMPORTRANGE(""https://docs.google.com/spreadsheets/d/11923uPwbBZFjjGgGUA6NLw09EwE0CqkOc4q9oUmW1yo/edit?usp=sharing"",""นครสวรรค์!M460"")"),0)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IFERROR(__xludf.DUMMYFUNCTION("IMPORTRANGE(""https://docs.google.com/spreadsheets/d/11923uPwbBZFjjGgGUA6NLw09EwE0CqkOc4q9oUmW1yo/edit?usp=sharing"",""นครสวรรค์!L461"")"),140160)</f>
        <v>140160</v>
      </c>
      <c r="M566" s="169"/>
      <c r="N566" s="171">
        <f ca="1">IFERROR(__xludf.DUMMYFUNCTION("IMPORTRANGE(""https://docs.google.com/spreadsheets/d/11923uPwbBZFjjGgGUA6NLw09EwE0CqkOc4q9oUmW1yo/edit?usp=sharing"",""นครสวรรค์!M461"")"),21266)</f>
        <v>21266</v>
      </c>
      <c r="O566" s="171">
        <f t="shared" ca="1" si="122"/>
        <v>15.172659817351597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IFERROR(__xludf.DUMMYFUNCTION("IMPORTRANGE(""https://docs.google.com/spreadsheets/d/11923uPwbBZFjjGgGUA6NLw09EwE0CqkOc4q9oUmW1yo/edit?usp=sharing"",""นครสวรรค์!L462"")"),0)</f>
        <v>0</v>
      </c>
      <c r="M567" s="171"/>
      <c r="N567" s="171">
        <f ca="1">IFERROR(__xludf.DUMMYFUNCTION("IMPORTRANGE(""https://docs.google.com/spreadsheets/d/11923uPwbBZFjjGgGUA6NLw09EwE0CqkOc4q9oUmW1yo/edit?usp=sharing"",""นครสวรรค์!M462"")"),0)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IFERROR(__xludf.DUMMYFUNCTION("IMPORTRANGE(""https://docs.google.com/spreadsheets/d/11923uPwbBZFjjGgGUA6NLw09EwE0CqkOc4q9oUmW1yo/edit?usp=sharing"",""นครสวรรค์!L463"")"),140160)</f>
        <v>140160</v>
      </c>
      <c r="M568" s="171"/>
      <c r="N568" s="171">
        <f ca="1">IFERROR(__xludf.DUMMYFUNCTION("IMPORTRANGE(""https://docs.google.com/spreadsheets/d/11923uPwbBZFjjGgGUA6NLw09EwE0CqkOc4q9oUmW1yo/edit?usp=sharing"",""นครสวรรค์!M463"")"),21266)</f>
        <v>21266</v>
      </c>
      <c r="O568" s="171">
        <f t="shared" ca="1" si="122"/>
        <v>15.172659817351597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IFERROR(__xludf.DUMMYFUNCTION("IMPORTRANGE(""https://docs.google.com/spreadsheets/d/11923uPwbBZFjjGgGUA6NLw09EwE0CqkOc4q9oUmW1yo/edit?usp=sharing"",""นครสวรรค์!M464"")"),0)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IFERROR(__xludf.DUMMYFUNCTION("IMPORTRANGE(""https://docs.google.com/spreadsheets/d/11923uPwbBZFjjGgGUA6NLw09EwE0CqkOc4q9oUmW1yo/edit?usp=sharing"",""นครสวรรค์!M465"")"),0)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IFERROR(__xludf.DUMMYFUNCTION("IMPORTRANGE(""https://docs.google.com/spreadsheets/d/11923uPwbBZFjjGgGUA6NLw09EwE0CqkOc4q9oUmW1yo/edit?usp=sharing"",""นครสวรรค์!M466"")"),21266)</f>
        <v>21266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IFERROR(__xludf.DUMMYFUNCTION("IMPORTRANGE(""https://docs.google.com/spreadsheets/d/11923uPwbBZFjjGgGUA6NLw09EwE0CqkOc4q9oUmW1yo/edit?usp=sharing"",""นครสวรรค์!M467"")"),0)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IFERROR(__xludf.DUMMYFUNCTION("IMPORTRANGE(""https://docs.google.com/spreadsheets/d/11923uPwbBZFjjGgGUA6NLw09EwE0CqkOc4q9oUmW1yo/edit?usp=sharing"",""นครสวรรค์!I468"")"),2750)</f>
        <v>2750</v>
      </c>
      <c r="J573" s="401">
        <f ca="1">IFERROR(__xludf.DUMMYFUNCTION("IMPORTRANGE(""https://docs.google.com/spreadsheets/d/11923uPwbBZFjjGgGUA6NLw09EwE0CqkOc4q9oUmW1yo/edit?usp=sharing"",""นครสวรรค์!J468"")"),683)</f>
        <v>683</v>
      </c>
      <c r="K573" s="204">
        <f ca="1">IF(I573&gt;0,J573*100/I573,0)</f>
        <v>24.836363636363636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IFERROR(__xludf.DUMMYFUNCTION("IMPORTRANGE(""https://docs.google.com/spreadsheets/d/11923uPwbBZFjjGgGUA6NLw09EwE0CqkOc4q9oUmW1yo/edit?usp=sharing"",""นครสวรรค์!I470"")"),0)</f>
        <v>0</v>
      </c>
      <c r="J575" s="192">
        <f ca="1">IFERROR(__xludf.DUMMYFUNCTION("IMPORTRANGE(""https://docs.google.com/spreadsheets/d/11923uPwbBZFjjGgGUA6NLw09EwE0CqkOc4q9oUmW1yo/edit?usp=sharing"",""นครสวรรค์!J470"")"),4)</f>
        <v>4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IFERROR(__xludf.DUMMYFUNCTION("IMPORTRANGE(""https://docs.google.com/spreadsheets/d/11923uPwbBZFjjGgGUA6NLw09EwE0CqkOc4q9oUmW1yo/edit?usp=sharing"",""นครสวรรค์!I471"")"),0)</f>
        <v>0</v>
      </c>
      <c r="J576" s="192">
        <f ca="1">IFERROR(__xludf.DUMMYFUNCTION("IMPORTRANGE(""https://docs.google.com/spreadsheets/d/11923uPwbBZFjjGgGUA6NLw09EwE0CqkOc4q9oUmW1yo/edit?usp=sharing"",""นครสวรรค์!J471"")"),190)</f>
        <v>190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IFERROR(__xludf.DUMMYFUNCTION("IMPORTRANGE(""https://docs.google.com/spreadsheets/d/11923uPwbBZFjjGgGUA6NLw09EwE0CqkOc4q9oUmW1yo/edit?usp=sharing"",""นครสวรรค์!I472"")"),0)</f>
        <v>0</v>
      </c>
      <c r="J577" s="192">
        <f ca="1">IFERROR(__xludf.DUMMYFUNCTION("IMPORTRANGE(""https://docs.google.com/spreadsheets/d/11923uPwbBZFjjGgGUA6NLw09EwE0CqkOc4q9oUmW1yo/edit?usp=sharing"",""นครสวรรค์!J472"")"),493)</f>
        <v>493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IFERROR(__xludf.DUMMYFUNCTION("IMPORTRANGE(""https://docs.google.com/spreadsheets/d/11923uPwbBZFjjGgGUA6NLw09EwE0CqkOc4q9oUmW1yo/edit?usp=sharing"",""นครสวรรค์!I473"")"),0)</f>
        <v>0</v>
      </c>
      <c r="J578" s="192"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IFERROR(__xludf.DUMMYFUNCTION("IMPORTRANGE(""https://docs.google.com/spreadsheets/d/11923uPwbBZFjjGgGUA6NLw09EwE0CqkOc4q9oUmW1yo/edit?usp=sharing"",""นครสวรรค์!I474"")"),0)</f>
        <v>0</v>
      </c>
      <c r="J579" s="192">
        <f ca="1">IFERROR(__xludf.DUMMYFUNCTION("IMPORTRANGE(""https://docs.google.com/spreadsheets/d/11923uPwbBZFjjGgGUA6NLw09EwE0CqkOc4q9oUmW1yo/edit?usp=sharing"",""นครสวรรค์!J474"")"),0)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IFERROR(__xludf.DUMMYFUNCTION("IMPORTRANGE(""https://docs.google.com/spreadsheets/d/11923uPwbBZFjjGgGUA6NLw09EwE0CqkOc4q9oUmW1yo/edit?usp=sharing"",""นครสวรรค์!I475"")"),0)</f>
        <v>0</v>
      </c>
      <c r="J580" s="360">
        <f ca="1">IFERROR(__xludf.DUMMYFUNCTION("IMPORTRANGE(""https://docs.google.com/spreadsheets/d/11923uPwbBZFjjGgGUA6NLw09EwE0CqkOc4q9oUmW1yo/edit?usp=sharing"",""นครสวรรค์!J475"")"),0)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IFERROR(__xludf.DUMMYFUNCTION("IMPORTRANGE(""https://docs.google.com/spreadsheets/d/11923uPwbBZFjjGgGUA6NLw09EwE0CqkOc4q9oUmW1yo/edit?usp=sharing"",""นครสวรรค์!L475"")"),0)</f>
        <v>0</v>
      </c>
      <c r="M580" s="362"/>
      <c r="N580" s="362">
        <f ca="1">IFERROR(__xludf.DUMMYFUNCTION("IMPORTRANGE(""https://docs.google.com/spreadsheets/d/11923uPwbBZFjjGgGUA6NLw09EwE0CqkOc4q9oUmW1yo/edit?usp=sharing"",""นครสวรรค์!M475"")"),0)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IFERROR(__xludf.DUMMYFUNCTION("IMPORTRANGE(""https://docs.google.com/spreadsheets/d/11923uPwbBZFjjGgGUA6NLw09EwE0CqkOc4q9oUmW1yo/edit?usp=sharing"",""นครสวรรค์!L476"")"),0)</f>
        <v>0</v>
      </c>
      <c r="M581" s="169"/>
      <c r="N581" s="171">
        <f ca="1">IFERROR(__xludf.DUMMYFUNCTION("IMPORTRANGE(""https://docs.google.com/spreadsheets/d/11923uPwbBZFjjGgGUA6NLw09EwE0CqkOc4q9oUmW1yo/edit?usp=sharing"",""นครสวรรค์!M476"")"),0)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IFERROR(__xludf.DUMMYFUNCTION("IMPORTRANGE(""https://docs.google.com/spreadsheets/d/11923uPwbBZFjjGgGUA6NLw09EwE0CqkOc4q9oUmW1yo/edit?usp=sharing"",""นครสวรรค์!L477"")"),0)</f>
        <v>0</v>
      </c>
      <c r="M582" s="169"/>
      <c r="N582" s="171">
        <f ca="1">IFERROR(__xludf.DUMMYFUNCTION("IMPORTRANGE(""https://docs.google.com/spreadsheets/d/11923uPwbBZFjjGgGUA6NLw09EwE0CqkOc4q9oUmW1yo/edit?usp=sharing"",""นครสวรรค์!M477"")"),0)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IFERROR(__xludf.DUMMYFUNCTION("IMPORTRANGE(""https://docs.google.com/spreadsheets/d/11923uPwbBZFjjGgGUA6NLw09EwE0CqkOc4q9oUmW1yo/edit?usp=sharing"",""นครสวรรค์!L478"")"),0)</f>
        <v>0</v>
      </c>
      <c r="M583" s="171"/>
      <c r="N583" s="171">
        <f ca="1">IFERROR(__xludf.DUMMYFUNCTION("IMPORTRANGE(""https://docs.google.com/spreadsheets/d/11923uPwbBZFjjGgGUA6NLw09EwE0CqkOc4q9oUmW1yo/edit?usp=sharing"",""นครสวรรค์!M478"")"),0)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IFERROR(__xludf.DUMMYFUNCTION("IMPORTRANGE(""https://docs.google.com/spreadsheets/d/11923uPwbBZFjjGgGUA6NLw09EwE0CqkOc4q9oUmW1yo/edit?usp=sharing"",""นครสวรรค์!L479"")"),0)</f>
        <v>0</v>
      </c>
      <c r="M584" s="171"/>
      <c r="N584" s="171">
        <f ca="1">IFERROR(__xludf.DUMMYFUNCTION("IMPORTRANGE(""https://docs.google.com/spreadsheets/d/11923uPwbBZFjjGgGUA6NLw09EwE0CqkOc4q9oUmW1yo/edit?usp=sharing"",""นครสวรรค์!M479"")"),0)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IFERROR(__xludf.DUMMYFUNCTION("IMPORTRANGE(""https://docs.google.com/spreadsheets/d/11923uPwbBZFjjGgGUA6NLw09EwE0CqkOc4q9oUmW1yo/edit?usp=sharing"",""นครสวรรค์!M480"")"),0)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IFERROR(__xludf.DUMMYFUNCTION("IMPORTRANGE(""https://docs.google.com/spreadsheets/d/11923uPwbBZFjjGgGUA6NLw09EwE0CqkOc4q9oUmW1yo/edit?usp=sharing"",""นครสวรรค์!M481"")"),0)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IFERROR(__xludf.DUMMYFUNCTION("IMPORTRANGE(""https://docs.google.com/spreadsheets/d/11923uPwbBZFjjGgGUA6NLw09EwE0CqkOc4q9oUmW1yo/edit?usp=sharing"",""นครสวรรค์!M482"")"),0)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IFERROR(__xludf.DUMMYFUNCTION("IMPORTRANGE(""https://docs.google.com/spreadsheets/d/11923uPwbBZFjjGgGUA6NLw09EwE0CqkOc4q9oUmW1yo/edit?usp=sharing"",""นครสวรรค์!M483"")"),0)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IFERROR(__xludf.DUMMYFUNCTION("IMPORTRANGE(""https://docs.google.com/spreadsheets/d/11923uPwbBZFjjGgGUA6NLw09EwE0CqkOc4q9oUmW1yo/edit?usp=sharing"",""นครสวรรค์!I484"")"),0)</f>
        <v>0</v>
      </c>
      <c r="J589" s="191">
        <f ca="1">IFERROR(__xludf.DUMMYFUNCTION("IMPORTRANGE(""https://docs.google.com/spreadsheets/d/11923uPwbBZFjjGgGUA6NLw09EwE0CqkOc4q9oUmW1yo/edit?usp=sharing"",""นครสวรรค์!J484"")"),0)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IFERROR(__xludf.DUMMYFUNCTION("IMPORTRANGE(""https://docs.google.com/spreadsheets/d/11923uPwbBZFjjGgGUA6NLw09EwE0CqkOc4q9oUmW1yo/edit?usp=sharing"",""นครสวรรค์!I485"")"),0)</f>
        <v>0</v>
      </c>
      <c r="J590" s="191">
        <f ca="1">IFERROR(__xludf.DUMMYFUNCTION("IMPORTRANGE(""https://docs.google.com/spreadsheets/d/11923uPwbBZFjjGgGUA6NLw09EwE0CqkOc4q9oUmW1yo/edit?usp=sharing"",""นครสวรรค์!J485"")"),0)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IFERROR(__xludf.DUMMYFUNCTION("IMPORTRANGE(""https://docs.google.com/spreadsheets/d/11923uPwbBZFjjGgGUA6NLw09EwE0CqkOc4q9oUmW1yo/edit?usp=sharing"",""นครสวรรค์!I486"")"),0)</f>
        <v>0</v>
      </c>
      <c r="J591" s="191">
        <f ca="1">IFERROR(__xludf.DUMMYFUNCTION("IMPORTRANGE(""https://docs.google.com/spreadsheets/d/11923uPwbBZFjjGgGUA6NLw09EwE0CqkOc4q9oUmW1yo/edit?usp=sharing"",""นครสวรรค์!J486"")"),0)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IFERROR(__xludf.DUMMYFUNCTION("IMPORTRANGE(""https://docs.google.com/spreadsheets/d/11923uPwbBZFjjGgGUA6NLw09EwE0CqkOc4q9oUmW1yo/edit?usp=sharing"",""นครสวรรค์!I487"")"),0)</f>
        <v>0</v>
      </c>
      <c r="J592" s="191">
        <f ca="1">IFERROR(__xludf.DUMMYFUNCTION("IMPORTRANGE(""https://docs.google.com/spreadsheets/d/11923uPwbBZFjjGgGUA6NLw09EwE0CqkOc4q9oUmW1yo/edit?usp=sharing"",""นครสวรรค์!J487"")"),0)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IFERROR(__xludf.DUMMYFUNCTION("IMPORTRANGE(""https://docs.google.com/spreadsheets/d/11923uPwbBZFjjGgGUA6NLw09EwE0CqkOc4q9oUmW1yo/edit?usp=sharing"",""นครสวรรค์!I488"")"),0)</f>
        <v>0</v>
      </c>
      <c r="J593" s="191">
        <f ca="1">IFERROR(__xludf.DUMMYFUNCTION("IMPORTRANGE(""https://docs.google.com/spreadsheets/d/11923uPwbBZFjjGgGUA6NLw09EwE0CqkOc4q9oUmW1yo/edit?usp=sharing"",""นครสวรรค์!J488"")"),0)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IFERROR(__xludf.DUMMYFUNCTION("IMPORTRANGE(""https://docs.google.com/spreadsheets/d/11923uPwbBZFjjGgGUA6NLw09EwE0CqkOc4q9oUmW1yo/edit?usp=sharing"",""นครสวรรค์!I489"")"),0)</f>
        <v>0</v>
      </c>
      <c r="J594" s="191">
        <f ca="1">IFERROR(__xludf.DUMMYFUNCTION("IMPORTRANGE(""https://docs.google.com/spreadsheets/d/11923uPwbBZFjjGgGUA6NLw09EwE0CqkOc4q9oUmW1yo/edit?usp=sharing"",""นครสวรรค์!J489"")"),0)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IFERROR(__xludf.DUMMYFUNCTION("IMPORTRANGE(""https://docs.google.com/spreadsheets/d/11923uPwbBZFjjGgGUA6NLw09EwE0CqkOc4q9oUmW1yo/edit?usp=sharing"",""นครสวรรค์!I490"")"),0)</f>
        <v>0</v>
      </c>
      <c r="J595" s="191">
        <f ca="1">IFERROR(__xludf.DUMMYFUNCTION("IMPORTRANGE(""https://docs.google.com/spreadsheets/d/11923uPwbBZFjjGgGUA6NLw09EwE0CqkOc4q9oUmW1yo/edit?usp=sharing"",""นครสวรรค์!J490"")"),0)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IFERROR(__xludf.DUMMYFUNCTION("IMPORTRANGE(""https://docs.google.com/spreadsheets/d/11923uPwbBZFjjGgGUA6NLw09EwE0CqkOc4q9oUmW1yo/edit?usp=sharing"",""นครสวรรค์!I491"")"),0)</f>
        <v>0</v>
      </c>
      <c r="J596" s="238">
        <f ca="1">IFERROR(__xludf.DUMMYFUNCTION("IMPORTRANGE(""https://docs.google.com/spreadsheets/d/11923uPwbBZFjjGgGUA6NLw09EwE0CqkOc4q9oUmW1yo/edit?usp=sharing"",""นครสวรรค์!J491"")"),0)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IFERROR(__xludf.DUMMYFUNCTION("IMPORTRANGE(""https://docs.google.com/spreadsheets/d/11923uPwbBZFjjGgGUA6NLw09EwE0CqkOc4q9oUmW1yo/edit?usp=sharing"",""นครสวรรค์!I492"")"),50)</f>
        <v>50</v>
      </c>
      <c r="J597" s="464">
        <f ca="1">IFERROR(__xludf.DUMMYFUNCTION("IMPORTRANGE(""https://docs.google.com/spreadsheets/d/11923uPwbBZFjjGgGUA6NLw09EwE0CqkOc4q9oUmW1yo/edit?usp=sharing"",""นครสวรรค์!J492"")"),0)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IFERROR(__xludf.DUMMYFUNCTION("IMPORTRANGE(""https://docs.google.com/spreadsheets/d/11923uPwbBZFjjGgGUA6NLw09EwE0CqkOc4q9oUmW1yo/edit?usp=sharing"",""นครสวรรค์!L492"")"),5350)</f>
        <v>5350</v>
      </c>
      <c r="M597" s="395"/>
      <c r="N597" s="395">
        <f ca="1">IFERROR(__xludf.DUMMYFUNCTION("IMPORTRANGE(""https://docs.google.com/spreadsheets/d/11923uPwbBZFjjGgGUA6NLw09EwE0CqkOc4q9oUmW1yo/edit?usp=sharing"",""นครสวรรค์!M492"")"),0)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IFERROR(__xludf.DUMMYFUNCTION("IMPORTRANGE(""https://docs.google.com/spreadsheets/d/11923uPwbBZFjjGgGUA6NLw09EwE0CqkOc4q9oUmW1yo/edit?usp=sharing"",""นครสวรรค์!L493"")"),0)</f>
        <v>0</v>
      </c>
      <c r="M598" s="169"/>
      <c r="N598" s="171">
        <f ca="1">IFERROR(__xludf.DUMMYFUNCTION("IMPORTRANGE(""https://docs.google.com/spreadsheets/d/11923uPwbBZFjjGgGUA6NLw09EwE0CqkOc4q9oUmW1yo/edit?usp=sharing"",""นครสวรรค์!M493"")"),0)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IFERROR(__xludf.DUMMYFUNCTION("IMPORTRANGE(""https://docs.google.com/spreadsheets/d/11923uPwbBZFjjGgGUA6NLw09EwE0CqkOc4q9oUmW1yo/edit?usp=sharing"",""นครสวรรค์!L494"")"),5350)</f>
        <v>5350</v>
      </c>
      <c r="M599" s="169"/>
      <c r="N599" s="171">
        <f ca="1">IFERROR(__xludf.DUMMYFUNCTION("IMPORTRANGE(""https://docs.google.com/spreadsheets/d/11923uPwbBZFjjGgGUA6NLw09EwE0CqkOc4q9oUmW1yo/edit?usp=sharing"",""นครสวรรค์!M494"")"),0)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IFERROR(__xludf.DUMMYFUNCTION("IMPORTRANGE(""https://docs.google.com/spreadsheets/d/11923uPwbBZFjjGgGUA6NLw09EwE0CqkOc4q9oUmW1yo/edit?usp=sharing"",""นครสวรรค์!L495"")"),0)</f>
        <v>0</v>
      </c>
      <c r="M600" s="171"/>
      <c r="N600" s="171">
        <f ca="1">IFERROR(__xludf.DUMMYFUNCTION("IMPORTRANGE(""https://docs.google.com/spreadsheets/d/11923uPwbBZFjjGgGUA6NLw09EwE0CqkOc4q9oUmW1yo/edit?usp=sharing"",""นครสวรรค์!M495"")"),0)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IFERROR(__xludf.DUMMYFUNCTION("IMPORTRANGE(""https://docs.google.com/spreadsheets/d/11923uPwbBZFjjGgGUA6NLw09EwE0CqkOc4q9oUmW1yo/edit?usp=sharing"",""นครสวรรค์!L496"")"),5350)</f>
        <v>5350</v>
      </c>
      <c r="M601" s="171"/>
      <c r="N601" s="171">
        <f ca="1">IFERROR(__xludf.DUMMYFUNCTION("IMPORTRANGE(""https://docs.google.com/spreadsheets/d/11923uPwbBZFjjGgGUA6NLw09EwE0CqkOc4q9oUmW1yo/edit?usp=sharing"",""นครสวรรค์!M496"")"),0)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IFERROR(__xludf.DUMMYFUNCTION("IMPORTRANGE(""https://docs.google.com/spreadsheets/d/11923uPwbBZFjjGgGUA6NLw09EwE0CqkOc4q9oUmW1yo/edit?usp=sharing"",""นครสวรรค์!M497"")"),0)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IFERROR(__xludf.DUMMYFUNCTION("IMPORTRANGE(""https://docs.google.com/spreadsheets/d/11923uPwbBZFjjGgGUA6NLw09EwE0CqkOc4q9oUmW1yo/edit?usp=sharing"",""นครสวรรค์!M498"")"),0)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IFERROR(__xludf.DUMMYFUNCTION("IMPORTRANGE(""https://docs.google.com/spreadsheets/d/11923uPwbBZFjjGgGUA6NLw09EwE0CqkOc4q9oUmW1yo/edit?usp=sharing"",""นครสวรรค์!M499"")"),0)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IFERROR(__xludf.DUMMYFUNCTION("IMPORTRANGE(""https://docs.google.com/spreadsheets/d/11923uPwbBZFjjGgGUA6NLw09EwE0CqkOc4q9oUmW1yo/edit?usp=sharing"",""นครสวรรค์!M500"")"),0)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IFERROR(__xludf.DUMMYFUNCTION("IMPORTRANGE(""https://docs.google.com/spreadsheets/d/11923uPwbBZFjjGgGUA6NLw09EwE0CqkOc4q9oUmW1yo/edit?usp=sharing"",""นครสวรรค์!J502"")"),0)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IFERROR(__xludf.DUMMYFUNCTION("IMPORTRANGE(""https://docs.google.com/spreadsheets/d/11923uPwbBZFjjGgGUA6NLw09EwE0CqkOc4q9oUmW1yo/edit?usp=sharing"",""นครสวรรค์!J503"")"),1)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IFERROR(__xludf.DUMMYFUNCTION("IMPORTRANGE(""https://docs.google.com/spreadsheets/d/11923uPwbBZFjjGgGUA6NLw09EwE0CqkOc4q9oUmW1yo/edit?usp=sharing"",""นครสวรรค์!J166"")"),0)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IFERROR(__xludf.DUMMYFUNCTION("IMPORTRANGE(""https://docs.google.com/spreadsheets/d/11923uPwbBZFjjGgGUA6NLw09EwE0CqkOc4q9oUmW1yo/edit?usp=sharing"",""นครสวรรค์!J166"")"),0)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IFERROR(__xludf.DUMMYFUNCTION("IMPORTRANGE(""https://docs.google.com/spreadsheets/d/11923uPwbBZFjjGgGUA6NLw09EwE0CqkOc4q9oUmW1yo/edit?usp=sharing"",""นครสวรรค์!I506"")"),50)</f>
        <v>50</v>
      </c>
      <c r="J611" s="167">
        <f ca="1">IFERROR(__xludf.DUMMYFUNCTION("IMPORTRANGE(""https://docs.google.com/spreadsheets/d/11923uPwbBZFjjGgGUA6NLw09EwE0CqkOc4q9oUmW1yo/edit?usp=sharing"",""นครสวรรค์!J506"")"),0)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IFERROR(__xludf.DUMMYFUNCTION("IMPORTRANGE(""https://docs.google.com/spreadsheets/d/11923uPwbBZFjjGgGUA6NLw09EwE0CqkOc4q9oUmW1yo/edit?usp=sharing"",""นครสวรรค์!I507"")"),0)</f>
        <v>0</v>
      </c>
      <c r="J612" s="192">
        <f ca="1">IFERROR(__xludf.DUMMYFUNCTION("IMPORTRANGE(""https://docs.google.com/spreadsheets/d/11923uPwbBZFjjGgGUA6NLw09EwE0CqkOc4q9oUmW1yo/edit?usp=sharing"",""นครสวรรค์!J507"")"),14)</f>
        <v>14</v>
      </c>
      <c r="K612" s="168">
        <f t="shared" ca="1" si="127"/>
        <v>28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IFERROR(__xludf.DUMMYFUNCTION("IMPORTRANGE(""https://docs.google.com/spreadsheets/d/11923uPwbBZFjjGgGUA6NLw09EwE0CqkOc4q9oUmW1yo/edit?usp=sharing"",""นครสวรรค์!I508"")"),0)</f>
        <v>0</v>
      </c>
      <c r="J613" s="192">
        <f ca="1">IFERROR(__xludf.DUMMYFUNCTION("IMPORTRANGE(""https://docs.google.com/spreadsheets/d/11923uPwbBZFjjGgGUA6NLw09EwE0CqkOc4q9oUmW1yo/edit?usp=sharing"",""นครสวรรค์!J508"")"),0)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IFERROR(__xludf.DUMMYFUNCTION("IMPORTRANGE(""https://docs.google.com/spreadsheets/d/11923uPwbBZFjjGgGUA6NLw09EwE0CqkOc4q9oUmW1yo/edit?usp=sharing"",""นครสวรรค์!I509"")"),0)</f>
        <v>0</v>
      </c>
      <c r="J614" s="192">
        <f ca="1">IFERROR(__xludf.DUMMYFUNCTION("IMPORTRANGE(""https://docs.google.com/spreadsheets/d/11923uPwbBZFjjGgGUA6NLw09EwE0CqkOc4q9oUmW1yo/edit?usp=sharing"",""นครสวรรค์!J509"")"),0)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IFERROR(__xludf.DUMMYFUNCTION("IMPORTRANGE(""https://docs.google.com/spreadsheets/d/11923uPwbBZFjjGgGUA6NLw09EwE0CqkOc4q9oUmW1yo/edit?usp=sharing"",""นครสวรรค์!I510"")"),0)</f>
        <v>0</v>
      </c>
      <c r="J615" s="192">
        <f ca="1">IFERROR(__xludf.DUMMYFUNCTION("IMPORTRANGE(""https://docs.google.com/spreadsheets/d/11923uPwbBZFjjGgGUA6NLw09EwE0CqkOc4q9oUmW1yo/edit?usp=sharing"",""นครสวรรค์!J510"")"),0)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IFERROR(__xludf.DUMMYFUNCTION("IMPORTRANGE(""https://docs.google.com/spreadsheets/d/11923uPwbBZFjjGgGUA6NLw09EwE0CqkOc4q9oUmW1yo/edit?usp=sharing"",""นครสวรรค์!I511"")"),0)</f>
        <v>0</v>
      </c>
      <c r="J616" s="192">
        <f ca="1">IFERROR(__xludf.DUMMYFUNCTION("IMPORTRANGE(""https://docs.google.com/spreadsheets/d/11923uPwbBZFjjGgGUA6NLw09EwE0CqkOc4q9oUmW1yo/edit?usp=sharing"",""นครสวรรค์!J511"")"),0)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IFERROR(__xludf.DUMMYFUNCTION("IMPORTRANGE(""https://docs.google.com/spreadsheets/d/11923uPwbBZFjjGgGUA6NLw09EwE0CqkOc4q9oUmW1yo/edit?usp=sharing"",""นครสวรรค์!I512"")"),0)</f>
        <v>0</v>
      </c>
      <c r="J617" s="191">
        <f ca="1">IFERROR(__xludf.DUMMYFUNCTION("IMPORTRANGE(""https://docs.google.com/spreadsheets/d/11923uPwbBZFjjGgGUA6NLw09EwE0CqkOc4q9oUmW1yo/edit?usp=sharing"",""นครสวรรค์!J512"")"),0)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IFERROR(__xludf.DUMMYFUNCTION("IMPORTRANGE(""https://docs.google.com/spreadsheets/d/11923uPwbBZFjjGgGUA6NLw09EwE0CqkOc4q9oUmW1yo/edit?usp=sharing"",""นครสวรรค์!I513"")"),0)</f>
        <v>0</v>
      </c>
      <c r="J618" s="192">
        <f ca="1">IFERROR(__xludf.DUMMYFUNCTION("IMPORTRANGE(""https://docs.google.com/spreadsheets/d/11923uPwbBZFjjGgGUA6NLw09EwE0CqkOc4q9oUmW1yo/edit?usp=sharing"",""นครสวรรค์!J513"")"),0)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IFERROR(__xludf.DUMMYFUNCTION("IMPORTRANGE(""https://docs.google.com/spreadsheets/d/11923uPwbBZFjjGgGUA6NLw09EwE0CqkOc4q9oUmW1yo/edit?usp=sharing"",""นครสวรรค์!I514"")"),0)</f>
        <v>0</v>
      </c>
      <c r="J619" s="192">
        <f ca="1">IFERROR(__xludf.DUMMYFUNCTION("IMPORTRANGE(""https://docs.google.com/spreadsheets/d/11923uPwbBZFjjGgGUA6NLw09EwE0CqkOc4q9oUmW1yo/edit?usp=sharing"",""นครสวรรค์!J514"")"),0)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IFERROR(__xludf.DUMMYFUNCTION("IMPORTRANGE(""https://docs.google.com/spreadsheets/d/11923uPwbBZFjjGgGUA6NLw09EwE0CqkOc4q9oUmW1yo/edit?usp=sharing"",""นครสวรรค์!I515"")"),0)</f>
        <v>0</v>
      </c>
      <c r="J620" s="167">
        <f ca="1">IFERROR(__xludf.DUMMYFUNCTION("IMPORTRANGE(""https://docs.google.com/spreadsheets/d/11923uPwbBZFjjGgGUA6NLw09EwE0CqkOc4q9oUmW1yo/edit?usp=sharing"",""นครสวรรค์!J515"")"),0)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IFERROR(__xludf.DUMMYFUNCTION("IMPORTRANGE(""https://docs.google.com/spreadsheets/d/11923uPwbBZFjjGgGUA6NLw09EwE0CqkOc4q9oUmW1yo/edit?usp=sharing"",""นครสวรรค์!I516"")"),0)</f>
        <v>0</v>
      </c>
      <c r="J621" s="167">
        <f ca="1">IFERROR(__xludf.DUMMYFUNCTION("IMPORTRANGE(""https://docs.google.com/spreadsheets/d/11923uPwbBZFjjGgGUA6NLw09EwE0CqkOc4q9oUmW1yo/edit?usp=sharing"",""นครสวรรค์!J516"")"),0)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IFERROR(__xludf.DUMMYFUNCTION("IMPORTRANGE(""https://docs.google.com/spreadsheets/d/11923uPwbBZFjjGgGUA6NLw09EwE0CqkOc4q9oUmW1yo/edit?usp=sharing"",""นครสวรรค์!I517"")"),0)</f>
        <v>0</v>
      </c>
      <c r="J622" s="192">
        <f ca="1">IFERROR(__xludf.DUMMYFUNCTION("IMPORTRANGE(""https://docs.google.com/spreadsheets/d/11923uPwbBZFjjGgGUA6NLw09EwE0CqkOc4q9oUmW1yo/edit?usp=sharing"",""นครสวรรค์!J517"")"),0)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IFERROR(__xludf.DUMMYFUNCTION("IMPORTRANGE(""https://docs.google.com/spreadsheets/d/11923uPwbBZFjjGgGUA6NLw09EwE0CqkOc4q9oUmW1yo/edit?usp=sharing"",""นครสวรรค์!I518"")"),0)</f>
        <v>0</v>
      </c>
      <c r="J623" s="192">
        <f ca="1">IFERROR(__xludf.DUMMYFUNCTION("IMPORTRANGE(""https://docs.google.com/spreadsheets/d/11923uPwbBZFjjGgGUA6NLw09EwE0CqkOc4q9oUmW1yo/edit?usp=sharing"",""นครสวรรค์!J518"")"),0)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IFERROR(__xludf.DUMMYFUNCTION("IMPORTRANGE(""https://docs.google.com/spreadsheets/d/11923uPwbBZFjjGgGUA6NLw09EwE0CqkOc4q9oUmW1yo/edit?usp=sharing"",""นครสวรรค์!I519"")"),0)</f>
        <v>0</v>
      </c>
      <c r="J624" s="191">
        <f ca="1">IFERROR(__xludf.DUMMYFUNCTION("IMPORTRANGE(""https://docs.google.com/spreadsheets/d/11923uPwbBZFjjGgGUA6NLw09EwE0CqkOc4q9oUmW1yo/edit?usp=sharing"",""นครสวรรค์!J519"")"),0)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IFERROR(__xludf.DUMMYFUNCTION("IMPORTRANGE(""https://docs.google.com/spreadsheets/d/11923uPwbBZFjjGgGUA6NLw09EwE0CqkOc4q9oUmW1yo/edit?usp=sharing"",""นครสวรรค์!I520"")"),0)</f>
        <v>0</v>
      </c>
      <c r="J625" s="192">
        <f ca="1">IFERROR(__xludf.DUMMYFUNCTION("IMPORTRANGE(""https://docs.google.com/spreadsheets/d/11923uPwbBZFjjGgGUA6NLw09EwE0CqkOc4q9oUmW1yo/edit?usp=sharing"",""นครสวรรค์!J520"")"),0)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IFERROR(__xludf.DUMMYFUNCTION("IMPORTRANGE(""https://docs.google.com/spreadsheets/d/11923uPwbBZFjjGgGUA6NLw09EwE0CqkOc4q9oUmW1yo/edit?usp=sharing"",""นครสวรรค์!I521"")"),0)</f>
        <v>0</v>
      </c>
      <c r="J626" s="192">
        <f ca="1">IFERROR(__xludf.DUMMYFUNCTION("IMPORTRANGE(""https://docs.google.com/spreadsheets/d/11923uPwbBZFjjGgGUA6NLw09EwE0CqkOc4q9oUmW1yo/edit?usp=sharing"",""นครสวรรค์!J521"")"),0)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IFERROR(__xludf.DUMMYFUNCTION("IMPORTRANGE(""https://docs.google.com/spreadsheets/d/11923uPwbBZFjjGgGUA6NLw09EwE0CqkOc4q9oUmW1yo/edit?usp=sharing"",""นครสวรรค์!I523"")"),1200000)</f>
        <v>1200000</v>
      </c>
      <c r="J628" s="332">
        <f ca="1">IFERROR(__xludf.DUMMYFUNCTION("IMPORTRANGE(""https://docs.google.com/spreadsheets/d/11923uPwbBZFjjGgGUA6NLw09EwE0CqkOc4q9oUmW1yo/edit?usp=sharing"",""นครสวรรค์!J523"")"),0)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IFERROR(__xludf.DUMMYFUNCTION("IMPORTRANGE(""https://docs.google.com/spreadsheets/d/11923uPwbBZFjjGgGUA6NLw09EwE0CqkOc4q9oUmW1yo/edit?usp=sharing"",""นครสวรรค์!I524"")"),60)</f>
        <v>60</v>
      </c>
      <c r="J629" s="332">
        <f ca="1">IFERROR(__xludf.DUMMYFUNCTION("IMPORTRANGE(""https://docs.google.com/spreadsheets/d/11923uPwbBZFjjGgGUA6NLw09EwE0CqkOc4q9oUmW1yo/edit?usp=sharing"",""นครสวรรค์!J524"")"),0)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IFERROR(__xludf.DUMMYFUNCTION("IMPORTRANGE(""https://docs.google.com/spreadsheets/d/11923uPwbBZFjjGgGUA6NLw09EwE0CqkOc4q9oUmW1yo/edit?usp=sharing"",""นครสวรรค์!I525"")"),4829545.82)</f>
        <v>4829545.82</v>
      </c>
      <c r="J630" s="332">
        <f ca="1">IFERROR(__xludf.DUMMYFUNCTION("IMPORTRANGE(""https://docs.google.com/spreadsheets/d/11923uPwbBZFjjGgGUA6NLw09EwE0CqkOc4q9oUmW1yo/edit?usp=sharing"",""นครสวรรค์!J525"")"),127765.06)</f>
        <v>127765.06</v>
      </c>
      <c r="K630" s="333">
        <f t="shared" ca="1" si="129"/>
        <v>2.6454881009908298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IFERROR(__xludf.DUMMYFUNCTION("IMPORTRANGE(""https://docs.google.com/spreadsheets/d/11923uPwbBZFjjGgGUA6NLw09EwE0CqkOc4q9oUmW1yo/edit?usp=sharing"",""นครสวรรค์!I526"")"),266)</f>
        <v>266</v>
      </c>
      <c r="J631" s="332">
        <f ca="1">IFERROR(__xludf.DUMMYFUNCTION("IMPORTRANGE(""https://docs.google.com/spreadsheets/d/11923uPwbBZFjjGgGUA6NLw09EwE0CqkOc4q9oUmW1yo/edit?usp=sharing"",""นครสวรรค์!J526"")"),10)</f>
        <v>10</v>
      </c>
      <c r="K631" s="333">
        <f t="shared" ca="1" si="129"/>
        <v>3.7593984962406015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IFERROR(__xludf.DUMMYFUNCTION("IMPORTRANGE(""https://docs.google.com/spreadsheets/d/11923uPwbBZFjjGgGUA6NLw09EwE0CqkOc4q9oUmW1yo/edit?usp=sharing"",""นครสวรรค์!I527"")"),41056380.57)</f>
        <v>41056380.57</v>
      </c>
      <c r="J632" s="332">
        <f ca="1">IFERROR(__xludf.DUMMYFUNCTION("IMPORTRANGE(""https://docs.google.com/spreadsheets/d/11923uPwbBZFjjGgGUA6NLw09EwE0CqkOc4q9oUmW1yo/edit?usp=sharing"",""นครสวรรค์!J527"")"),2262365.85)</f>
        <v>2262365.85</v>
      </c>
      <c r="K632" s="333">
        <f t="shared" ca="1" si="129"/>
        <v>5.5103879557593451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IFERROR(__xludf.DUMMYFUNCTION("IMPORTRANGE(""https://docs.google.com/spreadsheets/d/11923uPwbBZFjjGgGUA6NLw09EwE0CqkOc4q9oUmW1yo/edit?usp=sharing"",""นครสวรรค์!I528"")"),2035)</f>
        <v>2035</v>
      </c>
      <c r="J633" s="332">
        <f ca="1">IFERROR(__xludf.DUMMYFUNCTION("IMPORTRANGE(""https://docs.google.com/spreadsheets/d/11923uPwbBZFjjGgGUA6NLw09EwE0CqkOc4q9oUmW1yo/edit?usp=sharing"",""นครสวรรค์!J528"")"),221)</f>
        <v>221</v>
      </c>
      <c r="K633" s="333">
        <f t="shared" ca="1" si="129"/>
        <v>10.85995085995086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IFERROR(__xludf.DUMMYFUNCTION("IMPORTRANGE(""https://docs.google.com/spreadsheets/d/11923uPwbBZFjjGgGUA6NLw09EwE0CqkOc4q9oUmW1yo/edit?usp=sharing"",""นครสวรรค์!I529"")"),1260000)</f>
        <v>1260000</v>
      </c>
      <c r="J634" s="332">
        <f ca="1">IFERROR(__xludf.DUMMYFUNCTION("IMPORTRANGE(""https://docs.google.com/spreadsheets/d/11923uPwbBZFjjGgGUA6NLw09EwE0CqkOc4q9oUmW1yo/edit?usp=sharing"",""นครสวรรค์!J529"")"),0)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IFERROR(__xludf.DUMMYFUNCTION("IMPORTRANGE(""https://docs.google.com/spreadsheets/d/11923uPwbBZFjjGgGUA6NLw09EwE0CqkOc4q9oUmW1yo/edit?usp=sharing"",""นครสวรรค์!I530"")"),63)</f>
        <v>63</v>
      </c>
      <c r="J635" s="462">
        <f ca="1">IFERROR(__xludf.DUMMYFUNCTION("IMPORTRANGE(""https://docs.google.com/spreadsheets/d/11923uPwbBZFjjGgGUA6NLw09EwE0CqkOc4q9oUmW1yo/edit?usp=sharing"",""นครสวรรค์!J530"")"),0)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242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13689069</v>
      </c>
      <c r="M8" s="25">
        <f t="shared" ca="1" si="0"/>
        <v>1912655</v>
      </c>
      <c r="N8" s="25">
        <f t="shared" ca="1" si="0"/>
        <v>1559348</v>
      </c>
      <c r="O8" s="24">
        <f t="shared" ref="O8:O16" ca="1" si="1">IF(L8&gt;0,N8*100/L8,0)</f>
        <v>11.391191029864778</v>
      </c>
      <c r="P8" s="24">
        <f t="shared" ref="P8:P16" ca="1" si="2">IF(M8&gt;0,N8*100/M8,0)</f>
        <v>81.527928455471582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13689069</v>
      </c>
      <c r="M10" s="32">
        <f t="shared" ca="1" si="4"/>
        <v>1912655</v>
      </c>
      <c r="N10" s="32">
        <f t="shared" ca="1" si="4"/>
        <v>1559348</v>
      </c>
      <c r="O10" s="31">
        <f t="shared" ca="1" si="1"/>
        <v>11.391191029864778</v>
      </c>
      <c r="P10" s="31">
        <f t="shared" ca="1" si="2"/>
        <v>81.527928455471582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6398069</v>
      </c>
      <c r="M12" s="40">
        <f t="shared" ca="1" si="6"/>
        <v>1912655</v>
      </c>
      <c r="N12" s="40">
        <f t="shared" ca="1" si="6"/>
        <v>1068748</v>
      </c>
      <c r="O12" s="40">
        <f t="shared" ca="1" si="1"/>
        <v>16.704227478634568</v>
      </c>
      <c r="P12" s="40">
        <f t="shared" ca="1" si="2"/>
        <v>55.877719714219239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1874000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4524069</v>
      </c>
      <c r="M14" s="40">
        <f t="shared" si="8"/>
        <v>0</v>
      </c>
      <c r="N14" s="40">
        <f t="shared" ca="1" si="8"/>
        <v>199389</v>
      </c>
      <c r="O14" s="43">
        <f t="shared" ca="1" si="1"/>
        <v>4.407293522711524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7291000</v>
      </c>
      <c r="M16" s="40">
        <f t="shared" si="10"/>
        <v>0</v>
      </c>
      <c r="N16" s="40">
        <f t="shared" ca="1" si="10"/>
        <v>490600</v>
      </c>
      <c r="O16" s="52">
        <f t="shared" ca="1" si="1"/>
        <v>6.7288437800027427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10919075</v>
      </c>
      <c r="M18" s="25">
        <f t="shared" ca="1" si="11"/>
        <v>1912655</v>
      </c>
      <c r="N18" s="25">
        <f t="shared" ca="1" si="11"/>
        <v>1359959</v>
      </c>
      <c r="O18" s="24">
        <f t="shared" ref="O18:O20" ca="1" si="12">IF(L18&gt;0,N18*100/L18,0)</f>
        <v>12.454892012372843</v>
      </c>
      <c r="P18" s="24">
        <f t="shared" ref="P18:P26" ca="1" si="13">IF(M18&gt;0,N18*100/M18,0)</f>
        <v>71.103204707592326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10919075</v>
      </c>
      <c r="M20" s="32">
        <f t="shared" ca="1" si="15"/>
        <v>1912655</v>
      </c>
      <c r="N20" s="32">
        <f t="shared" ca="1" si="15"/>
        <v>1359959</v>
      </c>
      <c r="O20" s="31">
        <f t="shared" ca="1" si="12"/>
        <v>12.454892012372843</v>
      </c>
      <c r="P20" s="31">
        <f t="shared" ca="1" si="13"/>
        <v>71.103204707592326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3628075</v>
      </c>
      <c r="M22" s="44">
        <f t="shared" ca="1" si="18"/>
        <v>1912655</v>
      </c>
      <c r="N22" s="43">
        <f t="shared" ca="1" si="18"/>
        <v>869359</v>
      </c>
      <c r="O22" s="43">
        <f t="shared" ca="1" si="17"/>
        <v>23.961990862923177</v>
      </c>
      <c r="P22" s="43">
        <f t="shared" ca="1" si="13"/>
        <v>45.452995966339984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1874000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1754075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7291000</v>
      </c>
      <c r="M26" s="52">
        <f t="shared" si="22"/>
        <v>0</v>
      </c>
      <c r="N26" s="52">
        <f t="shared" ca="1" si="22"/>
        <v>490600</v>
      </c>
      <c r="O26" s="52">
        <f t="shared" ca="1" si="17"/>
        <v>6.7288437800027427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2769994</v>
      </c>
      <c r="M28" s="25">
        <f t="shared" si="23"/>
        <v>0</v>
      </c>
      <c r="N28" s="25">
        <f t="shared" ca="1" si="23"/>
        <v>199389</v>
      </c>
      <c r="O28" s="24">
        <f t="shared" ref="O28:O30" ca="1" si="24">IF(L28&gt;0,N28*100/L28,0)</f>
        <v>7.198174436478924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2769994</v>
      </c>
      <c r="M30" s="32">
        <f t="shared" si="27"/>
        <v>0</v>
      </c>
      <c r="N30" s="32">
        <f t="shared" ca="1" si="27"/>
        <v>199389</v>
      </c>
      <c r="O30" s="31">
        <f t="shared" ca="1" si="24"/>
        <v>7.198174436478924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2769994</v>
      </c>
      <c r="M32" s="43">
        <f t="shared" si="30"/>
        <v>0</v>
      </c>
      <c r="N32" s="43">
        <f t="shared" ca="1" si="30"/>
        <v>199389</v>
      </c>
      <c r="O32" s="43">
        <f t="shared" ca="1" si="29"/>
        <v>7.198174436478924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2769994</v>
      </c>
      <c r="M34" s="43">
        <f t="shared" si="32"/>
        <v>0</v>
      </c>
      <c r="N34" s="43">
        <f t="shared" ca="1" si="32"/>
        <v>199389</v>
      </c>
      <c r="O34" s="43">
        <f t="shared" ca="1" si="29"/>
        <v>7.198174436478924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10919075</v>
      </c>
      <c r="M37" s="55">
        <f t="shared" ca="1" si="33"/>
        <v>1912655</v>
      </c>
      <c r="N37" s="55">
        <f t="shared" ca="1" si="33"/>
        <v>1359959</v>
      </c>
      <c r="O37" s="56">
        <f t="shared" ca="1" si="29"/>
        <v>12.454892012372843</v>
      </c>
      <c r="P37" s="56">
        <f t="shared" ca="1" si="25"/>
        <v>71.103204707592326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7540500</v>
      </c>
      <c r="M41" s="79">
        <f t="shared" ca="1" si="34"/>
        <v>370300</v>
      </c>
      <c r="N41" s="79">
        <f t="shared" ca="1" si="34"/>
        <v>245736</v>
      </c>
      <c r="O41" s="78">
        <f t="shared" ref="O41:O43" ca="1" si="35">IF(L41&gt;0,N41*100/L41,0)</f>
        <v>3.2588820370001987</v>
      </c>
      <c r="P41" s="78">
        <f t="shared" ref="P41:P43" ca="1" si="36">IF(M41&gt;0,N41*100/M41,0)</f>
        <v>66.361328652443959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7540500</v>
      </c>
      <c r="M43" s="79">
        <f t="shared" ca="1" si="38"/>
        <v>370300</v>
      </c>
      <c r="N43" s="79">
        <f t="shared" ca="1" si="38"/>
        <v>245736</v>
      </c>
      <c r="O43" s="78">
        <f t="shared" ca="1" si="35"/>
        <v>3.2588820370001987</v>
      </c>
      <c r="P43" s="78">
        <f t="shared" ca="1" si="36"/>
        <v>66.361328652443959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740500</v>
      </c>
      <c r="M45" s="91">
        <f ca="1">IFERROR(__xludf.DUMMYFUNCTION("IMPORTRANGE(""https://docs.google.com/spreadsheets/d/1Yj_ptqi66GCucihVvJfMjLAmec39IyEx_6qawtMGysU/edit?usp=sharing"",""สบก!Q25"")"),370300)</f>
        <v>370300</v>
      </c>
      <c r="N45" s="91">
        <f ca="1">IFERROR(__xludf.DUMMYFUNCTION("IMPORTRANGE(""https://docs.google.com/spreadsheets/d/1Yj_ptqi66GCucihVvJfMjLAmec39IyEx_6qawtMGysU/edit?usp=sharing"",""สบก!R25"")"),245736)</f>
        <v>245736</v>
      </c>
      <c r="O45" s="92">
        <f ca="1">IF(L45&gt;0,N45*100/L45,0)</f>
        <v>33.18514517218096</v>
      </c>
      <c r="P45" s="92">
        <f ca="1">IF(M45&gt;0,N45*100/M45,0)</f>
        <v>66.361328652443959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IFERROR(__xludf.DUMMYFUNCTION("IMPORTRANGE(""https://docs.google.com/spreadsheets/d/1Yj_ptqi66GCucihVvJfMjLAmec39IyEx_6qawtMGysU/edit?usp=sharing"",""สบก!M25"")"),740500)</f>
        <v>740500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IFERROR(__xludf.DUMMYFUNCTION("IMPORTRANGE(""https://docs.google.com/spreadsheets/d/1Yj_ptqi66GCucihVvJfMjLAmec39IyEx_6qawtMGysU/edit?usp=sharing"",""สบก!N25"")"),0)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IFERROR(__xludf.DUMMYFUNCTION("IMPORTRANGE(""https://docs.google.com/spreadsheets/d/1Yj_ptqi66GCucihVvJfMjLAmec39IyEx_6qawtMGysU/edit?usp=sharing"",""สบก!O25"")"),6800000)</f>
        <v>6800000</v>
      </c>
      <c r="M49" s="101"/>
      <c r="N49" s="91">
        <f ca="1">IFERROR(__xludf.DUMMYFUNCTION("IMPORTRANGE(""https://docs.google.com/spreadsheets/d/1Yj_ptqi66GCucihVvJfMjLAmec39IyEx_6qawtMGysU/edit?usp=sharing"",""สบก!S25"")"),0)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400000</v>
      </c>
      <c r="M53" s="125">
        <f t="shared" ca="1" si="39"/>
        <v>204500</v>
      </c>
      <c r="N53" s="125">
        <f t="shared" ca="1" si="39"/>
        <v>190050</v>
      </c>
      <c r="O53" s="124">
        <f t="shared" ref="O53:O55" ca="1" si="40">IF(L53&gt;0,N53*100/L53,0)</f>
        <v>47.512500000000003</v>
      </c>
      <c r="P53" s="124">
        <f t="shared" ref="P53:P55" ca="1" si="41">IF(M53&gt;0,N53*100/M53,0)</f>
        <v>92.933985330073355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400000</v>
      </c>
      <c r="M55" s="125">
        <f t="shared" ca="1" si="43"/>
        <v>204500</v>
      </c>
      <c r="N55" s="125">
        <f t="shared" ca="1" si="43"/>
        <v>190050</v>
      </c>
      <c r="O55" s="124">
        <f t="shared" ca="1" si="40"/>
        <v>47.512500000000003</v>
      </c>
      <c r="P55" s="124">
        <f t="shared" ca="1" si="41"/>
        <v>92.933985330073355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400000</v>
      </c>
      <c r="M57" s="91">
        <f ca="1">IFERROR(__xludf.DUMMYFUNCTION("IMPORTRANGE(""https://docs.google.com/spreadsheets/d/1Yj_ptqi66GCucihVvJfMjLAmec39IyEx_6qawtMGysU/edit?usp=sharing"",""สบก!Z25"")"),204500)</f>
        <v>204500</v>
      </c>
      <c r="N57" s="91">
        <f ca="1">IFERROR(__xludf.DUMMYFUNCTION("IMPORTRANGE(""https://docs.google.com/spreadsheets/d/1Yj_ptqi66GCucihVvJfMjLAmec39IyEx_6qawtMGysU/edit?usp=sharing"",""สบก!AA25"")"),190050)</f>
        <v>190050</v>
      </c>
      <c r="O57" s="92">
        <f ca="1">IF(L57&gt;0,N57*100/L57,0)</f>
        <v>47.512500000000003</v>
      </c>
      <c r="P57" s="92">
        <f ca="1">IF(M57&gt;0,N57*100/M57,0)</f>
        <v>92.933985330073355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IFERROR(__xludf.DUMMYFUNCTION("IMPORTRANGE(""https://docs.google.com/spreadsheets/d/1Yj_ptqi66GCucihVvJfMjLAmec39IyEx_6qawtMGysU/edit?usp=sharing"",""สบก!V25"")"),400000)</f>
        <v>400000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IFERROR(__xludf.DUMMYFUNCTION("IMPORTRANGE(""https://docs.google.com/spreadsheets/d/1Yj_ptqi66GCucihVvJfMjLAmec39IyEx_6qawtMGysU/edit?usp=sharing"",""สบก!W25"")"),0)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IFERROR(__xludf.DUMMYFUNCTION("IMPORTRANGE(""https://docs.google.com/spreadsheets/d/1Yj_ptqi66GCucihVvJfMjLAmec39IyEx_6qawtMGysU/edit?usp=sharing"",""สบก!X25"")"),0)</f>
        <v>0</v>
      </c>
      <c r="M61" s="101"/>
      <c r="N61" s="91">
        <f ca="1">IFERROR(__xludf.DUMMYFUNCTION("IMPORTRANGE(""https://docs.google.com/spreadsheets/d/1Yj_ptqi66GCucihVvJfMjLAmec39IyEx_6qawtMGysU/edit?usp=sharing"",""สบก!AB25"")"),0)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IFERROR(__xludf.DUMMYFUNCTION("IMPORTRANGE(""https://docs.google.com/spreadsheets/d/11923uPwbBZFjjGgGUA6NLw09EwE0CqkOc4q9oUmW1yo/edit?usp=sharing"",""น่าน!I9"")"),1)</f>
        <v>1</v>
      </c>
      <c r="J64" s="146">
        <f ca="1">IFERROR(__xludf.DUMMYFUNCTION("IMPORTRANGE(""https://docs.google.com/spreadsheets/d/11923uPwbBZFjjGgGUA6NLw09EwE0CqkOc4q9oUmW1yo/edit?usp=sharing"",""น่าน!J9"")"),0)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IFERROR(__xludf.DUMMYFUNCTION("IMPORTRANGE(""https://docs.google.com/spreadsheets/d/11923uPwbBZFjjGgGUA6NLw09EwE0CqkOc4q9oUmW1yo/edit?usp=sharing"",""น่าน!I10"")"),63)</f>
        <v>63</v>
      </c>
      <c r="J65" s="146">
        <f ca="1">IFERROR(__xludf.DUMMYFUNCTION("IMPORTRANGE(""https://docs.google.com/spreadsheets/d/11923uPwbBZFjjGgGUA6NLw09EwE0CqkOc4q9oUmW1yo/edit?usp=sharing"",""น่าน!J10"")"),0)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937200</v>
      </c>
      <c r="M66" s="155">
        <f t="shared" ca="1" si="45"/>
        <v>313420</v>
      </c>
      <c r="N66" s="155">
        <f t="shared" ca="1" si="45"/>
        <v>432600</v>
      </c>
      <c r="O66" s="154">
        <f t="shared" ref="O66:O68" ca="1" si="46">IF(L66&gt;0,N66*100/L66,0)</f>
        <v>46.158770806658133</v>
      </c>
      <c r="P66" s="154">
        <f t="shared" ref="P66:P68" ca="1" si="47">IF(M66&gt;0,N66*100/M66,0)</f>
        <v>138.02565247910152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937200</v>
      </c>
      <c r="M68" s="160">
        <f t="shared" ca="1" si="49"/>
        <v>313420</v>
      </c>
      <c r="N68" s="160">
        <f t="shared" ca="1" si="49"/>
        <v>432600</v>
      </c>
      <c r="O68" s="159">
        <f t="shared" ca="1" si="46"/>
        <v>46.158770806658133</v>
      </c>
      <c r="P68" s="159">
        <f t="shared" ca="1" si="47"/>
        <v>138.02565247910152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553600</v>
      </c>
      <c r="M70" s="172">
        <f ca="1">IFERROR(__xludf.DUMMYFUNCTION("IMPORTRANGE(""https://docs.google.com/spreadsheets/d/1Yj_ptqi66GCucihVvJfMjLAmec39IyEx_6qawtMGysU/edit?usp=sharing"",""สบก!AI25"")"),313420)</f>
        <v>313420</v>
      </c>
      <c r="N70" s="172">
        <f ca="1">IFERROR(__xludf.DUMMYFUNCTION("IMPORTRANGE(""https://docs.google.com/spreadsheets/d/1Yj_ptqi66GCucihVvJfMjLAmec39IyEx_6qawtMGysU/edit?usp=sharing"",""สบก!AJ25"")"),49000)</f>
        <v>49000</v>
      </c>
      <c r="O70" s="171">
        <f ca="1">IF(L70&gt;0,N70*100/L70,0)</f>
        <v>8.851156069364162</v>
      </c>
      <c r="P70" s="171">
        <f ca="1">IF(M70&gt;0,N70*100/M70,0)</f>
        <v>15.633973581775253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IFERROR(__xludf.DUMMYFUNCTION("IMPORTRANGE(""https://docs.google.com/spreadsheets/d/1Yj_ptqi66GCucihVvJfMjLAmec39IyEx_6qawtMGysU/edit?usp=sharing"",""สบก!AE25"")"),0)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IFERROR(__xludf.DUMMYFUNCTION("IMPORTRANGE(""https://docs.google.com/spreadsheets/d/1Yj_ptqi66GCucihVvJfMjLAmec39IyEx_6qawtMGysU/edit?usp=sharing"",""สบก!AF25"")"),553600)</f>
        <v>553600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IFERROR(__xludf.DUMMYFUNCTION("IMPORTRANGE(""https://docs.google.com/spreadsheets/d/1Yj_ptqi66GCucihVvJfMjLAmec39IyEx_6qawtMGysU/edit?usp=sharing"",""สบก!AG25"")"),383600)</f>
        <v>383600</v>
      </c>
      <c r="M74" s="101"/>
      <c r="N74" s="91">
        <f ca="1">IFERROR(__xludf.DUMMYFUNCTION("IMPORTRANGE(""https://docs.google.com/spreadsheets/d/1Yj_ptqi66GCucihVvJfMjLAmec39IyEx_6qawtMGysU/edit?usp=sharing"",""สบก!AK25"")"),383600)</f>
        <v>383600</v>
      </c>
      <c r="O74" s="101">
        <f ca="1">IF(L74&gt;0,N74*100/L74,0)</f>
        <v>100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IFERROR(__xludf.DUMMYFUNCTION("IMPORTRANGE(""https://docs.google.com/spreadsheets/d/11923uPwbBZFjjGgGUA6NLw09EwE0CqkOc4q9oUmW1yo/edit?usp=sharing"",""น่าน!J16"")"),0)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IFERROR(__xludf.DUMMYFUNCTION("IMPORTRANGE(""https://docs.google.com/spreadsheets/d/11923uPwbBZFjjGgGUA6NLw09EwE0CqkOc4q9oUmW1yo/edit?usp=sharing"",""น่าน!J17"")"),1)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IFERROR(__xludf.DUMMYFUNCTION("IMPORTRANGE(""https://docs.google.com/spreadsheets/d/11923uPwbBZFjjGgGUA6NLw09EwE0CqkOc4q9oUmW1yo/edit?usp=sharing"",""น่าน!J18"")"),1)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IFERROR(__xludf.DUMMYFUNCTION("IMPORTRANGE(""https://docs.google.com/spreadsheets/d/11923uPwbBZFjjGgGUA6NLw09EwE0CqkOc4q9oUmW1yo/edit?usp=sharing"",""น่าน!J19"")"),1)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IFERROR(__xludf.DUMMYFUNCTION("IMPORTRANGE(""https://docs.google.com/spreadsheets/d/11923uPwbBZFjjGgGUA6NLw09EwE0CqkOc4q9oUmW1yo/edit?usp=sharing"",""น่าน!I20"")"),1)</f>
        <v>1</v>
      </c>
      <c r="J80" s="203">
        <f ca="1">IFERROR(__xludf.DUMMYFUNCTION("IMPORTRANGE(""https://docs.google.com/spreadsheets/d/11923uPwbBZFjjGgGUA6NLw09EwE0CqkOc4q9oUmW1yo/edit?usp=sharing"",""น่าน!J20"")"),0)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IFERROR(__xludf.DUMMYFUNCTION("IMPORTRANGE(""https://docs.google.com/spreadsheets/d/11923uPwbBZFjjGgGUA6NLw09EwE0CqkOc4q9oUmW1yo/edit?usp=sharing"",""น่าน!I21"")"),63)</f>
        <v>63</v>
      </c>
      <c r="J81" s="203">
        <f ca="1">IFERROR(__xludf.DUMMYFUNCTION("IMPORTRANGE(""https://docs.google.com/spreadsheets/d/11923uPwbBZFjjGgGUA6NLw09EwE0CqkOc4q9oUmW1yo/edit?usp=sharing"",""น่าน!J21"")"),0)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IFERROR(__xludf.DUMMYFUNCTION("IMPORTRANGE(""https://docs.google.com/spreadsheets/d/11923uPwbBZFjjGgGUA6NLw09EwE0CqkOc4q9oUmW1yo/edit?usp=sharing"",""น่าน!I22"")"),0)</f>
        <v>0</v>
      </c>
      <c r="J82" s="191">
        <f ca="1">IFERROR(__xludf.DUMMYFUNCTION("IMPORTRANGE(""https://docs.google.com/spreadsheets/d/11923uPwbBZFjjGgGUA6NLw09EwE0CqkOc4q9oUmW1yo/edit?usp=sharing"",""น่าน!J22"")"),0)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IFERROR(__xludf.DUMMYFUNCTION("IMPORTRANGE(""https://docs.google.com/spreadsheets/d/11923uPwbBZFjjGgGUA6NLw09EwE0CqkOc4q9oUmW1yo/edit?usp=sharing"",""น่าน!I23"")"),0)</f>
        <v>0</v>
      </c>
      <c r="J83" s="191">
        <f ca="1">IFERROR(__xludf.DUMMYFUNCTION("IMPORTRANGE(""https://docs.google.com/spreadsheets/d/11923uPwbBZFjjGgGUA6NLw09EwE0CqkOc4q9oUmW1yo/edit?usp=sharing"",""น่าน!J23"")"),0)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IFERROR(__xludf.DUMMYFUNCTION("IMPORTRANGE(""https://docs.google.com/spreadsheets/d/11923uPwbBZFjjGgGUA6NLw09EwE0CqkOc4q9oUmW1yo/edit?usp=sharing"",""น่าน!I24"")"),0)</f>
        <v>0</v>
      </c>
      <c r="J84" s="192">
        <f ca="1">IFERROR(__xludf.DUMMYFUNCTION("IMPORTRANGE(""https://docs.google.com/spreadsheets/d/11923uPwbBZFjjGgGUA6NLw09EwE0CqkOc4q9oUmW1yo/edit?usp=sharing"",""น่าน!J24"")"),0)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IFERROR(__xludf.DUMMYFUNCTION("IMPORTRANGE(""https://docs.google.com/spreadsheets/d/11923uPwbBZFjjGgGUA6NLw09EwE0CqkOc4q9oUmW1yo/edit?usp=sharing"",""น่าน!I25"")"),0)</f>
        <v>0</v>
      </c>
      <c r="J85" s="192">
        <f ca="1">IFERROR(__xludf.DUMMYFUNCTION("IMPORTRANGE(""https://docs.google.com/spreadsheets/d/11923uPwbBZFjjGgGUA6NLw09EwE0CqkOc4q9oUmW1yo/edit?usp=sharing"",""น่าน!J25"")"),0)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IFERROR(__xludf.DUMMYFUNCTION("IMPORTRANGE(""https://docs.google.com/spreadsheets/d/11923uPwbBZFjjGgGUA6NLw09EwE0CqkOc4q9oUmW1yo/edit?usp=sharing"",""น่าน!I26"")"),1)</f>
        <v>1</v>
      </c>
      <c r="J86" s="191">
        <f ca="1">IFERROR(__xludf.DUMMYFUNCTION("IMPORTRANGE(""https://docs.google.com/spreadsheets/d/11923uPwbBZFjjGgGUA6NLw09EwE0CqkOc4q9oUmW1yo/edit?usp=sharing"",""น่าน!J26"")"),0)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IFERROR(__xludf.DUMMYFUNCTION("IMPORTRANGE(""https://docs.google.com/spreadsheets/d/11923uPwbBZFjjGgGUA6NLw09EwE0CqkOc4q9oUmW1yo/edit?usp=sharing"",""น่าน!I27"")"),63)</f>
        <v>63</v>
      </c>
      <c r="J87" s="191">
        <f ca="1">IFERROR(__xludf.DUMMYFUNCTION("IMPORTRANGE(""https://docs.google.com/spreadsheets/d/11923uPwbBZFjjGgGUA6NLw09EwE0CqkOc4q9oUmW1yo/edit?usp=sharing"",""น่าน!J27"")"),0)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IFERROR(__xludf.DUMMYFUNCTION("IMPORTRANGE(""https://docs.google.com/spreadsheets/d/11923uPwbBZFjjGgGUA6NLw09EwE0CqkOc4q9oUmW1yo/edit?usp=sharing"",""น่าน!I28"")"),0)</f>
        <v>0</v>
      </c>
      <c r="J88" s="191">
        <f ca="1">IFERROR(__xludf.DUMMYFUNCTION("IMPORTRANGE(""https://docs.google.com/spreadsheets/d/11923uPwbBZFjjGgGUA6NLw09EwE0CqkOc4q9oUmW1yo/edit?usp=sharing"",""น่าน!J28"")"),0)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IFERROR(__xludf.DUMMYFUNCTION("IMPORTRANGE(""https://docs.google.com/spreadsheets/d/11923uPwbBZFjjGgGUA6NLw09EwE0CqkOc4q9oUmW1yo/edit?usp=sharing"",""น่าน!J29"")"),0)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IFERROR(__xludf.DUMMYFUNCTION("IMPORTRANGE(""https://docs.google.com/spreadsheets/d/11923uPwbBZFjjGgGUA6NLw09EwE0CqkOc4q9oUmW1yo/edit?usp=sharing"",""น่าน!J30"")"),0)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IFERROR(__xludf.DUMMYFUNCTION("IMPORTRANGE(""https://docs.google.com/spreadsheets/d/11923uPwbBZFjjGgGUA6NLw09EwE0CqkOc4q9oUmW1yo/edit?usp=sharing"",""น่าน!I32"")"),4)</f>
        <v>4</v>
      </c>
      <c r="J92" s="146">
        <f ca="1">IFERROR(__xludf.DUMMYFUNCTION("IMPORTRANGE(""https://docs.google.com/spreadsheets/d/11923uPwbBZFjjGgGUA6NLw09EwE0CqkOc4q9oUmW1yo/edit?usp=sharing"",""น่าน!J32"")"),4)</f>
        <v>4</v>
      </c>
      <c r="K92" s="147">
        <f t="shared" ref="K92:K93" ca="1" si="51">IF(I92&gt;0,J92*100/I92,0)</f>
        <v>100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IFERROR(__xludf.DUMMYFUNCTION("IMPORTRANGE(""https://docs.google.com/spreadsheets/d/11923uPwbBZFjjGgGUA6NLw09EwE0CqkOc4q9oUmW1yo/edit?usp=sharing"",""น่าน!I33"")"),1)</f>
        <v>1</v>
      </c>
      <c r="J93" s="146">
        <f ca="1">IFERROR(__xludf.DUMMYFUNCTION("IMPORTRANGE(""https://docs.google.com/spreadsheets/d/11923uPwbBZFjjGgGUA6NLw09EwE0CqkOc4q9oUmW1yo/edit?usp=sharing"",""น่าน!J33"")"),0)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96400</v>
      </c>
      <c r="O94" s="154">
        <f t="shared" ref="O94:O96" ca="1" si="53">IF(L94&gt;0,N94*100/L94,0)</f>
        <v>44.941724941724942</v>
      </c>
      <c r="P94" s="154">
        <f t="shared" ref="P94:P96" ca="1" si="54">IF(M94&gt;0,N94*100/M94,0)</f>
        <v>140.2589844318347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96400</v>
      </c>
      <c r="O96" s="159">
        <f t="shared" ca="1" si="53"/>
        <v>44.941724941724942</v>
      </c>
      <c r="P96" s="159">
        <f t="shared" ca="1" si="54"/>
        <v>140.2589844318347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IFERROR(__xludf.DUMMYFUNCTION("IMPORTRANGE(""https://docs.google.com/spreadsheets/d/1Yj_ptqi66GCucihVvJfMjLAmec39IyEx_6qawtMGysU/edit?usp=sharing"",""สบก!AR25"")"),68730)</f>
        <v>68730</v>
      </c>
      <c r="N98" s="172">
        <f ca="1">IFERROR(__xludf.DUMMYFUNCTION("IMPORTRANGE(""https://docs.google.com/spreadsheets/d/1Yj_ptqi66GCucihVvJfMjLAmec39IyEx_6qawtMGysU/edit?usp=sharing"",""สบก!AS25"")"),4400)</f>
        <v>4400</v>
      </c>
      <c r="O98" s="171">
        <f ca="1">IF(L98&gt;0,N98*100/L98,0)</f>
        <v>3.6036036036036037</v>
      </c>
      <c r="P98" s="171">
        <f ca="1">IF(M98&gt;0,N98*100/M98,0)</f>
        <v>6.401862359959261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IFERROR(__xludf.DUMMYFUNCTION("IMPORTRANGE(""https://docs.google.com/spreadsheets/d/1Yj_ptqi66GCucihVvJfMjLAmec39IyEx_6qawtMGysU/edit?usp=sharing"",""สบก!AN25"")"),0)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IFERROR(__xludf.DUMMYFUNCTION("IMPORTRANGE(""https://docs.google.com/spreadsheets/d/1Yj_ptqi66GCucihVvJfMjLAmec39IyEx_6qawtMGysU/edit?usp=sharing"",""สบก!AO25"")"),122100)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IFERROR(__xludf.DUMMYFUNCTION("IMPORTRANGE(""https://docs.google.com/spreadsheets/d/1Yj_ptqi66GCucihVvJfMjLAmec39IyEx_6qawtMGysU/edit?usp=sharing"",""สบก!AP25"")"),92400)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IFERROR(__xludf.DUMMYFUNCTION("IMPORTRANGE(""https://docs.google.com/spreadsheets/d/1Yj_ptqi66GCucihVvJfMjLAmec39IyEx_6qawtMGysU/edit?usp=sharing"",""สบก!AT25"")"),92000)</f>
        <v>92000</v>
      </c>
      <c r="O102" s="101">
        <f ca="1">IF(L102&gt;0,N102*100/L102,0)</f>
        <v>99.567099567099561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IFERROR(__xludf.DUMMYFUNCTION("IMPORTRANGE(""https://docs.google.com/spreadsheets/d/11923uPwbBZFjjGgGUA6NLw09EwE0CqkOc4q9oUmW1yo/edit?usp=sharing"",""น่าน!J39"")"),0)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IFERROR(__xludf.DUMMYFUNCTION("IMPORTRANGE(""https://docs.google.com/spreadsheets/d/11923uPwbBZFjjGgGUA6NLw09EwE0CqkOc4q9oUmW1yo/edit?usp=sharing"",""น่าน!J40"")"),1)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IFERROR(__xludf.DUMMYFUNCTION("IMPORTRANGE(""https://docs.google.com/spreadsheets/d/11923uPwbBZFjjGgGUA6NLw09EwE0CqkOc4q9oUmW1yo/edit?usp=sharing"",""น่าน!J41"")"),1)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IFERROR(__xludf.DUMMYFUNCTION("IMPORTRANGE(""https://docs.google.com/spreadsheets/d/11923uPwbBZFjjGgGUA6NLw09EwE0CqkOc4q9oUmW1yo/edit?usp=sharing"",""น่าน!J42"")"),1)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IFERROR(__xludf.DUMMYFUNCTION("IMPORTRANGE(""https://docs.google.com/spreadsheets/d/11923uPwbBZFjjGgGUA6NLw09EwE0CqkOc4q9oUmW1yo/edit?usp=sharing"",""น่าน!I43"")"),1)</f>
        <v>1</v>
      </c>
      <c r="J108" s="191">
        <f ca="1">IFERROR(__xludf.DUMMYFUNCTION("IMPORTRANGE(""https://docs.google.com/spreadsheets/d/11923uPwbBZFjjGgGUA6NLw09EwE0CqkOc4q9oUmW1yo/edit?usp=sharing"",""น่าน!J43"")"),1)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IFERROR(__xludf.DUMMYFUNCTION("IMPORTRANGE(""https://docs.google.com/spreadsheets/d/11923uPwbBZFjjGgGUA6NLw09EwE0CqkOc4q9oUmW1yo/edit?usp=sharing"",""น่าน!I44"")"),4)</f>
        <v>4</v>
      </c>
      <c r="J109" s="191">
        <f ca="1">IFERROR(__xludf.DUMMYFUNCTION("IMPORTRANGE(""https://docs.google.com/spreadsheets/d/11923uPwbBZFjjGgGUA6NLw09EwE0CqkOc4q9oUmW1yo/edit?usp=sharing"",""น่าน!J44"")"),4)</f>
        <v>4</v>
      </c>
      <c r="K109" s="222">
        <f t="shared" ca="1" si="57"/>
        <v>100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IFERROR(__xludf.DUMMYFUNCTION("IMPORTRANGE(""https://docs.google.com/spreadsheets/d/11923uPwbBZFjjGgGUA6NLw09EwE0CqkOc4q9oUmW1yo/edit?usp=sharing"",""น่าน!I45"")"),4)</f>
        <v>4</v>
      </c>
      <c r="J110" s="191">
        <f ca="1">IFERROR(__xludf.DUMMYFUNCTION("IMPORTRANGE(""https://docs.google.com/spreadsheets/d/11923uPwbBZFjjGgGUA6NLw09EwE0CqkOc4q9oUmW1yo/edit?usp=sharing"",""น่าน!J45"")"),4)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IFERROR(__xludf.DUMMYFUNCTION("IMPORTRANGE(""https://docs.google.com/spreadsheets/d/11923uPwbBZFjjGgGUA6NLw09EwE0CqkOc4q9oUmW1yo/edit?usp=sharing"",""น่าน!I46"")"),4)</f>
        <v>4</v>
      </c>
      <c r="J111" s="191">
        <f ca="1">IFERROR(__xludf.DUMMYFUNCTION("IMPORTRANGE(""https://docs.google.com/spreadsheets/d/11923uPwbBZFjjGgGUA6NLw09EwE0CqkOc4q9oUmW1yo/edit?usp=sharing"",""น่าน!J46"")"),0)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IFERROR(__xludf.DUMMYFUNCTION("IMPORTRANGE(""https://docs.google.com/spreadsheets/d/11923uPwbBZFjjGgGUA6NLw09EwE0CqkOc4q9oUmW1yo/edit?usp=sharing"",""น่าน!I47"")"),4)</f>
        <v>4</v>
      </c>
      <c r="J112" s="191">
        <f ca="1">IFERROR(__xludf.DUMMYFUNCTION("IMPORTRANGE(""https://docs.google.com/spreadsheets/d/11923uPwbBZFjjGgGUA6NLw09EwE0CqkOc4q9oUmW1yo/edit?usp=sharing"",""น่าน!J47"")"),0)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IFERROR(__xludf.DUMMYFUNCTION("IMPORTRANGE(""https://docs.google.com/spreadsheets/d/11923uPwbBZFjjGgGUA6NLw09EwE0CqkOc4q9oUmW1yo/edit?usp=sharing"",""น่าน!I48"")"),1)</f>
        <v>1</v>
      </c>
      <c r="J113" s="191">
        <f ca="1">IFERROR(__xludf.DUMMYFUNCTION("IMPORTRANGE(""https://docs.google.com/spreadsheets/d/11923uPwbBZFjjGgGUA6NLw09EwE0CqkOc4q9oUmW1yo/edit?usp=sharing"",""น่าน!J48"")"),0)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IFERROR(__xludf.DUMMYFUNCTION("IMPORTRANGE(""https://docs.google.com/spreadsheets/d/11923uPwbBZFjjGgGUA6NLw09EwE0CqkOc4q9oUmW1yo/edit?usp=sharing"",""น่าน!J49"")"),0)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IFERROR(__xludf.DUMMYFUNCTION("IMPORTRANGE(""https://docs.google.com/spreadsheets/d/11923uPwbBZFjjGgGUA6NLw09EwE0CqkOc4q9oUmW1yo/edit?usp=sharing"",""น่าน!J50"")"),0)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IFERROR(__xludf.DUMMYFUNCTION("IMPORTRANGE(""https://docs.google.com/spreadsheets/d/11923uPwbBZFjjGgGUA6NLw09EwE0CqkOc4q9oUmW1yo/edit?usp=sharing"",""น่าน!I52"")"),0)</f>
        <v>0</v>
      </c>
      <c r="J117" s="146">
        <f ca="1">IFERROR(__xludf.DUMMYFUNCTION("IMPORTRANGE(""https://docs.google.com/spreadsheets/d/11923uPwbBZFjjGgGUA6NLw09EwE0CqkOc4q9oUmW1yo/edit?usp=sharing"",""น่าน!J52"")"),0)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IFERROR(__xludf.DUMMYFUNCTION("IMPORTRANGE(""https://docs.google.com/spreadsheets/d/1Yj_ptqi66GCucihVvJfMjLAmec39IyEx_6qawtMGysU/edit?usp=sharing"",""สบก!BA25"")"),0)</f>
        <v>0</v>
      </c>
      <c r="N122" s="172">
        <f ca="1">IFERROR(__xludf.DUMMYFUNCTION("IMPORTRANGE(""https://docs.google.com/spreadsheets/d/1Yj_ptqi66GCucihVvJfMjLAmec39IyEx_6qawtMGysU/edit?usp=sharing"",""สบก!BB25"")"),0)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IFERROR(__xludf.DUMMYFUNCTION("IMPORTRANGE(""https://docs.google.com/spreadsheets/d/1Yj_ptqi66GCucihVvJfMjLAmec39IyEx_6qawtMGysU/edit?usp=sharing"",""สบก!AW25"")"),0)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IFERROR(__xludf.DUMMYFUNCTION("IMPORTRANGE(""https://docs.google.com/spreadsheets/d/1Yj_ptqi66GCucihVvJfMjLAmec39IyEx_6qawtMGysU/edit?usp=sharing"",""สบก!AX25"")"),0)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IFERROR(__xludf.DUMMYFUNCTION("IMPORTRANGE(""https://docs.google.com/spreadsheets/d/1Yj_ptqi66GCucihVvJfMjLAmec39IyEx_6qawtMGysU/edit?usp=sharing"",""สบก!AY25"")"),0)</f>
        <v>0</v>
      </c>
      <c r="M126" s="101"/>
      <c r="N126" s="91">
        <f ca="1">IFERROR(__xludf.DUMMYFUNCTION("IMPORTRANGE(""https://docs.google.com/spreadsheets/d/1Yj_ptqi66GCucihVvJfMjLAmec39IyEx_6qawtMGysU/edit?usp=sharing"",""สบก!BC25"")"),0)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IFERROR(__xludf.DUMMYFUNCTION("IMPORTRANGE(""https://docs.google.com/spreadsheets/d/11923uPwbBZFjjGgGUA6NLw09EwE0CqkOc4q9oUmW1yo/edit?usp=sharing"",""น่าน!J58"")"),0)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IFERROR(__xludf.DUMMYFUNCTION("IMPORTRANGE(""https://docs.google.com/spreadsheets/d/11923uPwbBZFjjGgGUA6NLw09EwE0CqkOc4q9oUmW1yo/edit?usp=sharing"",""น่าน!J59"")"),0)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IFERROR(__xludf.DUMMYFUNCTION("IMPORTRANGE(""https://docs.google.com/spreadsheets/d/11923uPwbBZFjjGgGUA6NLw09EwE0CqkOc4q9oUmW1yo/edit?usp=sharing"",""น่าน!J60"")"),0)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IFERROR(__xludf.DUMMYFUNCTION("IMPORTRANGE(""https://docs.google.com/spreadsheets/d/11923uPwbBZFjjGgGUA6NLw09EwE0CqkOc4q9oUmW1yo/edit?usp=sharing"",""น่าน!J61"")"),0)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IFERROR(__xludf.DUMMYFUNCTION("IMPORTRANGE(""https://docs.google.com/spreadsheets/d/11923uPwbBZFjjGgGUA6NLw09EwE0CqkOc4q9oUmW1yo/edit?usp=sharing"",""น่าน!I62"")"),0)</f>
        <v>0</v>
      </c>
      <c r="J132" s="191">
        <f ca="1">IFERROR(__xludf.DUMMYFUNCTION("IMPORTRANGE(""https://docs.google.com/spreadsheets/d/11923uPwbBZFjjGgGUA6NLw09EwE0CqkOc4q9oUmW1yo/edit?usp=sharing"",""น่าน!J62"")"),0)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IFERROR(__xludf.DUMMYFUNCTION("IMPORTRANGE(""https://docs.google.com/spreadsheets/d/11923uPwbBZFjjGgGUA6NLw09EwE0CqkOc4q9oUmW1yo/edit?usp=sharing"",""น่าน!I63"")"),0)</f>
        <v>0</v>
      </c>
      <c r="J133" s="191">
        <f ca="1">IFERROR(__xludf.DUMMYFUNCTION("IMPORTRANGE(""https://docs.google.com/spreadsheets/d/11923uPwbBZFjjGgGUA6NLw09EwE0CqkOc4q9oUmW1yo/edit?usp=sharing"",""น่าน!J63"")"),0)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IFERROR(__xludf.DUMMYFUNCTION("IMPORTRANGE(""https://docs.google.com/spreadsheets/d/11923uPwbBZFjjGgGUA6NLw09EwE0CqkOc4q9oUmW1yo/edit?usp=sharing"",""น่าน!J64"")"),0)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IFERROR(__xludf.DUMMYFUNCTION("IMPORTRANGE(""https://docs.google.com/spreadsheets/d/11923uPwbBZFjjGgGUA6NLw09EwE0CqkOc4q9oUmW1yo/edit?usp=sharing"",""น่าน!J65"")"),0)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IFERROR(__xludf.DUMMYFUNCTION("IMPORTRANGE(""https://docs.google.com/spreadsheets/d/11923uPwbBZFjjGgGUA6NLw09EwE0CqkOc4q9oUmW1yo/edit?usp=sharing"",""น่าน!I68"")"),90)</f>
        <v>90</v>
      </c>
      <c r="J138" s="264">
        <f ca="1">IFERROR(__xludf.DUMMYFUNCTION("IMPORTRANGE(""https://docs.google.com/spreadsheets/d/11923uPwbBZFjjGgGUA6NLw09EwE0CqkOc4q9oUmW1yo/edit?usp=sharing"",""น่าน!J68"")"),90)</f>
        <v>90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815200</v>
      </c>
      <c r="M140" s="155">
        <f t="shared" ca="1" si="64"/>
        <v>404550</v>
      </c>
      <c r="N140" s="155">
        <f t="shared" ca="1" si="64"/>
        <v>194989</v>
      </c>
      <c r="O140" s="154">
        <f t="shared" ref="O140:O142" ca="1" si="65">IF(L140&gt;0,N140*100/L140,0)</f>
        <v>23.919160942100099</v>
      </c>
      <c r="P140" s="154">
        <f t="shared" ref="P140:P142" ca="1" si="66">IF(M140&gt;0,N140*100/M140,0)</f>
        <v>48.198986528241257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815200</v>
      </c>
      <c r="M142" s="160">
        <f t="shared" ca="1" si="68"/>
        <v>404550</v>
      </c>
      <c r="N142" s="160">
        <f t="shared" ca="1" si="68"/>
        <v>194989</v>
      </c>
      <c r="O142" s="159">
        <f t="shared" ca="1" si="65"/>
        <v>23.919160942100099</v>
      </c>
      <c r="P142" s="159">
        <f t="shared" ca="1" si="66"/>
        <v>48.198986528241257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815200</v>
      </c>
      <c r="M144" s="172">
        <f ca="1">IFERROR(__xludf.DUMMYFUNCTION("IMPORTRANGE(""https://docs.google.com/spreadsheets/d/1Yj_ptqi66GCucihVvJfMjLAmec39IyEx_6qawtMGysU/edit?usp=sharing"",""สบก!BJ25"")"),404550)</f>
        <v>404550</v>
      </c>
      <c r="N144" s="172">
        <f ca="1">IFERROR(__xludf.DUMMYFUNCTION("IMPORTRANGE(""https://docs.google.com/spreadsheets/d/1Yj_ptqi66GCucihVvJfMjLAmec39IyEx_6qawtMGysU/edit?usp=sharing"",""สบก!BK25"")"),194989)</f>
        <v>194989</v>
      </c>
      <c r="O144" s="171">
        <f ca="1">IF(L144&gt;0,N144*100/L144,0)</f>
        <v>23.919160942100099</v>
      </c>
      <c r="P144" s="171">
        <f ca="1">IF(M144&gt;0,N144*100/M144,0)</f>
        <v>48.198986528241257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IFERROR(__xludf.DUMMYFUNCTION("IMPORTRANGE(""https://docs.google.com/spreadsheets/d/1Yj_ptqi66GCucihVvJfMjLAmec39IyEx_6qawtMGysU/edit?usp=sharing"",""สบก!BF25"")"),315900)</f>
        <v>315900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IFERROR(__xludf.DUMMYFUNCTION("IMPORTRANGE(""https://docs.google.com/spreadsheets/d/1Yj_ptqi66GCucihVvJfMjLAmec39IyEx_6qawtMGysU/edit?usp=sharing"",""สบก!BG25"")"),499300)</f>
        <v>499300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IFERROR(__xludf.DUMMYFUNCTION("IMPORTRANGE(""https://docs.google.com/spreadsheets/d/1Yj_ptqi66GCucihVvJfMjLAmec39IyEx_6qawtMGysU/edit?usp=sharing"",""สบก!BH25"")"),0)</f>
        <v>0</v>
      </c>
      <c r="M148" s="101"/>
      <c r="N148" s="91">
        <f ca="1">IFERROR(__xludf.DUMMYFUNCTION("IMPORTRANGE(""https://docs.google.com/spreadsheets/d/1Yj_ptqi66GCucihVvJfMjLAmec39IyEx_6qawtMGysU/edit?usp=sharing"",""สบก!BL25"")"),0)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IFERROR(__xludf.DUMMYFUNCTION("IMPORTRANGE(""https://docs.google.com/spreadsheets/d/11923uPwbBZFjjGgGUA6NLw09EwE0CqkOc4q9oUmW1yo/edit?usp=sharing"",""น่าน!I74"")"),4)</f>
        <v>4</v>
      </c>
      <c r="J149" s="272">
        <f ca="1">IFERROR(__xludf.DUMMYFUNCTION("IMPORTRANGE(""https://docs.google.com/spreadsheets/d/11923uPwbBZFjjGgGUA6NLw09EwE0CqkOc4q9oUmW1yo/edit?usp=sharing"",""น่าน!J74"")"),0)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IFERROR(__xludf.DUMMYFUNCTION("IMPORTRANGE(""https://docs.google.com/spreadsheets/d/11923uPwbBZFjjGgGUA6NLw09EwE0CqkOc4q9oUmW1yo/edit?usp=sharing"",""น่าน!J79"")"),0)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IFERROR(__xludf.DUMMYFUNCTION("IMPORTRANGE(""https://docs.google.com/spreadsheets/d/11923uPwbBZFjjGgGUA6NLw09EwE0CqkOc4q9oUmW1yo/edit?usp=sharing"",""น่าน!J80"")"),1)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IFERROR(__xludf.DUMMYFUNCTION("IMPORTRANGE(""https://docs.google.com/spreadsheets/d/11923uPwbBZFjjGgGUA6NLw09EwE0CqkOc4q9oUmW1yo/edit?usp=sharing"",""น่าน!J81"")"),1)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IFERROR(__xludf.DUMMYFUNCTION("IMPORTRANGE(""https://docs.google.com/spreadsheets/d/11923uPwbBZFjjGgGUA6NLw09EwE0CqkOc4q9oUmW1yo/edit?usp=sharing"",""น่าน!J82"")"),1)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IFERROR(__xludf.DUMMYFUNCTION("IMPORTRANGE(""https://docs.google.com/spreadsheets/d/11923uPwbBZFjjGgGUA6NLw09EwE0CqkOc4q9oUmW1yo/edit?usp=sharing"",""น่าน!I83"")"),4)</f>
        <v>4</v>
      </c>
      <c r="J158" s="192">
        <f ca="1">IFERROR(__xludf.DUMMYFUNCTION("IMPORTRANGE(""https://docs.google.com/spreadsheets/d/11923uPwbBZFjjGgGUA6NLw09EwE0CqkOc4q9oUmW1yo/edit?usp=sharing"",""น่าน!J83"")"),0)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IFERROR(__xludf.DUMMYFUNCTION("IMPORTRANGE(""https://docs.google.com/spreadsheets/d/11923uPwbBZFjjGgGUA6NLw09EwE0CqkOc4q9oUmW1yo/edit?usp=sharing"",""น่าน!J84"")"),0)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IFERROR(__xludf.DUMMYFUNCTION("IMPORTRANGE(""https://docs.google.com/spreadsheets/d/11923uPwbBZFjjGgGUA6NLw09EwE0CqkOc4q9oUmW1yo/edit?usp=sharing"",""น่าน!J85"")"),0)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IFERROR(__xludf.DUMMYFUNCTION("IMPORTRANGE(""https://docs.google.com/spreadsheets/d/11923uPwbBZFjjGgGUA6NLw09EwE0CqkOc4q9oUmW1yo/edit?usp=sharing"",""น่าน!J86"")"),0)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IFERROR(__xludf.DUMMYFUNCTION("IMPORTRANGE(""https://docs.google.com/spreadsheets/d/11923uPwbBZFjjGgGUA6NLw09EwE0CqkOc4q9oUmW1yo/edit?usp=sharing"",""น่าน!J87"")"),0)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IFERROR(__xludf.DUMMYFUNCTION("IMPORTRANGE(""https://docs.google.com/spreadsheets/d/11923uPwbBZFjjGgGUA6NLw09EwE0CqkOc4q9oUmW1yo/edit?usp=sharing"",""น่าน!J88"")"),0)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IFERROR(__xludf.DUMMYFUNCTION("IMPORTRANGE(""https://docs.google.com/spreadsheets/d/11923uPwbBZFjjGgGUA6NLw09EwE0CqkOc4q9oUmW1yo/edit?usp=sharing"",""น่าน!I89"")"),4)</f>
        <v>4</v>
      </c>
      <c r="J164" s="277">
        <f ca="1">IFERROR(__xludf.DUMMYFUNCTION("IMPORTRANGE(""https://docs.google.com/spreadsheets/d/11923uPwbBZFjjGgGUA6NLw09EwE0CqkOc4q9oUmW1yo/edit?usp=sharing"",""น่าน!J89"")"),0)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IFERROR(__xludf.DUMMYFUNCTION("IMPORTRANGE(""https://docs.google.com/spreadsheets/d/11923uPwbBZFjjGgGUA6NLw09EwE0CqkOc4q9oUmW1yo/edit?usp=sharing"",""น่าน!J94"")"),0)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IFERROR(__xludf.DUMMYFUNCTION("IMPORTRANGE(""https://docs.google.com/spreadsheets/d/11923uPwbBZFjjGgGUA6NLw09EwE0CqkOc4q9oUmW1yo/edit?usp=sharing"",""น่าน!J95"")"),1)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IFERROR(__xludf.DUMMYFUNCTION("IMPORTRANGE(""https://docs.google.com/spreadsheets/d/11923uPwbBZFjjGgGUA6NLw09EwE0CqkOc4q9oUmW1yo/edit?usp=sharing"",""น่าน!J96"")"),1)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IFERROR(__xludf.DUMMYFUNCTION("IMPORTRANGE(""https://docs.google.com/spreadsheets/d/11923uPwbBZFjjGgGUA6NLw09EwE0CqkOc4q9oUmW1yo/edit?usp=sharing"",""น่าน!J97"")"),0)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IFERROR(__xludf.DUMMYFUNCTION("IMPORTRANGE(""https://docs.google.com/spreadsheets/d/11923uPwbBZFjjGgGUA6NLw09EwE0CqkOc4q9oUmW1yo/edit?usp=sharing"",""น่าน!I98"")"),4)</f>
        <v>4</v>
      </c>
      <c r="J173" s="192">
        <f ca="1">IFERROR(__xludf.DUMMYFUNCTION("IMPORTRANGE(""https://docs.google.com/spreadsheets/d/11923uPwbBZFjjGgGUA6NLw09EwE0CqkOc4q9oUmW1yo/edit?usp=sharing"",""น่าน!J98"")"),0)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IFERROR(__xludf.DUMMYFUNCTION("IMPORTRANGE(""https://docs.google.com/spreadsheets/d/11923uPwbBZFjjGgGUA6NLw09EwE0CqkOc4q9oUmW1yo/edit?usp=sharing"",""น่าน!J99"")"),0)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IFERROR(__xludf.DUMMYFUNCTION("IMPORTRANGE(""https://docs.google.com/spreadsheets/d/11923uPwbBZFjjGgGUA6NLw09EwE0CqkOc4q9oUmW1yo/edit?usp=sharing"",""น่าน!I101"")"),0)</f>
        <v>0</v>
      </c>
      <c r="J176" s="277">
        <f ca="1">IFERROR(__xludf.DUMMYFUNCTION("IMPORTRANGE(""https://docs.google.com/spreadsheets/d/11923uPwbBZFjjGgGUA6NLw09EwE0CqkOc4q9oUmW1yo/edit?usp=sharing"",""น่าน!J101"")"),0)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IFERROR(__xludf.DUMMYFUNCTION("IMPORTRANGE(""https://docs.google.com/spreadsheets/d/11923uPwbBZFjjGgGUA6NLw09EwE0CqkOc4q9oUmW1yo/edit?usp=sharing"",""น่าน!J106"")"),0)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IFERROR(__xludf.DUMMYFUNCTION("IMPORTRANGE(""https://docs.google.com/spreadsheets/d/11923uPwbBZFjjGgGUA6NLw09EwE0CqkOc4q9oUmW1yo/edit?usp=sharing"",""น่าน!J107"")"),0)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IFERROR(__xludf.DUMMYFUNCTION("IMPORTRANGE(""https://docs.google.com/spreadsheets/d/11923uPwbBZFjjGgGUA6NLw09EwE0CqkOc4q9oUmW1yo/edit?usp=sharing"",""น่าน!J108"")"),0)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IFERROR(__xludf.DUMMYFUNCTION("IMPORTRANGE(""https://docs.google.com/spreadsheets/d/11923uPwbBZFjjGgGUA6NLw09EwE0CqkOc4q9oUmW1yo/edit?usp=sharing"",""น่าน!J109"")"),0)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IFERROR(__xludf.DUMMYFUNCTION("IMPORTRANGE(""https://docs.google.com/spreadsheets/d/11923uPwbBZFjjGgGUA6NLw09EwE0CqkOc4q9oUmW1yo/edit?usp=sharing"",""น่าน!I110"")"),0)</f>
        <v>0</v>
      </c>
      <c r="J185" s="191">
        <f ca="1">IFERROR(__xludf.DUMMYFUNCTION("IMPORTRANGE(""https://docs.google.com/spreadsheets/d/11923uPwbBZFjjGgGUA6NLw09EwE0CqkOc4q9oUmW1yo/edit?usp=sharing"",""น่าน!J110"")"),0)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IFERROR(__xludf.DUMMYFUNCTION("IMPORTRANGE(""https://docs.google.com/spreadsheets/d/11923uPwbBZFjjGgGUA6NLw09EwE0CqkOc4q9oUmW1yo/edit?usp=sharing"",""น่าน!I111"")"),0)</f>
        <v>0</v>
      </c>
      <c r="J186" s="191">
        <f ca="1">IFERROR(__xludf.DUMMYFUNCTION("IMPORTRANGE(""https://docs.google.com/spreadsheets/d/11923uPwbBZFjjGgGUA6NLw09EwE0CqkOc4q9oUmW1yo/edit?usp=sharing"",""น่าน!J111"")"),0)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IFERROR(__xludf.DUMMYFUNCTION("IMPORTRANGE(""https://docs.google.com/spreadsheets/d/11923uPwbBZFjjGgGUA6NLw09EwE0CqkOc4q9oUmW1yo/edit?usp=sharing"",""น่าน!J112"")"),0)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IFERROR(__xludf.DUMMYFUNCTION("IMPORTRANGE(""https://docs.google.com/spreadsheets/d/11923uPwbBZFjjGgGUA6NLw09EwE0CqkOc4q9oUmW1yo/edit?usp=sharing"",""น่าน!J113"")"),0)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IFERROR(__xludf.DUMMYFUNCTION("IMPORTRANGE(""https://docs.google.com/spreadsheets/d/11923uPwbBZFjjGgGUA6NLw09EwE0CqkOc4q9oUmW1yo/edit?usp=sharing"",""น่าน!I114"")"),50000)</f>
        <v>50000</v>
      </c>
      <c r="J189" s="277">
        <f ca="1">IFERROR(__xludf.DUMMYFUNCTION("IMPORTRANGE(""https://docs.google.com/spreadsheets/d/11923uPwbBZFjjGgGUA6NLw09EwE0CqkOc4q9oUmW1yo/edit?usp=sharing"",""น่าน!J114"")"),0)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IFERROR(__xludf.DUMMYFUNCTION("IMPORTRANGE(""https://docs.google.com/spreadsheets/d/11923uPwbBZFjjGgGUA6NLw09EwE0CqkOc4q9oUmW1yo/edit?usp=sharing"",""น่าน!J119"")"),1)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IFERROR(__xludf.DUMMYFUNCTION("IMPORTRANGE(""https://docs.google.com/spreadsheets/d/11923uPwbBZFjjGgGUA6NLw09EwE0CqkOc4q9oUmW1yo/edit?usp=sharing"",""น่าน!J120"")"),0)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IFERROR(__xludf.DUMMYFUNCTION("IMPORTRANGE(""https://docs.google.com/spreadsheets/d/11923uPwbBZFjjGgGUA6NLw09EwE0CqkOc4q9oUmW1yo/edit?usp=sharing"",""น่าน!J121"")"),0)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IFERROR(__xludf.DUMMYFUNCTION("IMPORTRANGE(""https://docs.google.com/spreadsheets/d/11923uPwbBZFjjGgGUA6NLw09EwE0CqkOc4q9oUmW1yo/edit?usp=sharing"",""น่าน!J122"")"),0)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IFERROR(__xludf.DUMMYFUNCTION("IMPORTRANGE(""https://docs.google.com/spreadsheets/d/11923uPwbBZFjjGgGUA6NLw09EwE0CqkOc4q9oUmW1yo/edit?usp=sharing"",""น่าน!I124"")"),50000)</f>
        <v>50000</v>
      </c>
      <c r="J199" s="192">
        <f ca="1">IFERROR(__xludf.DUMMYFUNCTION("IMPORTRANGE(""https://docs.google.com/spreadsheets/d/11923uPwbBZFjjGgGUA6NLw09EwE0CqkOc4q9oUmW1yo/edit?usp=sharing"",""น่าน!J124"")"),0)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IFERROR(__xludf.DUMMYFUNCTION("IMPORTRANGE(""https://docs.google.com/spreadsheets/d/11923uPwbBZFjjGgGUA6NLw09EwE0CqkOc4q9oUmW1yo/edit?usp=sharing"",""น่าน!I125"")"),50000)</f>
        <v>50000</v>
      </c>
      <c r="J200" s="192">
        <f ca="1">IFERROR(__xludf.DUMMYFUNCTION("IMPORTRANGE(""https://docs.google.com/spreadsheets/d/11923uPwbBZFjjGgGUA6NLw09EwE0CqkOc4q9oUmW1yo/edit?usp=sharing"",""น่าน!J125"")"),0)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IFERROR(__xludf.DUMMYFUNCTION("IMPORTRANGE(""https://docs.google.com/spreadsheets/d/11923uPwbBZFjjGgGUA6NLw09EwE0CqkOc4q9oUmW1yo/edit?usp=sharing"",""น่าน!I126"")"),0)</f>
        <v>0</v>
      </c>
      <c r="J201" s="192">
        <f ca="1">IFERROR(__xludf.DUMMYFUNCTION("IMPORTRANGE(""https://docs.google.com/spreadsheets/d/11923uPwbBZFjjGgGUA6NLw09EwE0CqkOc4q9oUmW1yo/edit?usp=sharing"",""น่าน!J126"")"),0)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IFERROR(__xludf.DUMMYFUNCTION("IMPORTRANGE(""https://docs.google.com/spreadsheets/d/11923uPwbBZFjjGgGUA6NLw09EwE0CqkOc4q9oUmW1yo/edit?usp=sharing"",""น่าน!J127"")"),0)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IFERROR(__xludf.DUMMYFUNCTION("IMPORTRANGE(""https://docs.google.com/spreadsheets/d/11923uPwbBZFjjGgGUA6NLw09EwE0CqkOc4q9oUmW1yo/edit?usp=sharing"",""น่าน!J128"")"),0)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IFERROR(__xludf.DUMMYFUNCTION("IMPORTRANGE(""https://docs.google.com/spreadsheets/d/11923uPwbBZFjjGgGUA6NLw09EwE0CqkOc4q9oUmW1yo/edit?usp=sharing"",""น่าน!I129"")"),90)</f>
        <v>90</v>
      </c>
      <c r="J204" s="277">
        <f ca="1">IFERROR(__xludf.DUMMYFUNCTION("IMPORTRANGE(""https://docs.google.com/spreadsheets/d/11923uPwbBZFjjGgGUA6NLw09EwE0CqkOc4q9oUmW1yo/edit?usp=sharing"",""น่าน!J129"")"),90)</f>
        <v>90</v>
      </c>
      <c r="K204" s="278">
        <f ca="1">IF(I204&gt;0,J204*100/I204,0)</f>
        <v>100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IFERROR(__xludf.DUMMYFUNCTION("IMPORTRANGE(""https://docs.google.com/spreadsheets/d/11923uPwbBZFjjGgGUA6NLw09EwE0CqkOc4q9oUmW1yo/edit?usp=sharing"",""น่าน!J134"")"),0)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IFERROR(__xludf.DUMMYFUNCTION("IMPORTRANGE(""https://docs.google.com/spreadsheets/d/11923uPwbBZFjjGgGUA6NLw09EwE0CqkOc4q9oUmW1yo/edit?usp=sharing"",""น่าน!J135"")"),1)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IFERROR(__xludf.DUMMYFUNCTION("IMPORTRANGE(""https://docs.google.com/spreadsheets/d/11923uPwbBZFjjGgGUA6NLw09EwE0CqkOc4q9oUmW1yo/edit?usp=sharing"",""น่าน!J136"")"),1)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IFERROR(__xludf.DUMMYFUNCTION("IMPORTRANGE(""https://docs.google.com/spreadsheets/d/11923uPwbBZFjjGgGUA6NLw09EwE0CqkOc4q9oUmW1yo/edit?usp=sharing"",""น่าน!J137"")"),1)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IFERROR(__xludf.DUMMYFUNCTION("IMPORTRANGE(""https://docs.google.com/spreadsheets/d/11923uPwbBZFjjGgGUA6NLw09EwE0CqkOc4q9oUmW1yo/edit?usp=sharing"",""น่าน!I138"")"),90)</f>
        <v>90</v>
      </c>
      <c r="J213" s="191">
        <f ca="1">IFERROR(__xludf.DUMMYFUNCTION("IMPORTRANGE(""https://docs.google.com/spreadsheets/d/11923uPwbBZFjjGgGUA6NLw09EwE0CqkOc4q9oUmW1yo/edit?usp=sharing"",""น่าน!J138"")"),90)</f>
        <v>90</v>
      </c>
      <c r="K213" s="222">
        <f ca="1">IF(I213&gt;0,J213*100/I213,0)</f>
        <v>100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IFERROR(__xludf.DUMMYFUNCTION("IMPORTRANGE(""https://docs.google.com/spreadsheets/d/11923uPwbBZFjjGgGUA6NLw09EwE0CqkOc4q9oUmW1yo/edit?usp=sharing"",""น่าน!I140"")"),90)</f>
        <v>90</v>
      </c>
      <c r="J215" s="191">
        <f ca="1">IFERROR(__xludf.DUMMYFUNCTION("IMPORTRANGE(""https://docs.google.com/spreadsheets/d/11923uPwbBZFjjGgGUA6NLw09EwE0CqkOc4q9oUmW1yo/edit?usp=sharing"",""น่าน!J140"")"),0)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IFERROR(__xludf.DUMMYFUNCTION("IMPORTRANGE(""https://docs.google.com/spreadsheets/d/11923uPwbBZFjjGgGUA6NLw09EwE0CqkOc4q9oUmW1yo/edit?usp=sharing"",""น่าน!I141"")"),4)</f>
        <v>4</v>
      </c>
      <c r="J216" s="191">
        <f ca="1">IFERROR(__xludf.DUMMYFUNCTION("IMPORTRANGE(""https://docs.google.com/spreadsheets/d/11923uPwbBZFjjGgGUA6NLw09EwE0CqkOc4q9oUmW1yo/edit?usp=sharing"",""น่าน!J141"")"),0)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IFERROR(__xludf.DUMMYFUNCTION("IMPORTRANGE(""https://docs.google.com/spreadsheets/d/11923uPwbBZFjjGgGUA6NLw09EwE0CqkOc4q9oUmW1yo/edit?usp=sharing"",""น่าน!J142"")"),0)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IFERROR(__xludf.DUMMYFUNCTION("IMPORTRANGE(""https://docs.google.com/spreadsheets/d/11923uPwbBZFjjGgGUA6NLw09EwE0CqkOc4q9oUmW1yo/edit?usp=sharing"",""น่าน!J143"")"),0)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IFERROR(__xludf.DUMMYFUNCTION("IMPORTRANGE(""https://docs.google.com/spreadsheets/d/11923uPwbBZFjjGgGUA6NLw09EwE0CqkOc4q9oUmW1yo/edit?usp=sharing"",""น่าน!I144"")"),15)</f>
        <v>15</v>
      </c>
      <c r="J219" s="264">
        <f ca="1">IFERROR(__xludf.DUMMYFUNCTION("IMPORTRANGE(""https://docs.google.com/spreadsheets/d/11923uPwbBZFjjGgGUA6NLw09EwE0CqkOc4q9oUmW1yo/edit?usp=sharing"",""น่าน!J144"")"),15)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19076</v>
      </c>
      <c r="O220" s="154">
        <f t="shared" ref="O220:O222" ca="1" si="73">IF(L220&gt;0,N220*100/L220,0)</f>
        <v>90.300591715976324</v>
      </c>
      <c r="P220" s="154">
        <f t="shared" ref="P220:P222" ca="1" si="74">IF(M220&gt;0,N220*100/M220,0)</f>
        <v>90.300591715976324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19076</v>
      </c>
      <c r="O222" s="159">
        <f t="shared" ca="1" si="73"/>
        <v>90.300591715976324</v>
      </c>
      <c r="P222" s="159">
        <f t="shared" ca="1" si="74"/>
        <v>90.300591715976324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IFERROR(__xludf.DUMMYFUNCTION("IMPORTRANGE(""https://docs.google.com/spreadsheets/d/1Yj_ptqi66GCucihVvJfMjLAmec39IyEx_6qawtMGysU/edit?usp=sharing"",""สบก!BS25"")"),21125)</f>
        <v>21125</v>
      </c>
      <c r="N224" s="172">
        <f ca="1">IFERROR(__xludf.DUMMYFUNCTION("IMPORTRANGE(""https://docs.google.com/spreadsheets/d/1Yj_ptqi66GCucihVvJfMjLAmec39IyEx_6qawtMGysU/edit?usp=sharing"",""สบก!BT25"")"),19076)</f>
        <v>19076</v>
      </c>
      <c r="O224" s="171">
        <f ca="1">IF(L224&gt;0,N224*100/L224,0)</f>
        <v>90.300591715976324</v>
      </c>
      <c r="P224" s="171">
        <f ca="1">IF(M224&gt;0,N224*100/M224,0)</f>
        <v>90.300591715976324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IFERROR(__xludf.DUMMYFUNCTION("IMPORTRANGE(""https://docs.google.com/spreadsheets/d/1Yj_ptqi66GCucihVvJfMjLAmec39IyEx_6qawtMGysU/edit?usp=sharing"",""สบก!BO25"")"),0)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IFERROR(__xludf.DUMMYFUNCTION("IMPORTRANGE(""https://docs.google.com/spreadsheets/d/1Yj_ptqi66GCucihVvJfMjLAmec39IyEx_6qawtMGysU/edit?usp=sharing"",""สบก!BP25"")"),21125)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IFERROR(__xludf.DUMMYFUNCTION("IMPORTRANGE(""https://docs.google.com/spreadsheets/d/1Yj_ptqi66GCucihVvJfMjLAmec39IyEx_6qawtMGysU/edit?usp=sharing"",""สบก!BQ25"")"),0)</f>
        <v>0</v>
      </c>
      <c r="M228" s="101"/>
      <c r="N228" s="91">
        <f ca="1">IFERROR(__xludf.DUMMYFUNCTION("IMPORTRANGE(""https://docs.google.com/spreadsheets/d/1Yj_ptqi66GCucihVvJfMjLAmec39IyEx_6qawtMGysU/edit?usp=sharing"",""สบก!BU25"")"),0)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IFERROR(__xludf.DUMMYFUNCTION("IMPORTRANGE(""https://docs.google.com/spreadsheets/d/11923uPwbBZFjjGgGUA6NLw09EwE0CqkOc4q9oUmW1yo/edit?usp=sharing"",""น่าน!I149"")"),15)</f>
        <v>15</v>
      </c>
      <c r="J229" s="264">
        <f ca="1">IFERROR(__xludf.DUMMYFUNCTION("IMPORTRANGE(""https://docs.google.com/spreadsheets/d/11923uPwbBZFjjGgGUA6NLw09EwE0CqkOc4q9oUmW1yo/edit?usp=sharing"",""น่าน!J149"")"),15)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IFERROR(__xludf.DUMMYFUNCTION("IMPORTRANGE(""https://docs.google.com/spreadsheets/d/11923uPwbBZFjjGgGUA6NLw09EwE0CqkOc4q9oUmW1yo/edit?usp=sharing"",""น่าน!J151"")"),0)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IFERROR(__xludf.DUMMYFUNCTION("IMPORTRANGE(""https://docs.google.com/spreadsheets/d/11923uPwbBZFjjGgGUA6NLw09EwE0CqkOc4q9oUmW1yo/edit?usp=sharing"",""น่าน!J152"")"),1)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IFERROR(__xludf.DUMMYFUNCTION("IMPORTRANGE(""https://docs.google.com/spreadsheets/d/11923uPwbBZFjjGgGUA6NLw09EwE0CqkOc4q9oUmW1yo/edit?usp=sharing"",""น่าน!J153"")"),1)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IFERROR(__xludf.DUMMYFUNCTION("IMPORTRANGE(""https://docs.google.com/spreadsheets/d/11923uPwbBZFjjGgGUA6NLw09EwE0CqkOc4q9oUmW1yo/edit?usp=sharing"",""น่าน!J154"")"),1)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IFERROR(__xludf.DUMMYFUNCTION("IMPORTRANGE(""https://docs.google.com/spreadsheets/d/11923uPwbBZFjjGgGUA6NLw09EwE0CqkOc4q9oUmW1yo/edit?usp=sharing"",""น่าน!I155"")"),15)</f>
        <v>15</v>
      </c>
      <c r="J235" s="192">
        <f ca="1">IFERROR(__xludf.DUMMYFUNCTION("IMPORTRANGE(""https://docs.google.com/spreadsheets/d/11923uPwbBZFjjGgGUA6NLw09EwE0CqkOc4q9oUmW1yo/edit?usp=sharing"",""น่าน!J155"")"),15)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IFERROR(__xludf.DUMMYFUNCTION("IMPORTRANGE(""https://docs.google.com/spreadsheets/d/11923uPwbBZFjjGgGUA6NLw09EwE0CqkOc4q9oUmW1yo/edit?usp=sharing"",""น่าน!J156"")"),1)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IFERROR(__xludf.DUMMYFUNCTION("IMPORTRANGE(""https://docs.google.com/spreadsheets/d/11923uPwbBZFjjGgGUA6NLw09EwE0CqkOc4q9oUmW1yo/edit?usp=sharing"",""น่าน!I158"")"),0)</f>
        <v>0</v>
      </c>
      <c r="J238" s="264">
        <f ca="1">IFERROR(__xludf.DUMMYFUNCTION("IMPORTRANGE(""https://docs.google.com/spreadsheets/d/11923uPwbBZFjjGgGUA6NLw09EwE0CqkOc4q9oUmW1yo/edit?usp=sharing"",""น่าน!J158"")"),0)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IFERROR(__xludf.DUMMYFUNCTION("IMPORTRANGE(""https://docs.google.com/spreadsheets/d/11923uPwbBZFjjGgGUA6NLw09EwE0CqkOc4q9oUmW1yo/edit?usp=sharing"",""น่าน!J159"")"),"")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IFERROR(__xludf.DUMMYFUNCTION("IMPORTRANGE(""https://docs.google.com/spreadsheets/d/11923uPwbBZFjjGgGUA6NLw09EwE0CqkOc4q9oUmW1yo/edit?usp=sharing"",""น่าน!J161"")"),0)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IFERROR(__xludf.DUMMYFUNCTION("IMPORTRANGE(""https://docs.google.com/spreadsheets/d/11923uPwbBZFjjGgGUA6NLw09EwE0CqkOc4q9oUmW1yo/edit?usp=sharing"",""น่าน!J162"")"),0)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IFERROR(__xludf.DUMMYFUNCTION("IMPORTRANGE(""https://docs.google.com/spreadsheets/d/11923uPwbBZFjjGgGUA6NLw09EwE0CqkOc4q9oUmW1yo/edit?usp=sharing"",""น่าน!J163"")"),0)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IFERROR(__xludf.DUMMYFUNCTION("IMPORTRANGE(""https://docs.google.com/spreadsheets/d/11923uPwbBZFjjGgGUA6NLw09EwE0CqkOc4q9oUmW1yo/edit?usp=sharing"",""น่าน!I164"")"),0)</f>
        <v>0</v>
      </c>
      <c r="J244" s="191">
        <f ca="1">IFERROR(__xludf.DUMMYFUNCTION("IMPORTRANGE(""https://docs.google.com/spreadsheets/d/11923uPwbBZFjjGgGUA6NLw09EwE0CqkOc4q9oUmW1yo/edit?usp=sharing"",""น่าน!J164"")"),0)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IFERROR(__xludf.DUMMYFUNCTION("IMPORTRANGE(""https://docs.google.com/spreadsheets/d/11923uPwbBZFjjGgGUA6NLw09EwE0CqkOc4q9oUmW1yo/edit?usp=sharing"",""น่าน!J165"")"),0)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IFERROR(__xludf.DUMMYFUNCTION("IMPORTRANGE(""https://docs.google.com/spreadsheets/d/11923uPwbBZFjjGgGUA6NLw09EwE0CqkOc4q9oUmW1yo/edit?usp=sharing"",""น่าน!J166"")"),0)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IFERROR(__xludf.DUMMYFUNCTION("IMPORTRANGE(""https://docs.google.com/spreadsheets/d/11923uPwbBZFjjGgGUA6NLw09EwE0CqkOc4q9oUmW1yo/edit?usp=sharing"",""น่าน!I169"")"),0)</f>
        <v>0</v>
      </c>
      <c r="J249" s="308">
        <f ca="1">IFERROR(__xludf.DUMMYFUNCTION("IMPORTRANGE(""https://docs.google.com/spreadsheets/d/11923uPwbBZFjjGgGUA6NLw09EwE0CqkOc4q9oUmW1yo/edit?usp=sharing"",""น่าน!J169"")"),0)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IFERROR(__xludf.DUMMYFUNCTION("IMPORTRANGE(""https://docs.google.com/spreadsheets/d/1Yj_ptqi66GCucihVvJfMjLAmec39IyEx_6qawtMGysU/edit?usp=sharing"",""สบก!CB25"")"),0)</f>
        <v>0</v>
      </c>
      <c r="N254" s="172">
        <f ca="1">IFERROR(__xludf.DUMMYFUNCTION("IMPORTRANGE(""https://docs.google.com/spreadsheets/d/1Yj_ptqi66GCucihVvJfMjLAmec39IyEx_6qawtMGysU/edit?usp=sharing"",""สบก!CC25"")"),0)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IFERROR(__xludf.DUMMYFUNCTION("IMPORTRANGE(""https://docs.google.com/spreadsheets/d/1Yj_ptqi66GCucihVvJfMjLAmec39IyEx_6qawtMGysU/edit?usp=sharing"",""สบก!BX25"")"),0)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IFERROR(__xludf.DUMMYFUNCTION("IMPORTRANGE(""https://docs.google.com/spreadsheets/d/1Yj_ptqi66GCucihVvJfMjLAmec39IyEx_6qawtMGysU/edit?usp=sharing"",""สบก!BY25"")"),0)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IFERROR(__xludf.DUMMYFUNCTION("IMPORTRANGE(""https://docs.google.com/spreadsheets/d/1Yj_ptqi66GCucihVvJfMjLAmec39IyEx_6qawtMGysU/edit?usp=sharing"",""สบก!BZ25"")"),0)</f>
        <v>0</v>
      </c>
      <c r="M258" s="101"/>
      <c r="N258" s="91">
        <f ca="1">IFERROR(__xludf.DUMMYFUNCTION("IMPORTRANGE(""https://docs.google.com/spreadsheets/d/1Yj_ptqi66GCucihVvJfMjLAmec39IyEx_6qawtMGysU/edit?usp=sharing"",""สบก!CD25"")"),0)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IFERROR(__xludf.DUMMYFUNCTION("IMPORTRANGE(""https://docs.google.com/spreadsheets/d/11923uPwbBZFjjGgGUA6NLw09EwE0CqkOc4q9oUmW1yo/edit?usp=sharing"",""น่าน!J175"")"),0)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IFERROR(__xludf.DUMMYFUNCTION("IMPORTRANGE(""https://docs.google.com/spreadsheets/d/11923uPwbBZFjjGgGUA6NLw09EwE0CqkOc4q9oUmW1yo/edit?usp=sharing"",""น่าน!J176"")"),0)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IFERROR(__xludf.DUMMYFUNCTION("IMPORTRANGE(""https://docs.google.com/spreadsheets/d/11923uPwbBZFjjGgGUA6NLw09EwE0CqkOc4q9oUmW1yo/edit?usp=sharing"",""น่าน!J177"")"),0)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IFERROR(__xludf.DUMMYFUNCTION("IMPORTRANGE(""https://docs.google.com/spreadsheets/d/11923uPwbBZFjjGgGUA6NLw09EwE0CqkOc4q9oUmW1yo/edit?usp=sharing"",""น่าน!J178"")"),0)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IFERROR(__xludf.DUMMYFUNCTION("IMPORTRANGE(""https://docs.google.com/spreadsheets/d/11923uPwbBZFjjGgGUA6NLw09EwE0CqkOc4q9oUmW1yo/edit?usp=sharing"",""น่าน!I179"")"),0)</f>
        <v>0</v>
      </c>
      <c r="J264" s="192">
        <f ca="1">IFERROR(__xludf.DUMMYFUNCTION("IMPORTRANGE(""https://docs.google.com/spreadsheets/d/11923uPwbBZFjjGgGUA6NLw09EwE0CqkOc4q9oUmW1yo/edit?usp=sharing"",""น่าน!J179"")"),0)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IFERROR(__xludf.DUMMYFUNCTION("IMPORTRANGE(""https://docs.google.com/spreadsheets/d/11923uPwbBZFjjGgGUA6NLw09EwE0CqkOc4q9oUmW1yo/edit?usp=sharing"",""น่าน!I180"")"),0)</f>
        <v>0</v>
      </c>
      <c r="J265" s="192">
        <f ca="1">IFERROR(__xludf.DUMMYFUNCTION("IMPORTRANGE(""https://docs.google.com/spreadsheets/d/11923uPwbBZFjjGgGUA6NLw09EwE0CqkOc4q9oUmW1yo/edit?usp=sharing"",""น่าน!J180"")"),0)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IFERROR(__xludf.DUMMYFUNCTION("IMPORTRANGE(""https://docs.google.com/spreadsheets/d/11923uPwbBZFjjGgGUA6NLw09EwE0CqkOc4q9oUmW1yo/edit?usp=sharing"",""น่าน!I181"")"),0)</f>
        <v>0</v>
      </c>
      <c r="J266" s="192">
        <f ca="1">IFERROR(__xludf.DUMMYFUNCTION("IMPORTRANGE(""https://docs.google.com/spreadsheets/d/11923uPwbBZFjjGgGUA6NLw09EwE0CqkOc4q9oUmW1yo/edit?usp=sharing"",""น่าน!J181"")"),0)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IFERROR(__xludf.DUMMYFUNCTION("IMPORTRANGE(""https://docs.google.com/spreadsheets/d/11923uPwbBZFjjGgGUA6NLw09EwE0CqkOc4q9oUmW1yo/edit?usp=sharing"",""น่าน!I182"")"),0)</f>
        <v>0</v>
      </c>
      <c r="J267" s="192">
        <f ca="1">IFERROR(__xludf.DUMMYFUNCTION("IMPORTRANGE(""https://docs.google.com/spreadsheets/d/11923uPwbBZFjjGgGUA6NLw09EwE0CqkOc4q9oUmW1yo/edit?usp=sharing"",""น่าน!J182"")"),0)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IFERROR(__xludf.DUMMYFUNCTION("IMPORTRANGE(""https://docs.google.com/spreadsheets/d/11923uPwbBZFjjGgGUA6NLw09EwE0CqkOc4q9oUmW1yo/edit?usp=sharing"",""น่าน!J183"")"),0)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IFERROR(__xludf.DUMMYFUNCTION("IMPORTRANGE(""https://docs.google.com/spreadsheets/d/11923uPwbBZFjjGgGUA6NLw09EwE0CqkOc4q9oUmW1yo/edit?usp=sharing"",""น่าน!J184"")"),0)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IFERROR(__xludf.DUMMYFUNCTION("IMPORTRANGE(""https://docs.google.com/spreadsheets/d/11923uPwbBZFjjGgGUA6NLw09EwE0CqkOc4q9oUmW1yo/edit?usp=sharing"",""น่าน!I185"")"),15)</f>
        <v>15</v>
      </c>
      <c r="J270" s="308">
        <f ca="1">IFERROR(__xludf.DUMMYFUNCTION("IMPORTRANGE(""https://docs.google.com/spreadsheets/d/11923uPwbBZFjjGgGUA6NLw09EwE0CqkOc4q9oUmW1yo/edit?usp=sharing"",""น่าน!J185"")"),0)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9340</v>
      </c>
      <c r="O271" s="154">
        <f t="shared" ref="O271:O273" ca="1" si="84">IF(L271&gt;0,N271*100/L271,0)</f>
        <v>16.920289855072465</v>
      </c>
      <c r="P271" s="154">
        <f t="shared" ref="P271:P273" ca="1" si="85">IF(M271&gt;0,N271*100/M271,0)</f>
        <v>28.961240310077521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9340</v>
      </c>
      <c r="O273" s="159">
        <f t="shared" ca="1" si="84"/>
        <v>16.920289855072465</v>
      </c>
      <c r="P273" s="159">
        <f t="shared" ca="1" si="85"/>
        <v>28.961240310077521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IFERROR(__xludf.DUMMYFUNCTION("IMPORTRANGE(""https://docs.google.com/spreadsheets/d/1Yj_ptqi66GCucihVvJfMjLAmec39IyEx_6qawtMGysU/edit?usp=sharing"",""สบก!CK25"")"),32250)</f>
        <v>32250</v>
      </c>
      <c r="N275" s="172">
        <f ca="1">IFERROR(__xludf.DUMMYFUNCTION("IMPORTRANGE(""https://docs.google.com/spreadsheets/d/1Yj_ptqi66GCucihVvJfMjLAmec39IyEx_6qawtMGysU/edit?usp=sharing"",""สบก!CL25"")"),9340)</f>
        <v>9340</v>
      </c>
      <c r="O275" s="171">
        <f ca="1">IF(L275&gt;0,N275*100/L275,0)</f>
        <v>16.920289855072465</v>
      </c>
      <c r="P275" s="171">
        <f ca="1">IF(M275&gt;0,N275*100/M275,0)</f>
        <v>28.961240310077521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IFERROR(__xludf.DUMMYFUNCTION("IMPORTRANGE(""https://docs.google.com/spreadsheets/d/1Yj_ptqi66GCucihVvJfMjLAmec39IyEx_6qawtMGysU/edit?usp=sharing"",""สบก!CG25"")"),0)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IFERROR(__xludf.DUMMYFUNCTION("IMPORTRANGE(""https://docs.google.com/spreadsheets/d/1Yj_ptqi66GCucihVvJfMjLAmec39IyEx_6qawtMGysU/edit?usp=sharing"",""สบก!CH25"")"),55200)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IFERROR(__xludf.DUMMYFUNCTION("IMPORTRANGE(""https://docs.google.com/spreadsheets/d/1Yj_ptqi66GCucihVvJfMjLAmec39IyEx_6qawtMGysU/edit?usp=sharing"",""สบก!CI25"")"),0)</f>
        <v>0</v>
      </c>
      <c r="M279" s="101"/>
      <c r="N279" s="91">
        <f ca="1">IFERROR(__xludf.DUMMYFUNCTION("IMPORTRANGE(""https://docs.google.com/spreadsheets/d/1Yj_ptqi66GCucihVvJfMjLAmec39IyEx_6qawtMGysU/edit?usp=sharing"",""สบก!CM25"")"),0)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IFERROR(__xludf.DUMMYFUNCTION("IMPORTRANGE(""https://docs.google.com/spreadsheets/d/11923uPwbBZFjjGgGUA6NLw09EwE0CqkOc4q9oUmW1yo/edit?usp=sharing"",""น่าน!J191"")"),0)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IFERROR(__xludf.DUMMYFUNCTION("IMPORTRANGE(""https://docs.google.com/spreadsheets/d/11923uPwbBZFjjGgGUA6NLw09EwE0CqkOc4q9oUmW1yo/edit?usp=sharing"",""น่าน!J192"")"),1)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IFERROR(__xludf.DUMMYFUNCTION("IMPORTRANGE(""https://docs.google.com/spreadsheets/d/11923uPwbBZFjjGgGUA6NLw09EwE0CqkOc4q9oUmW1yo/edit?usp=sharing"",""น่าน!J193"")"),1)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IFERROR(__xludf.DUMMYFUNCTION("IMPORTRANGE(""https://docs.google.com/spreadsheets/d/11923uPwbBZFjjGgGUA6NLw09EwE0CqkOc4q9oUmW1yo/edit?usp=sharing"",""น่าน!J194"")"),1)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IFERROR(__xludf.DUMMYFUNCTION("IMPORTRANGE(""https://docs.google.com/spreadsheets/d/11923uPwbBZFjjGgGUA6NLw09EwE0CqkOc4q9oUmW1yo/edit?usp=sharing"",""น่าน!I195"")"),15)</f>
        <v>15</v>
      </c>
      <c r="J285" s="192">
        <f ca="1">IFERROR(__xludf.DUMMYFUNCTION("IMPORTRANGE(""https://docs.google.com/spreadsheets/d/11923uPwbBZFjjGgGUA6NLw09EwE0CqkOc4q9oUmW1yo/edit?usp=sharing"",""น่าน!J195"")"),0)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IFERROR(__xludf.DUMMYFUNCTION("IMPORTRANGE(""https://docs.google.com/spreadsheets/d/11923uPwbBZFjjGgGUA6NLw09EwE0CqkOc4q9oUmW1yo/edit?usp=sharing"",""น่าน!J196"")"),0)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IFERROR(__xludf.DUMMYFUNCTION("IMPORTRANGE(""https://docs.google.com/spreadsheets/d/11923uPwbBZFjjGgGUA6NLw09EwE0CqkOc4q9oUmW1yo/edit?usp=sharing"",""น่าน!I199"")"),0)</f>
        <v>0</v>
      </c>
      <c r="J289" s="308">
        <f ca="1">IFERROR(__xludf.DUMMYFUNCTION("IMPORTRANGE(""https://docs.google.com/spreadsheets/d/11923uPwbBZFjjGgGUA6NLw09EwE0CqkOc4q9oUmW1yo/edit?usp=sharing"",""น่าน!J199"")"),0)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IFERROR(__xludf.DUMMYFUNCTION("IMPORTRANGE(""https://docs.google.com/spreadsheets/d/1Yj_ptqi66GCucihVvJfMjLAmec39IyEx_6qawtMGysU/edit?usp=sharing"",""สบก!CT25"")"),0)</f>
        <v>0</v>
      </c>
      <c r="N294" s="172">
        <f ca="1">IFERROR(__xludf.DUMMYFUNCTION("IMPORTRANGE(""https://docs.google.com/spreadsheets/d/1Yj_ptqi66GCucihVvJfMjLAmec39IyEx_6qawtMGysU/edit?usp=sharing"",""สบก!CU25"")"),0)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IFERROR(__xludf.DUMMYFUNCTION("IMPORTRANGE(""https://docs.google.com/spreadsheets/d/1Yj_ptqi66GCucihVvJfMjLAmec39IyEx_6qawtMGysU/edit?usp=sharing"",""สบก!CP25"")"),0)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IFERROR(__xludf.DUMMYFUNCTION("IMPORTRANGE(""https://docs.google.com/spreadsheets/d/1Yj_ptqi66GCucihVvJfMjLAmec39IyEx_6qawtMGysU/edit?usp=sharing"",""สบก!CQ25"")"),0)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IFERROR(__xludf.DUMMYFUNCTION("IMPORTRANGE(""https://docs.google.com/spreadsheets/d/1Yj_ptqi66GCucihVvJfMjLAmec39IyEx_6qawtMGysU/edit?usp=sharing"",""สบก!CR25"")"),0)</f>
        <v>0</v>
      </c>
      <c r="M298" s="101"/>
      <c r="N298" s="91">
        <f ca="1">IFERROR(__xludf.DUMMYFUNCTION("IMPORTRANGE(""https://docs.google.com/spreadsheets/d/1Yj_ptqi66GCucihVvJfMjLAmec39IyEx_6qawtMGysU/edit?usp=sharing"",""สบก!CV25"")"),0)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IFERROR(__xludf.DUMMYFUNCTION("IMPORTRANGE(""https://docs.google.com/spreadsheets/d/11923uPwbBZFjjGgGUA6NLw09EwE0CqkOc4q9oUmW1yo/edit?usp=sharing"",""น่าน!J205"")"),0)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IFERROR(__xludf.DUMMYFUNCTION("IMPORTRANGE(""https://docs.google.com/spreadsheets/d/11923uPwbBZFjjGgGUA6NLw09EwE0CqkOc4q9oUmW1yo/edit?usp=sharing"",""น่าน!J206"")"),0)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IFERROR(__xludf.DUMMYFUNCTION("IMPORTRANGE(""https://docs.google.com/spreadsheets/d/11923uPwbBZFjjGgGUA6NLw09EwE0CqkOc4q9oUmW1yo/edit?usp=sharing"",""น่าน!J207"")"),0)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IFERROR(__xludf.DUMMYFUNCTION("IMPORTRANGE(""https://docs.google.com/spreadsheets/d/11923uPwbBZFjjGgGUA6NLw09EwE0CqkOc4q9oUmW1yo/edit?usp=sharing"",""น่าน!J208"")"),0)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IFERROR(__xludf.DUMMYFUNCTION("IMPORTRANGE(""https://docs.google.com/spreadsheets/d/11923uPwbBZFjjGgGUA6NLw09EwE0CqkOc4q9oUmW1yo/edit?usp=sharing"",""น่าน!I209"")"),0)</f>
        <v>0</v>
      </c>
      <c r="J304" s="191">
        <f ca="1">IFERROR(__xludf.DUMMYFUNCTION("IMPORTRANGE(""https://docs.google.com/spreadsheets/d/11923uPwbBZFjjGgGUA6NLw09EwE0CqkOc4q9oUmW1yo/edit?usp=sharing"",""น่าน!J209"")"),0)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IFERROR(__xludf.DUMMYFUNCTION("IMPORTRANGE(""https://docs.google.com/spreadsheets/d/11923uPwbBZFjjGgGUA6NLw09EwE0CqkOc4q9oUmW1yo/edit?usp=sharing"",""น่าน!I211"")"),0)</f>
        <v>0</v>
      </c>
      <c r="J306" s="191">
        <f ca="1">IFERROR(__xludf.DUMMYFUNCTION("IMPORTRANGE(""https://docs.google.com/spreadsheets/d/11923uPwbBZFjjGgGUA6NLw09EwE0CqkOc4q9oUmW1yo/edit?usp=sharing"",""น่าน!J211"")"),0)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IFERROR(__xludf.DUMMYFUNCTION("IMPORTRANGE(""https://docs.google.com/spreadsheets/d/11923uPwbBZFjjGgGUA6NLw09EwE0CqkOc4q9oUmW1yo/edit?usp=sharing"",""น่าน!J212"")"),0)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IFERROR(__xludf.DUMMYFUNCTION("IMPORTRANGE(""https://docs.google.com/spreadsheets/d/11923uPwbBZFjjGgGUA6NLw09EwE0CqkOc4q9oUmW1yo/edit?usp=sharing"",""น่าน!J213"")"),0)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IFERROR(__xludf.DUMMYFUNCTION("IMPORTRANGE(""https://docs.google.com/spreadsheets/d/11923uPwbBZFjjGgGUA6NLw09EwE0CqkOc4q9oUmW1yo/edit?usp=sharing"",""น่าน!I214"")"),0)</f>
        <v>0</v>
      </c>
      <c r="J309" s="325">
        <f ca="1">IFERROR(__xludf.DUMMYFUNCTION("IMPORTRANGE(""https://docs.google.com/spreadsheets/d/11923uPwbBZFjjGgGUA6NLw09EwE0CqkOc4q9oUmW1yo/edit?usp=sharing"",""น่าน!J214"")"),0)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IFERROR(__xludf.DUMMYFUNCTION("IMPORTRANGE(""https://docs.google.com/spreadsheets/d/1Yj_ptqi66GCucihVvJfMjLAmec39IyEx_6qawtMGysU/edit?usp=sharing"",""สบก!DC25"")"),0)</f>
        <v>0</v>
      </c>
      <c r="N314" s="172">
        <f ca="1">IFERROR(__xludf.DUMMYFUNCTION("IMPORTRANGE(""https://docs.google.com/spreadsheets/d/1Yj_ptqi66GCucihVvJfMjLAmec39IyEx_6qawtMGysU/edit?usp=sharing"",""สบก!DD25"")"),0)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IFERROR(__xludf.DUMMYFUNCTION("IMPORTRANGE(""https://docs.google.com/spreadsheets/d/1Yj_ptqi66GCucihVvJfMjLAmec39IyEx_6qawtMGysU/edit?usp=sharing"",""สบก!CY25"")"),0)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IFERROR(__xludf.DUMMYFUNCTION("IMPORTRANGE(""https://docs.google.com/spreadsheets/d/1Yj_ptqi66GCucihVvJfMjLAmec39IyEx_6qawtMGysU/edit?usp=sharing"",""สบก!CZ25"")"),0)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IFERROR(__xludf.DUMMYFUNCTION("IMPORTRANGE(""https://docs.google.com/spreadsheets/d/1Yj_ptqi66GCucihVvJfMjLAmec39IyEx_6qawtMGysU/edit?usp=sharing"",""สบก!DA25"")"),0)</f>
        <v>0</v>
      </c>
      <c r="M318" s="101"/>
      <c r="N318" s="91">
        <f ca="1">IFERROR(__xludf.DUMMYFUNCTION("IMPORTRANGE(""https://docs.google.com/spreadsheets/d/1Yj_ptqi66GCucihVvJfMjLAmec39IyEx_6qawtMGysU/edit?usp=sharing"",""สบก!DE25"")"),0)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IFERROR(__xludf.DUMMYFUNCTION("IMPORTRANGE(""https://docs.google.com/spreadsheets/d/11923uPwbBZFjjGgGUA6NLw09EwE0CqkOc4q9oUmW1yo/edit?usp=sharing"",""น่าน!J220"")"),0)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IFERROR(__xludf.DUMMYFUNCTION("IMPORTRANGE(""https://docs.google.com/spreadsheets/d/11923uPwbBZFjjGgGUA6NLw09EwE0CqkOc4q9oUmW1yo/edit?usp=sharing"",""น่าน!J221"")"),0)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IFERROR(__xludf.DUMMYFUNCTION("IMPORTRANGE(""https://docs.google.com/spreadsheets/d/11923uPwbBZFjjGgGUA6NLw09EwE0CqkOc4q9oUmW1yo/edit?usp=sharing"",""น่าน!J222"")"),0)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IFERROR(__xludf.DUMMYFUNCTION("IMPORTRANGE(""https://docs.google.com/spreadsheets/d/11923uPwbBZFjjGgGUA6NLw09EwE0CqkOc4q9oUmW1yo/edit?usp=sharing"",""น่าน!J223"")"),0)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IFERROR(__xludf.DUMMYFUNCTION("IMPORTRANGE(""https://docs.google.com/spreadsheets/d/11923uPwbBZFjjGgGUA6NLw09EwE0CqkOc4q9oUmW1yo/edit?usp=sharing"",""น่าน!I224"")"),0)</f>
        <v>0</v>
      </c>
      <c r="J324" s="191">
        <f ca="1">IFERROR(__xludf.DUMMYFUNCTION("IMPORTRANGE(""https://docs.google.com/spreadsheets/d/11923uPwbBZFjjGgGUA6NLw09EwE0CqkOc4q9oUmW1yo/edit?usp=sharing"",""น่าน!J224"")"),0)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IFERROR(__xludf.DUMMYFUNCTION("IMPORTRANGE(""https://docs.google.com/spreadsheets/d/11923uPwbBZFjjGgGUA6NLw09EwE0CqkOc4q9oUmW1yo/edit?usp=sharing"",""น่าน!J225"")"),0)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IFERROR(__xludf.DUMMYFUNCTION("IMPORTRANGE(""https://docs.google.com/spreadsheets/d/11923uPwbBZFjjGgGUA6NLw09EwE0CqkOc4q9oUmW1yo/edit?usp=sharing"",""น่าน!J226"")"),0)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IFERROR(__xludf.DUMMYFUNCTION("IMPORTRANGE(""https://docs.google.com/spreadsheets/d/11923uPwbBZFjjGgGUA6NLw09EwE0CqkOc4q9oUmW1yo/edit?usp=sharing"",""น่าน!I228"")"),480)</f>
        <v>480</v>
      </c>
      <c r="J328" s="330">
        <f ca="1">IFERROR(__xludf.DUMMYFUNCTION("IMPORTRANGE(""https://docs.google.com/spreadsheets/d/11923uPwbBZFjjGgGUA6NLw09EwE0CqkOc4q9oUmW1yo/edit?usp=sharing"",""น่าน!J228"")"),30)</f>
        <v>30</v>
      </c>
      <c r="K328" s="309">
        <f ca="1">IF(I328&gt;0,J328*100/I328,0)</f>
        <v>6.25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935350</v>
      </c>
      <c r="M329" s="155">
        <f t="shared" ca="1" si="98"/>
        <v>497780</v>
      </c>
      <c r="N329" s="155">
        <f t="shared" ca="1" si="98"/>
        <v>171768</v>
      </c>
      <c r="O329" s="154">
        <f t="shared" ref="O329:O331" ca="1" si="99">IF(L329&gt;0,N329*100/L329,0)</f>
        <v>18.364034853263483</v>
      </c>
      <c r="P329" s="154">
        <f t="shared" ref="P329:P331" ca="1" si="100">IF(M329&gt;0,N329*100/M329,0)</f>
        <v>34.506810237454296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935350</v>
      </c>
      <c r="M331" s="160">
        <f t="shared" ca="1" si="102"/>
        <v>497780</v>
      </c>
      <c r="N331" s="160">
        <f t="shared" ca="1" si="102"/>
        <v>171768</v>
      </c>
      <c r="O331" s="159">
        <f t="shared" ca="1" si="99"/>
        <v>18.364034853263483</v>
      </c>
      <c r="P331" s="159">
        <f t="shared" ca="1" si="100"/>
        <v>34.506810237454296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920350</v>
      </c>
      <c r="M333" s="172">
        <f ca="1">IFERROR(__xludf.DUMMYFUNCTION("IMPORTRANGE(""https://docs.google.com/spreadsheets/d/1Yj_ptqi66GCucihVvJfMjLAmec39IyEx_6qawtMGysU/edit?usp=sharing"",""สบก!DL25"")"),497780)</f>
        <v>497780</v>
      </c>
      <c r="N333" s="172">
        <f ca="1">IFERROR(__xludf.DUMMYFUNCTION("IMPORTRANGE(""https://docs.google.com/spreadsheets/d/1Yj_ptqi66GCucihVvJfMjLAmec39IyEx_6qawtMGysU/edit?usp=sharing"",""สบก!DM25"")"),156768)</f>
        <v>156768</v>
      </c>
      <c r="O333" s="171">
        <f ca="1">IF(L333&gt;0,N333*100/L333,0)</f>
        <v>17.033519856576302</v>
      </c>
      <c r="P333" s="171">
        <f ca="1">IF(M333&gt;0,N333*100/M333,0)</f>
        <v>31.493430832898067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IFERROR(__xludf.DUMMYFUNCTION("IMPORTRANGE(""https://docs.google.com/spreadsheets/d/1Yj_ptqi66GCucihVvJfMjLAmec39IyEx_6qawtMGysU/edit?usp=sharing"",""สบก!DH25"")"),417600)</f>
        <v>417600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IFERROR(__xludf.DUMMYFUNCTION("IMPORTRANGE(""https://docs.google.com/spreadsheets/d/1Yj_ptqi66GCucihVvJfMjLAmec39IyEx_6qawtMGysU/edit?usp=sharing"",""สบก!DI25"")"),502750)</f>
        <v>502750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IFERROR(__xludf.DUMMYFUNCTION("IMPORTRANGE(""https://docs.google.com/spreadsheets/d/1Yj_ptqi66GCucihVvJfMjLAmec39IyEx_6qawtMGysU/edit?usp=sharing"",""สบก!DJ25"")"),15000)</f>
        <v>15000</v>
      </c>
      <c r="M337" s="101"/>
      <c r="N337" s="91">
        <f ca="1">IFERROR(__xludf.DUMMYFUNCTION("IMPORTRANGE(""https://docs.google.com/spreadsheets/d/1Yj_ptqi66GCucihVvJfMjLAmec39IyEx_6qawtMGysU/edit?usp=sharing"",""สบก!DN25"")"),15000)</f>
        <v>15000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IFERROR(__xludf.DUMMYFUNCTION("IMPORTRANGE(""https://docs.google.com/spreadsheets/d/11923uPwbBZFjjGgGUA6NLw09EwE0CqkOc4q9oUmW1yo/edit?usp=sharing"",""น่าน!I234"")"),0)</f>
        <v>0</v>
      </c>
      <c r="J339" s="191">
        <f ca="1">IFERROR(__xludf.DUMMYFUNCTION("IMPORTRANGE(""https://docs.google.com/spreadsheets/d/11923uPwbBZFjjGgGUA6NLw09EwE0CqkOc4q9oUmW1yo/edit?usp=sharing"",""น่าน!J234"")"),72)</f>
        <v>72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IFERROR(__xludf.DUMMYFUNCTION("IMPORTRANGE(""https://docs.google.com/spreadsheets/d/11923uPwbBZFjjGgGUA6NLw09EwE0CqkOc4q9oUmW1yo/edit?usp=sharing"",""น่าน!I235"")"),2000)</f>
        <v>2000</v>
      </c>
      <c r="J340" s="191">
        <f ca="1">IFERROR(__xludf.DUMMYFUNCTION("IMPORTRANGE(""https://docs.google.com/spreadsheets/d/11923uPwbBZFjjGgGUA6NLw09EwE0CqkOc4q9oUmW1yo/edit?usp=sharing"",""น่าน!J235"")"),178.73)</f>
        <v>178.73</v>
      </c>
      <c r="K340" s="333">
        <f t="shared" ca="1" si="103"/>
        <v>8.9365000000000006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IFERROR(__xludf.DUMMYFUNCTION("IMPORTRANGE(""https://docs.google.com/spreadsheets/d/11923uPwbBZFjjGgGUA6NLw09EwE0CqkOc4q9oUmW1yo/edit?usp=sharing"",""น่าน!I236"")"),480)</f>
        <v>480</v>
      </c>
      <c r="J341" s="191">
        <f ca="1">IFERROR(__xludf.DUMMYFUNCTION("IMPORTRANGE(""https://docs.google.com/spreadsheets/d/11923uPwbBZFjjGgGUA6NLw09EwE0CqkOc4q9oUmW1yo/edit?usp=sharing"",""น่าน!J236"")"),72)</f>
        <v>72</v>
      </c>
      <c r="K341" s="333">
        <f t="shared" ca="1" si="103"/>
        <v>15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IFERROR(__xludf.DUMMYFUNCTION("IMPORTRANGE(""https://docs.google.com/spreadsheets/d/11923uPwbBZFjjGgGUA6NLw09EwE0CqkOc4q9oUmW1yo/edit?usp=sharing"",""น่าน!I237"")"),0)</f>
        <v>0</v>
      </c>
      <c r="J342" s="191">
        <f ca="1">IFERROR(__xludf.DUMMYFUNCTION("IMPORTRANGE(""https://docs.google.com/spreadsheets/d/11923uPwbBZFjjGgGUA6NLw09EwE0CqkOc4q9oUmW1yo/edit?usp=sharing"",""น่าน!J237"")"),223.82)</f>
        <v>223.82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IFERROR(__xludf.DUMMYFUNCTION("IMPORTRANGE(""https://docs.google.com/spreadsheets/d/11923uPwbBZFjjGgGUA6NLw09EwE0CqkOc4q9oUmW1yo/edit?usp=sharing"",""น่าน!I238"")"),480)</f>
        <v>480</v>
      </c>
      <c r="J343" s="191">
        <f ca="1">IFERROR(__xludf.DUMMYFUNCTION("IMPORTRANGE(""https://docs.google.com/spreadsheets/d/11923uPwbBZFjjGgGUA6NLw09EwE0CqkOc4q9oUmW1yo/edit?usp=sharing"",""น่าน!J238"")"),0)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IFERROR(__xludf.DUMMYFUNCTION("IMPORTRANGE(""https://docs.google.com/spreadsheets/d/11923uPwbBZFjjGgGUA6NLw09EwE0CqkOc4q9oUmW1yo/edit?usp=sharing"",""น่าน!I239"")"),0)</f>
        <v>0</v>
      </c>
      <c r="J344" s="191">
        <f ca="1">IFERROR(__xludf.DUMMYFUNCTION("IMPORTRANGE(""https://docs.google.com/spreadsheets/d/11923uPwbBZFjjGgGUA6NLw09EwE0CqkOc4q9oUmW1yo/edit?usp=sharing"",""น่าน!J239"")"),0)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IFERROR(__xludf.DUMMYFUNCTION("IMPORTRANGE(""https://docs.google.com/spreadsheets/d/11923uPwbBZFjjGgGUA6NLw09EwE0CqkOc4q9oUmW1yo/edit?usp=sharing"",""น่าน!I240"")"),480)</f>
        <v>480</v>
      </c>
      <c r="J345" s="191">
        <f ca="1">IFERROR(__xludf.DUMMYFUNCTION("IMPORTRANGE(""https://docs.google.com/spreadsheets/d/11923uPwbBZFjjGgGUA6NLw09EwE0CqkOc4q9oUmW1yo/edit?usp=sharing"",""น่าน!J240"")"),30)</f>
        <v>30</v>
      </c>
      <c r="K345" s="333">
        <f t="shared" ca="1" si="103"/>
        <v>6.25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IFERROR(__xludf.DUMMYFUNCTION("IMPORTRANGE(""https://docs.google.com/spreadsheets/d/11923uPwbBZFjjGgGUA6NLw09EwE0CqkOc4q9oUmW1yo/edit?usp=sharing"",""น่าน!I241"")"),0)</f>
        <v>0</v>
      </c>
      <c r="J346" s="191">
        <f ca="1">IFERROR(__xludf.DUMMYFUNCTION("IMPORTRANGE(""https://docs.google.com/spreadsheets/d/11923uPwbBZFjjGgGUA6NLw09EwE0CqkOc4q9oUmW1yo/edit?usp=sharing"",""น่าน!J241"")"),90.94)</f>
        <v>90.94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IFERROR(__xludf.DUMMYFUNCTION("IMPORTRANGE(""https://docs.google.com/spreadsheets/d/11923uPwbBZFjjGgGUA6NLw09EwE0CqkOc4q9oUmW1yo/edit?usp=sharing"",""น่าน!L242"")"),2769994)</f>
        <v>2769994</v>
      </c>
      <c r="M347" s="347"/>
      <c r="N347" s="347">
        <f ca="1">IFERROR(__xludf.DUMMYFUNCTION("IMPORTRANGE(""https://docs.google.com/spreadsheets/d/11923uPwbBZFjjGgGUA6NLw09EwE0CqkOc4q9oUmW1yo/edit?usp=sharing"",""น่าน!M242"")"),199389)</f>
        <v>199389</v>
      </c>
      <c r="O347" s="347">
        <f ca="1">+IF(L347&gt;0,N347*100/L347,0)</f>
        <v>7.198174436478924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IFERROR(__xludf.DUMMYFUNCTION("IMPORTRANGE(""https://docs.google.com/spreadsheets/d/11923uPwbBZFjjGgGUA6NLw09EwE0CqkOc4q9oUmW1yo/edit?usp=sharing"",""น่าน!I244"")"),120)</f>
        <v>120</v>
      </c>
      <c r="J349" s="360">
        <f ca="1">IFERROR(__xludf.DUMMYFUNCTION("IMPORTRANGE(""https://docs.google.com/spreadsheets/d/11923uPwbBZFjjGgGUA6NLw09EwE0CqkOc4q9oUmW1yo/edit?usp=sharing"",""น่าน!J244"")"),0)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IFERROR(__xludf.DUMMYFUNCTION("IMPORTRANGE(""https://docs.google.com/spreadsheets/d/11923uPwbBZFjjGgGUA6NLw09EwE0CqkOc4q9oUmW1yo/edit?usp=sharing"",""น่าน!L244"")"),346610)</f>
        <v>346610</v>
      </c>
      <c r="M349" s="362"/>
      <c r="N349" s="362">
        <f ca="1">IFERROR(__xludf.DUMMYFUNCTION("IMPORTRANGE(""https://docs.google.com/spreadsheets/d/11923uPwbBZFjjGgGUA6NLw09EwE0CqkOc4q9oUmW1yo/edit?usp=sharing"",""น่าน!M244"")"),44119)</f>
        <v>44119</v>
      </c>
      <c r="O349" s="362">
        <f ca="1">+IF(L349&gt;0,N349*100/L349,0)</f>
        <v>12.728715270765413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IFERROR(__xludf.DUMMYFUNCTION("IMPORTRANGE(""https://docs.google.com/spreadsheets/d/11923uPwbBZFjjGgGUA6NLw09EwE0CqkOc4q9oUmW1yo/edit?usp=sharing"",""น่าน!I245"")"),45)</f>
        <v>45</v>
      </c>
      <c r="J350" s="360">
        <f ca="1">IFERROR(__xludf.DUMMYFUNCTION("IMPORTRANGE(""https://docs.google.com/spreadsheets/d/11923uPwbBZFjjGgGUA6NLw09EwE0CqkOc4q9oUmW1yo/edit?usp=sharing"",""น่าน!J245"")"),0)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IFERROR(__xludf.DUMMYFUNCTION("IMPORTRANGE(""https://docs.google.com/spreadsheets/d/11923uPwbBZFjjGgGUA6NLw09EwE0CqkOc4q9oUmW1yo/edit?usp=sharing"",""น่าน!L246"")"),0)</f>
        <v>0</v>
      </c>
      <c r="M351" s="169"/>
      <c r="N351" s="169">
        <f ca="1">IFERROR(__xludf.DUMMYFUNCTION("IMPORTRANGE(""https://docs.google.com/spreadsheets/d/11923uPwbBZFjjGgGUA6NLw09EwE0CqkOc4q9oUmW1yo/edit?usp=sharing"",""น่าน!M246"")"),0)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IFERROR(__xludf.DUMMYFUNCTION("IMPORTRANGE(""https://docs.google.com/spreadsheets/d/11923uPwbBZFjjGgGUA6NLw09EwE0CqkOc4q9oUmW1yo/edit?usp=sharing"",""น่าน!L247"")"),346610)</f>
        <v>346610</v>
      </c>
      <c r="M352" s="169"/>
      <c r="N352" s="169">
        <f ca="1">IFERROR(__xludf.DUMMYFUNCTION("IMPORTRANGE(""https://docs.google.com/spreadsheets/d/11923uPwbBZFjjGgGUA6NLw09EwE0CqkOc4q9oUmW1yo/edit?usp=sharing"",""น่าน!M247"")"),44119)</f>
        <v>44119</v>
      </c>
      <c r="O352" s="169">
        <f t="shared" ca="1" si="105"/>
        <v>12.728715270765413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IFERROR(__xludf.DUMMYFUNCTION("IMPORTRANGE(""https://docs.google.com/spreadsheets/d/11923uPwbBZFjjGgGUA6NLw09EwE0CqkOc4q9oUmW1yo/edit?usp=sharing"",""น่าน!L248"")"),0)</f>
        <v>0</v>
      </c>
      <c r="M353" s="171"/>
      <c r="N353" s="171">
        <f ca="1">IFERROR(__xludf.DUMMYFUNCTION("IMPORTRANGE(""https://docs.google.com/spreadsheets/d/11923uPwbBZFjjGgGUA6NLw09EwE0CqkOc4q9oUmW1yo/edit?usp=sharing"",""น่าน!M248"")"),0)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IFERROR(__xludf.DUMMYFUNCTION("IMPORTRANGE(""https://docs.google.com/spreadsheets/d/11923uPwbBZFjjGgGUA6NLw09EwE0CqkOc4q9oUmW1yo/edit?usp=sharing"",""น่าน!L249"")"),346610)</f>
        <v>346610</v>
      </c>
      <c r="M354" s="171"/>
      <c r="N354" s="171">
        <f ca="1">IFERROR(__xludf.DUMMYFUNCTION("IMPORTRANGE(""https://docs.google.com/spreadsheets/d/11923uPwbBZFjjGgGUA6NLw09EwE0CqkOc4q9oUmW1yo/edit?usp=sharing"",""น่าน!M249"")"),44119)</f>
        <v>44119</v>
      </c>
      <c r="O354" s="171">
        <f t="shared" ca="1" si="105"/>
        <v>12.728715270765413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IFERROR(__xludf.DUMMYFUNCTION("IMPORTRANGE(""https://docs.google.com/spreadsheets/d/11923uPwbBZFjjGgGUA6NLw09EwE0CqkOc4q9oUmW1yo/edit?usp=sharing"",""น่าน!M250"")"),8710)</f>
        <v>8710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IFERROR(__xludf.DUMMYFUNCTION("IMPORTRANGE(""https://docs.google.com/spreadsheets/d/11923uPwbBZFjjGgGUA6NLw09EwE0CqkOc4q9oUmW1yo/edit?usp=sharing"",""น่าน!M251"")"),0)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IFERROR(__xludf.DUMMYFUNCTION("IMPORTRANGE(""https://docs.google.com/spreadsheets/d/11923uPwbBZFjjGgGUA6NLw09EwE0CqkOc4q9oUmW1yo/edit?usp=sharing"",""น่าน!M252"")"),34449)</f>
        <v>34449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IFERROR(__xludf.DUMMYFUNCTION("IMPORTRANGE(""https://docs.google.com/spreadsheets/d/11923uPwbBZFjjGgGUA6NLw09EwE0CqkOc4q9oUmW1yo/edit?usp=sharing"",""น่าน!M253"")"),960)</f>
        <v>960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IFERROR(__xludf.DUMMYFUNCTION("IMPORTRANGE(""https://docs.google.com/spreadsheets/d/11923uPwbBZFjjGgGUA6NLw09EwE0CqkOc4q9oUmW1yo/edit?usp=sharing"",""น่าน!J255"")"),0)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IFERROR(__xludf.DUMMYFUNCTION("IMPORTRANGE(""https://docs.google.com/spreadsheets/d/11923uPwbBZFjjGgGUA6NLw09EwE0CqkOc4q9oUmW1yo/edit?usp=sharing"",""น่าน!J256"")"),1)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IFERROR(__xludf.DUMMYFUNCTION("IMPORTRANGE(""https://docs.google.com/spreadsheets/d/11923uPwbBZFjjGgGUA6NLw09EwE0CqkOc4q9oUmW1yo/edit?usp=sharing"",""น่าน!J257"")"),1)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IFERROR(__xludf.DUMMYFUNCTION("IMPORTRANGE(""https://docs.google.com/spreadsheets/d/11923uPwbBZFjjGgGUA6NLw09EwE0CqkOc4q9oUmW1yo/edit?usp=sharing"",""น่าน!J258"")"),1)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IFERROR(__xludf.DUMMYFUNCTION("IMPORTRANGE(""https://docs.google.com/spreadsheets/d/11923uPwbBZFjjGgGUA6NLw09EwE0CqkOc4q9oUmW1yo/edit?usp=sharing"",""น่าน!J166"")"),0)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IFERROR(__xludf.DUMMYFUNCTION("IMPORTRANGE(""https://docs.google.com/spreadsheets/d/11923uPwbBZFjjGgGUA6NLw09EwE0CqkOc4q9oUmW1yo/edit?usp=sharing"",""น่าน!J166"")"),0)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IFERROR(__xludf.DUMMYFUNCTION("IMPORTRANGE(""https://docs.google.com/spreadsheets/d/11923uPwbBZFjjGgGUA6NLw09EwE0CqkOc4q9oUmW1yo/edit?usp=sharing"",""น่าน!J166"")"),0)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IFERROR(__xludf.DUMMYFUNCTION("IMPORTRANGE(""https://docs.google.com/spreadsheets/d/11923uPwbBZFjjGgGUA6NLw09EwE0CqkOc4q9oUmW1yo/edit?usp=sharing"",""น่าน!J166"")"),0)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IFERROR(__xludf.DUMMYFUNCTION("IMPORTRANGE(""https://docs.google.com/spreadsheets/d/11923uPwbBZFjjGgGUA6NLw09EwE0CqkOc4q9oUmW1yo/edit?usp=sharing"",""น่าน!I263"")"),45)</f>
        <v>45</v>
      </c>
      <c r="J368" s="191">
        <f ca="1">IFERROR(__xludf.DUMMYFUNCTION("IMPORTRANGE(""https://docs.google.com/spreadsheets/d/11923uPwbBZFjjGgGUA6NLw09EwE0CqkOc4q9oUmW1yo/edit?usp=sharing"",""น่าน!J263"")"),0)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IFERROR(__xludf.DUMMYFUNCTION("IMPORTRANGE(""https://docs.google.com/spreadsheets/d/11923uPwbBZFjjGgGUA6NLw09EwE0CqkOc4q9oUmW1yo/edit?usp=sharing"",""น่าน!I164"")"),0)</f>
        <v>0</v>
      </c>
      <c r="J369" s="191">
        <f ca="1">IFERROR(__xludf.DUMMYFUNCTION("IMPORTRANGE(""https://docs.google.com/spreadsheets/d/11923uPwbBZFjjGgGUA6NLw09EwE0CqkOc4q9oUmW1yo/edit?usp=sharing"",""น่าน!J164"")"),0)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IFERROR(__xludf.DUMMYFUNCTION("IMPORTRANGE(""https://docs.google.com/spreadsheets/d/11923uPwbBZFjjGgGUA6NLw09EwE0CqkOc4q9oUmW1yo/edit?usp=sharing"",""น่าน!I265"")"),45)</f>
        <v>45</v>
      </c>
      <c r="J370" s="191">
        <f ca="1">IFERROR(__xludf.DUMMYFUNCTION("IMPORTRANGE(""https://docs.google.com/spreadsheets/d/11923uPwbBZFjjGgGUA6NLw09EwE0CqkOc4q9oUmW1yo/edit?usp=sharing"",""น่าน!J265"")"),25)</f>
        <v>25</v>
      </c>
      <c r="K370" s="168">
        <f t="shared" ca="1" si="106"/>
        <v>55.555555555555557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IFERROR(__xludf.DUMMYFUNCTION("IMPORTRANGE(""https://docs.google.com/spreadsheets/d/11923uPwbBZFjjGgGUA6NLw09EwE0CqkOc4q9oUmW1yo/edit?usp=sharing"",""น่าน!I164"")"),0)</f>
        <v>0</v>
      </c>
      <c r="J371" s="192">
        <f ca="1">IFERROR(__xludf.DUMMYFUNCTION("IMPORTRANGE(""https://docs.google.com/spreadsheets/d/11923uPwbBZFjjGgGUA6NLw09EwE0CqkOc4q9oUmW1yo/edit?usp=sharing"",""น่าน!J164"")"),0)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IFERROR(__xludf.DUMMYFUNCTION("IMPORTRANGE(""https://docs.google.com/spreadsheets/d/11923uPwbBZFjjGgGUA6NLw09EwE0CqkOc4q9oUmW1yo/edit?usp=sharing"",""น่าน!I267"")"),45)</f>
        <v>45</v>
      </c>
      <c r="J372" s="192">
        <f ca="1">IFERROR(__xludf.DUMMYFUNCTION("IMPORTRANGE(""https://docs.google.com/spreadsheets/d/11923uPwbBZFjjGgGUA6NLw09EwE0CqkOc4q9oUmW1yo/edit?usp=sharing"",""น่าน!J267"")"),0)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IFERROR(__xludf.DUMMYFUNCTION("IMPORTRANGE(""https://docs.google.com/spreadsheets/d/11923uPwbBZFjjGgGUA6NLw09EwE0CqkOc4q9oUmW1yo/edit?usp=sharing"",""น่าน!I164"")"),0)</f>
        <v>0</v>
      </c>
      <c r="J373" s="191">
        <f ca="1">IFERROR(__xludf.DUMMYFUNCTION("IMPORTRANGE(""https://docs.google.com/spreadsheets/d/11923uPwbBZFjjGgGUA6NLw09EwE0CqkOc4q9oUmW1yo/edit?usp=sharing"",""น่าน!J164"")"),0)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IFERROR(__xludf.DUMMYFUNCTION("IMPORTRANGE(""https://docs.google.com/spreadsheets/d/11923uPwbBZFjjGgGUA6NLw09EwE0CqkOc4q9oUmW1yo/edit?usp=sharing"",""น่าน!I164"")"),0)</f>
        <v>0</v>
      </c>
      <c r="J374" s="191">
        <f ca="1">IFERROR(__xludf.DUMMYFUNCTION("IMPORTRANGE(""https://docs.google.com/spreadsheets/d/11923uPwbBZFjjGgGUA6NLw09EwE0CqkOc4q9oUmW1yo/edit?usp=sharing"",""น่าน!J164"")"),0)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IFERROR(__xludf.DUMMYFUNCTION("IMPORTRANGE(""https://docs.google.com/spreadsheets/d/11923uPwbBZFjjGgGUA6NLw09EwE0CqkOc4q9oUmW1yo/edit?usp=sharing"",""น่าน!I270"")"),120)</f>
        <v>120</v>
      </c>
      <c r="J375" s="191">
        <f ca="1">IFERROR(__xludf.DUMMYFUNCTION("IMPORTRANGE(""https://docs.google.com/spreadsheets/d/11923uPwbBZFjjGgGUA6NLw09EwE0CqkOc4q9oUmW1yo/edit?usp=sharing"",""น่าน!J270"")"),0)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IFERROR(__xludf.DUMMYFUNCTION("IMPORTRANGE(""https://docs.google.com/spreadsheets/d/11923uPwbBZFjjGgGUA6NLw09EwE0CqkOc4q9oUmW1yo/edit?usp=sharing"",""น่าน!I271"")"),60)</f>
        <v>60</v>
      </c>
      <c r="J376" s="192">
        <f ca="1">IFERROR(__xludf.DUMMYFUNCTION("IMPORTRANGE(""https://docs.google.com/spreadsheets/d/11923uPwbBZFjjGgGUA6NLw09EwE0CqkOc4q9oUmW1yo/edit?usp=sharing"",""น่าน!J271"")"),0)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IFERROR(__xludf.DUMMYFUNCTION("IMPORTRANGE(""https://docs.google.com/spreadsheets/d/11923uPwbBZFjjGgGUA6NLw09EwE0CqkOc4q9oUmW1yo/edit?usp=sharing"",""น่าน!I272"")"),60)</f>
        <v>60</v>
      </c>
      <c r="J377" s="191">
        <f ca="1">IFERROR(__xludf.DUMMYFUNCTION("IMPORTRANGE(""https://docs.google.com/spreadsheets/d/11923uPwbBZFjjGgGUA6NLw09EwE0CqkOc4q9oUmW1yo/edit?usp=sharing"",""น่าน!J272"")"),0)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IFERROR(__xludf.DUMMYFUNCTION("IMPORTRANGE(""https://docs.google.com/spreadsheets/d/11923uPwbBZFjjGgGUA6NLw09EwE0CqkOc4q9oUmW1yo/edit?usp=sharing"",""น่าน!J273"")"),0)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IFERROR(__xludf.DUMMYFUNCTION("IMPORTRANGE(""https://docs.google.com/spreadsheets/d/11923uPwbBZFjjGgGUA6NLw09EwE0CqkOc4q9oUmW1yo/edit?usp=sharing"",""น่าน!I275"")"),1000)</f>
        <v>1000</v>
      </c>
      <c r="J380" s="360">
        <f ca="1">IFERROR(__xludf.DUMMYFUNCTION("IMPORTRANGE(""https://docs.google.com/spreadsheets/d/11923uPwbBZFjjGgGUA6NLw09EwE0CqkOc4q9oUmW1yo/edit?usp=sharing"",""น่าน!J275"")"),0)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IFERROR(__xludf.DUMMYFUNCTION("IMPORTRANGE(""https://docs.google.com/spreadsheets/d/11923uPwbBZFjjGgGUA6NLw09EwE0CqkOc4q9oUmW1yo/edit?usp=sharing"",""น่าน!L275"")"),1028520)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IFERROR(__xludf.DUMMYFUNCTION("IMPORTRANGE(""https://docs.google.com/spreadsheets/d/11923uPwbBZFjjGgGUA6NLw09EwE0CqkOc4q9oUmW1yo/edit?usp=sharing"",""น่าน!M275"")"),52368)</f>
        <v>52368</v>
      </c>
      <c r="O380" s="362">
        <f ca="1">+IF(L380&gt;0,N380*100/L380,0)</f>
        <v>5.0915879127289694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IFERROR(__xludf.DUMMYFUNCTION("IMPORTRANGE(""https://docs.google.com/spreadsheets/d/11923uPwbBZFjjGgGUA6NLw09EwE0CqkOc4q9oUmW1yo/edit?usp=sharing"",""น่าน!I276"")"),100)</f>
        <v>100</v>
      </c>
      <c r="J381" s="360">
        <f ca="1">IFERROR(__xludf.DUMMYFUNCTION("IMPORTRANGE(""https://docs.google.com/spreadsheets/d/11923uPwbBZFjjGgGUA6NLw09EwE0CqkOc4q9oUmW1yo/edit?usp=sharing"",""น่าน!J276"")"),35)</f>
        <v>35</v>
      </c>
      <c r="K381" s="361">
        <f t="shared" ca="1" si="108"/>
        <v>35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IFERROR(__xludf.DUMMYFUNCTION("IMPORTRANGE(""https://docs.google.com/spreadsheets/d/11923uPwbBZFjjGgGUA6NLw09EwE0CqkOc4q9oUmW1yo/edit?usp=sharing"",""น่าน!L277"")"),0)</f>
        <v>0</v>
      </c>
      <c r="M382" s="169"/>
      <c r="N382" s="169">
        <f ca="1">IFERROR(__xludf.DUMMYFUNCTION("IMPORTRANGE(""https://docs.google.com/spreadsheets/d/11923uPwbBZFjjGgGUA6NLw09EwE0CqkOc4q9oUmW1yo/edit?usp=sharing"",""น่าน!M277"")"),0)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IFERROR(__xludf.DUMMYFUNCTION("IMPORTRANGE(""https://docs.google.com/spreadsheets/d/11923uPwbBZFjjGgGUA6NLw09EwE0CqkOc4q9oUmW1yo/edit?usp=sharing"",""น่าน!L278"")"),1028520)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IFERROR(__xludf.DUMMYFUNCTION("IMPORTRANGE(""https://docs.google.com/spreadsheets/d/11923uPwbBZFjjGgGUA6NLw09EwE0CqkOc4q9oUmW1yo/edit?usp=sharing"",""น่าน!M278"")"),52368)</f>
        <v>52368</v>
      </c>
      <c r="O383" s="169">
        <f t="shared" ca="1" si="109"/>
        <v>5.0915879127289694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IFERROR(__xludf.DUMMYFUNCTION("IMPORTRANGE(""https://docs.google.com/spreadsheets/d/11923uPwbBZFjjGgGUA6NLw09EwE0CqkOc4q9oUmW1yo/edit?usp=sharing"",""น่าน!L279"")"),0)</f>
        <v>0</v>
      </c>
      <c r="M384" s="171"/>
      <c r="N384" s="171">
        <f ca="1">IFERROR(__xludf.DUMMYFUNCTION("IMPORTRANGE(""https://docs.google.com/spreadsheets/d/11923uPwbBZFjjGgGUA6NLw09EwE0CqkOc4q9oUmW1yo/edit?usp=sharing"",""น่าน!M279"")"),0)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IFERROR(__xludf.DUMMYFUNCTION("IMPORTRANGE(""https://docs.google.com/spreadsheets/d/11923uPwbBZFjjGgGUA6NLw09EwE0CqkOc4q9oUmW1yo/edit?usp=sharing"",""น่าน!L280"")"),1028520)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IFERROR(__xludf.DUMMYFUNCTION("IMPORTRANGE(""https://docs.google.com/spreadsheets/d/11923uPwbBZFjjGgGUA6NLw09EwE0CqkOc4q9oUmW1yo/edit?usp=sharing"",""น่าน!M280"")"),52368)</f>
        <v>52368</v>
      </c>
      <c r="O385" s="171">
        <f t="shared" ca="1" si="109"/>
        <v>5.0915879127289694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IFERROR(__xludf.DUMMYFUNCTION("IMPORTRANGE(""https://docs.google.com/spreadsheets/d/11923uPwbBZFjjGgGUA6NLw09EwE0CqkOc4q9oUmW1yo/edit?usp=sharing"",""น่าน!M281"")"),18810)</f>
        <v>18810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IFERROR(__xludf.DUMMYFUNCTION("IMPORTRANGE(""https://docs.google.com/spreadsheets/d/11923uPwbBZFjjGgGUA6NLw09EwE0CqkOc4q9oUmW1yo/edit?usp=sharing"",""น่าน!M282"")"),0)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IFERROR(__xludf.DUMMYFUNCTION("IMPORTRANGE(""https://docs.google.com/spreadsheets/d/11923uPwbBZFjjGgGUA6NLw09EwE0CqkOc4q9oUmW1yo/edit?usp=sharing"",""น่าน!M283"")"),33558)</f>
        <v>33558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IFERROR(__xludf.DUMMYFUNCTION("IMPORTRANGE(""https://docs.google.com/spreadsheets/d/11923uPwbBZFjjGgGUA6NLw09EwE0CqkOc4q9oUmW1yo/edit?usp=sharing"",""น่าน!M284"")"),0)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IFERROR(__xludf.DUMMYFUNCTION("IMPORTRANGE(""https://docs.google.com/spreadsheets/d/11923uPwbBZFjjGgGUA6NLw09EwE0CqkOc4q9oUmW1yo/edit?usp=sharing"",""น่าน!J286"")"),0)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IFERROR(__xludf.DUMMYFUNCTION("IMPORTRANGE(""https://docs.google.com/spreadsheets/d/11923uPwbBZFjjGgGUA6NLw09EwE0CqkOc4q9oUmW1yo/edit?usp=sharing"",""น่าน!J287"")"),1)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IFERROR(__xludf.DUMMYFUNCTION("IMPORTRANGE(""https://docs.google.com/spreadsheets/d/11923uPwbBZFjjGgGUA6NLw09EwE0CqkOc4q9oUmW1yo/edit?usp=sharing"",""น่าน!J288"")"),1)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IFERROR(__xludf.DUMMYFUNCTION("IMPORTRANGE(""https://docs.google.com/spreadsheets/d/11923uPwbBZFjjGgGUA6NLw09EwE0CqkOc4q9oUmW1yo/edit?usp=sharing"",""น่าน!J289"")"),1)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IFERROR(__xludf.DUMMYFUNCTION("IMPORTRANGE(""https://docs.google.com/spreadsheets/d/11923uPwbBZFjjGgGUA6NLw09EwE0CqkOc4q9oUmW1yo/edit?usp=sharing"",""น่าน!I291"")"),100)</f>
        <v>100</v>
      </c>
      <c r="J396" s="192">
        <f ca="1">IFERROR(__xludf.DUMMYFUNCTION("IMPORTRANGE(""https://docs.google.com/spreadsheets/d/11923uPwbBZFjjGgGUA6NLw09EwE0CqkOc4q9oUmW1yo/edit?usp=sharing"",""น่าน!J291"")"),35)</f>
        <v>35</v>
      </c>
      <c r="K396" s="168">
        <f t="shared" ref="K396:K398" ca="1" si="110">IF(I396&gt;0,J396*100/I396,0)</f>
        <v>35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IFERROR(__xludf.DUMMYFUNCTION("IMPORTRANGE(""https://docs.google.com/spreadsheets/d/11923uPwbBZFjjGgGUA6NLw09EwE0CqkOc4q9oUmW1yo/edit?usp=sharing"",""น่าน!I292"")"),1000)</f>
        <v>1000</v>
      </c>
      <c r="J397" s="192">
        <f ca="1">IFERROR(__xludf.DUMMYFUNCTION("IMPORTRANGE(""https://docs.google.com/spreadsheets/d/11923uPwbBZFjjGgGUA6NLw09EwE0CqkOc4q9oUmW1yo/edit?usp=sharing"",""น่าน!J292"")"),0)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IFERROR(__xludf.DUMMYFUNCTION("IMPORTRANGE(""https://docs.google.com/spreadsheets/d/11923uPwbBZFjjGgGUA6NLw09EwE0CqkOc4q9oUmW1yo/edit?usp=sharing"",""น่าน!I293"")"),100)</f>
        <v>100</v>
      </c>
      <c r="J398" s="192">
        <f ca="1">IFERROR(__xludf.DUMMYFUNCTION("IMPORTRANGE(""https://docs.google.com/spreadsheets/d/11923uPwbBZFjjGgGUA6NLw09EwE0CqkOc4q9oUmW1yo/edit?usp=sharing"",""น่าน!J293"")"),0)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IFERROR(__xludf.DUMMYFUNCTION("IMPORTRANGE(""https://docs.google.com/spreadsheets/d/11923uPwbBZFjjGgGUA6NLw09EwE0CqkOc4q9oUmW1yo/edit?usp=sharing"",""น่าน!J294"")"),0)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IFERROR(__xludf.DUMMYFUNCTION("IMPORTRANGE(""https://docs.google.com/spreadsheets/d/11923uPwbBZFjjGgGUA6NLw09EwE0CqkOc4q9oUmW1yo/edit?usp=sharing"",""น่าน!I296"")"),150)</f>
        <v>150</v>
      </c>
      <c r="J401" s="360">
        <f ca="1">IFERROR(__xludf.DUMMYFUNCTION("IMPORTRANGE(""https://docs.google.com/spreadsheets/d/11923uPwbBZFjjGgGUA6NLw09EwE0CqkOc4q9oUmW1yo/edit?usp=sharing"",""น่าน!J296"")"),0)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IFERROR(__xludf.DUMMYFUNCTION("IMPORTRANGE(""https://docs.google.com/spreadsheets/d/11923uPwbBZFjjGgGUA6NLw09EwE0CqkOc4q9oUmW1yo/edit?usp=sharing"",""น่าน!L296"")"),172800)</f>
        <v>172800</v>
      </c>
      <c r="M401" s="362"/>
      <c r="N401" s="362">
        <f ca="1">IFERROR(__xludf.DUMMYFUNCTION("IMPORTRANGE(""https://docs.google.com/spreadsheets/d/11923uPwbBZFjjGgGUA6NLw09EwE0CqkOc4q9oUmW1yo/edit?usp=sharing"",""น่าน!M296"")"),0)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IFERROR(__xludf.DUMMYFUNCTION("IMPORTRANGE(""https://docs.google.com/spreadsheets/d/11923uPwbBZFjjGgGUA6NLw09EwE0CqkOc4q9oUmW1yo/edit?usp=sharing"",""น่าน!I297"")"),50)</f>
        <v>50</v>
      </c>
      <c r="J402" s="360">
        <f ca="1">IFERROR(__xludf.DUMMYFUNCTION("IMPORTRANGE(""https://docs.google.com/spreadsheets/d/11923uPwbBZFjjGgGUA6NLw09EwE0CqkOc4q9oUmW1yo/edit?usp=sharing"",""น่าน!J297"")"),0)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IFERROR(__xludf.DUMMYFUNCTION("IMPORTRANGE(""https://docs.google.com/spreadsheets/d/11923uPwbBZFjjGgGUA6NLw09EwE0CqkOc4q9oUmW1yo/edit?usp=sharing"",""น่าน!L298"")"),0)</f>
        <v>0</v>
      </c>
      <c r="M403" s="169"/>
      <c r="N403" s="171">
        <f ca="1">IFERROR(__xludf.DUMMYFUNCTION("IMPORTRANGE(""https://docs.google.com/spreadsheets/d/11923uPwbBZFjjGgGUA6NLw09EwE0CqkOc4q9oUmW1yo/edit?usp=sharing"",""น่าน!M298"")"),0)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IFERROR(__xludf.DUMMYFUNCTION("IMPORTRANGE(""https://docs.google.com/spreadsheets/d/11923uPwbBZFjjGgGUA6NLw09EwE0CqkOc4q9oUmW1yo/edit?usp=sharing"",""น่าน!L299"")"),172800)</f>
        <v>172800</v>
      </c>
      <c r="M404" s="169"/>
      <c r="N404" s="171">
        <f ca="1">IFERROR(__xludf.DUMMYFUNCTION("IMPORTRANGE(""https://docs.google.com/spreadsheets/d/11923uPwbBZFjjGgGUA6NLw09EwE0CqkOc4q9oUmW1yo/edit?usp=sharing"",""น่าน!M299"")"),0)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IFERROR(__xludf.DUMMYFUNCTION("IMPORTRANGE(""https://docs.google.com/spreadsheets/d/11923uPwbBZFjjGgGUA6NLw09EwE0CqkOc4q9oUmW1yo/edit?usp=sharing"",""น่าน!L300"")"),0)</f>
        <v>0</v>
      </c>
      <c r="M405" s="171"/>
      <c r="N405" s="171">
        <f ca="1">IFERROR(__xludf.DUMMYFUNCTION("IMPORTRANGE(""https://docs.google.com/spreadsheets/d/11923uPwbBZFjjGgGUA6NLw09EwE0CqkOc4q9oUmW1yo/edit?usp=sharing"",""น่าน!M300"")"),0)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IFERROR(__xludf.DUMMYFUNCTION("IMPORTRANGE(""https://docs.google.com/spreadsheets/d/11923uPwbBZFjjGgGUA6NLw09EwE0CqkOc4q9oUmW1yo/edit?usp=sharing"",""น่าน!L301"")"),172800)</f>
        <v>172800</v>
      </c>
      <c r="M406" s="171"/>
      <c r="N406" s="171">
        <f ca="1">IFERROR(__xludf.DUMMYFUNCTION("IMPORTRANGE(""https://docs.google.com/spreadsheets/d/11923uPwbBZFjjGgGUA6NLw09EwE0CqkOc4q9oUmW1yo/edit?usp=sharing"",""น่าน!M301"")"),0)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IFERROR(__xludf.DUMMYFUNCTION("IMPORTRANGE(""https://docs.google.com/spreadsheets/d/11923uPwbBZFjjGgGUA6NLw09EwE0CqkOc4q9oUmW1yo/edit?usp=sharing"",""น่าน!M302"")"),0)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IFERROR(__xludf.DUMMYFUNCTION("IMPORTRANGE(""https://docs.google.com/spreadsheets/d/11923uPwbBZFjjGgGUA6NLw09EwE0CqkOc4q9oUmW1yo/edit?usp=sharing"",""น่าน!M303"")"),0)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IFERROR(__xludf.DUMMYFUNCTION("IMPORTRANGE(""https://docs.google.com/spreadsheets/d/11923uPwbBZFjjGgGUA6NLw09EwE0CqkOc4q9oUmW1yo/edit?usp=sharing"",""น่าน!M304"")"),0)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IFERROR(__xludf.DUMMYFUNCTION("IMPORTRANGE(""https://docs.google.com/spreadsheets/d/11923uPwbBZFjjGgGUA6NLw09EwE0CqkOc4q9oUmW1yo/edit?usp=sharing"",""น่าน!M305"")"),0)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IFERROR(__xludf.DUMMYFUNCTION("IMPORTRANGE(""https://docs.google.com/spreadsheets/d/11923uPwbBZFjjGgGUA6NLw09EwE0CqkOc4q9oUmW1yo/edit?usp=sharing"",""น่าน!J307"")"),0)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IFERROR(__xludf.DUMMYFUNCTION("IMPORTRANGE(""https://docs.google.com/spreadsheets/d/11923uPwbBZFjjGgGUA6NLw09EwE0CqkOc4q9oUmW1yo/edit?usp=sharing"",""น่าน!J308"")"),1)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IFERROR(__xludf.DUMMYFUNCTION("IMPORTRANGE(""https://docs.google.com/spreadsheets/d/11923uPwbBZFjjGgGUA6NLw09EwE0CqkOc4q9oUmW1yo/edit?usp=sharing"",""น่าน!J309"")"),1)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IFERROR(__xludf.DUMMYFUNCTION("IMPORTRANGE(""https://docs.google.com/spreadsheets/d/11923uPwbBZFjjGgGUA6NLw09EwE0CqkOc4q9oUmW1yo/edit?usp=sharing"",""น่าน!J310"")"),1)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IFERROR(__xludf.DUMMYFUNCTION("IMPORTRANGE(""https://docs.google.com/spreadsheets/d/11923uPwbBZFjjGgGUA6NLw09EwE0CqkOc4q9oUmW1yo/edit?usp=sharing"",""น่าน!I311"")"),50)</f>
        <v>50</v>
      </c>
      <c r="J416" s="203">
        <f ca="1">IFERROR(__xludf.DUMMYFUNCTION("IMPORTRANGE(""https://docs.google.com/spreadsheets/d/11923uPwbBZFjjGgGUA6NLw09EwE0CqkOc4q9oUmW1yo/edit?usp=sharing"",""น่าน!J311"")"),0)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IFERROR(__xludf.DUMMYFUNCTION("IMPORTRANGE(""https://docs.google.com/spreadsheets/d/11923uPwbBZFjjGgGUA6NLw09EwE0CqkOc4q9oUmW1yo/edit?usp=sharing"",""น่าน!I312"")"),10)</f>
        <v>10</v>
      </c>
      <c r="J417" s="379">
        <f ca="1">IFERROR(__xludf.DUMMYFUNCTION("IMPORTRANGE(""https://docs.google.com/spreadsheets/d/11923uPwbBZFjjGgGUA6NLw09EwE0CqkOc4q9oUmW1yo/edit?usp=sharing"",""น่าน!J312"")"),0)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IFERROR(__xludf.DUMMYFUNCTION("IMPORTRANGE(""https://docs.google.com/spreadsheets/d/11923uPwbBZFjjGgGUA6NLw09EwE0CqkOc4q9oUmW1yo/edit?usp=sharing"",""น่าน!I313"")"),30)</f>
        <v>30</v>
      </c>
      <c r="J418" s="380">
        <f ca="1">IFERROR(__xludf.DUMMYFUNCTION("IMPORTRANGE(""https://docs.google.com/spreadsheets/d/11923uPwbBZFjjGgGUA6NLw09EwE0CqkOc4q9oUmW1yo/edit?usp=sharing"",""น่าน!J313"")"),0)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IFERROR(__xludf.DUMMYFUNCTION("IMPORTRANGE(""https://docs.google.com/spreadsheets/d/11923uPwbBZFjjGgGUA6NLw09EwE0CqkOc4q9oUmW1yo/edit?usp=sharing"",""น่าน!I314"")"),10)</f>
        <v>10</v>
      </c>
      <c r="J419" s="275">
        <f ca="1">IFERROR(__xludf.DUMMYFUNCTION("IMPORTRANGE(""https://docs.google.com/spreadsheets/d/11923uPwbBZFjjGgGUA6NLw09EwE0CqkOc4q9oUmW1yo/edit?usp=sharing"",""น่าน!J314"")"),0)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IFERROR(__xludf.DUMMYFUNCTION("IMPORTRANGE(""https://docs.google.com/spreadsheets/d/11923uPwbBZFjjGgGUA6NLw09EwE0CqkOc4q9oUmW1yo/edit?usp=sharing"",""น่าน!I315"")"),10)</f>
        <v>10</v>
      </c>
      <c r="J420" s="275">
        <f ca="1">IFERROR(__xludf.DUMMYFUNCTION("IMPORTRANGE(""https://docs.google.com/spreadsheets/d/11923uPwbBZFjjGgGUA6NLw09EwE0CqkOc4q9oUmW1yo/edit?usp=sharing"",""น่าน!J315"")"),0)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IFERROR(__xludf.DUMMYFUNCTION("IMPORTRANGE(""https://docs.google.com/spreadsheets/d/11923uPwbBZFjjGgGUA6NLw09EwE0CqkOc4q9oUmW1yo/edit?usp=sharing"",""น่าน!I316"")"),30)</f>
        <v>30</v>
      </c>
      <c r="J421" s="379">
        <f ca="1">IFERROR(__xludf.DUMMYFUNCTION("IMPORTRANGE(""https://docs.google.com/spreadsheets/d/11923uPwbBZFjjGgGUA6NLw09EwE0CqkOc4q9oUmW1yo/edit?usp=sharing"",""น่าน!J316"")"),0)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IFERROR(__xludf.DUMMYFUNCTION("IMPORTRANGE(""https://docs.google.com/spreadsheets/d/11923uPwbBZFjjGgGUA6NLw09EwE0CqkOc4q9oUmW1yo/edit?usp=sharing"",""น่าน!I317"")"),90)</f>
        <v>90</v>
      </c>
      <c r="J422" s="380">
        <f ca="1">IFERROR(__xludf.DUMMYFUNCTION("IMPORTRANGE(""https://docs.google.com/spreadsheets/d/11923uPwbBZFjjGgGUA6NLw09EwE0CqkOc4q9oUmW1yo/edit?usp=sharing"",""น่าน!J317"")"),0)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IFERROR(__xludf.DUMMYFUNCTION("IMPORTRANGE(""https://docs.google.com/spreadsheets/d/11923uPwbBZFjjGgGUA6NLw09EwE0CqkOc4q9oUmW1yo/edit?usp=sharing"",""น่าน!I318"")"),30)</f>
        <v>30</v>
      </c>
      <c r="J423" s="275">
        <f ca="1">IFERROR(__xludf.DUMMYFUNCTION("IMPORTRANGE(""https://docs.google.com/spreadsheets/d/11923uPwbBZFjjGgGUA6NLw09EwE0CqkOc4q9oUmW1yo/edit?usp=sharing"",""น่าน!J318"")"),0)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IFERROR(__xludf.DUMMYFUNCTION("IMPORTRANGE(""https://docs.google.com/spreadsheets/d/11923uPwbBZFjjGgGUA6NLw09EwE0CqkOc4q9oUmW1yo/edit?usp=sharing"",""น่าน!I319"")"),30)</f>
        <v>30</v>
      </c>
      <c r="J424" s="275">
        <f ca="1">IFERROR(__xludf.DUMMYFUNCTION("IMPORTRANGE(""https://docs.google.com/spreadsheets/d/11923uPwbBZFjjGgGUA6NLw09EwE0CqkOc4q9oUmW1yo/edit?usp=sharing"",""น่าน!J319"")"),0)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IFERROR(__xludf.DUMMYFUNCTION("IMPORTRANGE(""https://docs.google.com/spreadsheets/d/11923uPwbBZFjjGgGUA6NLw09EwE0CqkOc4q9oUmW1yo/edit?usp=sharing"",""น่าน!I320"")"),30)</f>
        <v>30</v>
      </c>
      <c r="J425" s="275">
        <f ca="1">IFERROR(__xludf.DUMMYFUNCTION("IMPORTRANGE(""https://docs.google.com/spreadsheets/d/11923uPwbBZFjjGgGUA6NLw09EwE0CqkOc4q9oUmW1yo/edit?usp=sharing"",""น่าน!J320"")"),0)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IFERROR(__xludf.DUMMYFUNCTION("IMPORTRANGE(""https://docs.google.com/spreadsheets/d/11923uPwbBZFjjGgGUA6NLw09EwE0CqkOc4q9oUmW1yo/edit?usp=sharing"",""น่าน!I321"")"),10)</f>
        <v>10</v>
      </c>
      <c r="J426" s="379">
        <f ca="1">IFERROR(__xludf.DUMMYFUNCTION("IMPORTRANGE(""https://docs.google.com/spreadsheets/d/11923uPwbBZFjjGgGUA6NLw09EwE0CqkOc4q9oUmW1yo/edit?usp=sharing"",""น่าน!J321"")"),0)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IFERROR(__xludf.DUMMYFUNCTION("IMPORTRANGE(""https://docs.google.com/spreadsheets/d/11923uPwbBZFjjGgGUA6NLw09EwE0CqkOc4q9oUmW1yo/edit?usp=sharing"",""น่าน!I322"")"),30)</f>
        <v>30</v>
      </c>
      <c r="J427" s="380">
        <f ca="1">IFERROR(__xludf.DUMMYFUNCTION("IMPORTRANGE(""https://docs.google.com/spreadsheets/d/11923uPwbBZFjjGgGUA6NLw09EwE0CqkOc4q9oUmW1yo/edit?usp=sharing"",""น่าน!J322"")"),0)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IFERROR(__xludf.DUMMYFUNCTION("IMPORTRANGE(""https://docs.google.com/spreadsheets/d/11923uPwbBZFjjGgGUA6NLw09EwE0CqkOc4q9oUmW1yo/edit?usp=sharing"",""น่าน!I323"")"),10)</f>
        <v>10</v>
      </c>
      <c r="J428" s="275">
        <f ca="1">IFERROR(__xludf.DUMMYFUNCTION("IMPORTRANGE(""https://docs.google.com/spreadsheets/d/11923uPwbBZFjjGgGUA6NLw09EwE0CqkOc4q9oUmW1yo/edit?usp=sharing"",""น่าน!J323"")"),0)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IFERROR(__xludf.DUMMYFUNCTION("IMPORTRANGE(""https://docs.google.com/spreadsheets/d/11923uPwbBZFjjGgGUA6NLw09EwE0CqkOc4q9oUmW1yo/edit?usp=sharing"",""น่าน!I324"")"),10)</f>
        <v>10</v>
      </c>
      <c r="J429" s="275">
        <f ca="1">IFERROR(__xludf.DUMMYFUNCTION("IMPORTRANGE(""https://docs.google.com/spreadsheets/d/11923uPwbBZFjjGgGUA6NLw09EwE0CqkOc4q9oUmW1yo/edit?usp=sharing"",""น่าน!J324"")"),0)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IFERROR(__xludf.DUMMYFUNCTION("IMPORTRANGE(""https://docs.google.com/spreadsheets/d/11923uPwbBZFjjGgGUA6NLw09EwE0CqkOc4q9oUmW1yo/edit?usp=sharing"",""น่าน!I325"")"),40)</f>
        <v>40</v>
      </c>
      <c r="J430" s="379">
        <f ca="1">IFERROR(__xludf.DUMMYFUNCTION("IMPORTRANGE(""https://docs.google.com/spreadsheets/d/11923uPwbBZFjjGgGUA6NLw09EwE0CqkOc4q9oUmW1yo/edit?usp=sharing"",""น่าน!J325"")"),0)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IFERROR(__xludf.DUMMYFUNCTION("IMPORTRANGE(""https://docs.google.com/spreadsheets/d/11923uPwbBZFjjGgGUA6NLw09EwE0CqkOc4q9oUmW1yo/edit?usp=sharing"",""น่าน!I326"")"),10)</f>
        <v>10</v>
      </c>
      <c r="J431" s="275">
        <f ca="1">IFERROR(__xludf.DUMMYFUNCTION("IMPORTRANGE(""https://docs.google.com/spreadsheets/d/11923uPwbBZFjjGgGUA6NLw09EwE0CqkOc4q9oUmW1yo/edit?usp=sharing"",""น่าน!J326"")"),0)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IFERROR(__xludf.DUMMYFUNCTION("IMPORTRANGE(""https://docs.google.com/spreadsheets/d/11923uPwbBZFjjGgGUA6NLw09EwE0CqkOc4q9oUmW1yo/edit?usp=sharing"",""น่าน!I327"")"),30)</f>
        <v>30</v>
      </c>
      <c r="J432" s="275">
        <f ca="1">IFERROR(__xludf.DUMMYFUNCTION("IMPORTRANGE(""https://docs.google.com/spreadsheets/d/11923uPwbBZFjjGgGUA6NLw09EwE0CqkOc4q9oUmW1yo/edit?usp=sharing"",""น่าน!J327"")"),0)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IFERROR(__xludf.DUMMYFUNCTION("IMPORTRANGE(""https://docs.google.com/spreadsheets/d/11923uPwbBZFjjGgGUA6NLw09EwE0CqkOc4q9oUmW1yo/edit?usp=sharing"",""น่าน!J328"")"),0)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IFERROR(__xludf.DUMMYFUNCTION("IMPORTRANGE(""https://docs.google.com/spreadsheets/d/11923uPwbBZFjjGgGUA6NLw09EwE0CqkOc4q9oUmW1yo/edit?usp=sharing"",""น่าน!I330"")"),35)</f>
        <v>35</v>
      </c>
      <c r="J435" s="393">
        <f ca="1">IFERROR(__xludf.DUMMYFUNCTION("IMPORTRANGE(""https://docs.google.com/spreadsheets/d/11923uPwbBZFjjGgGUA6NLw09EwE0CqkOc4q9oUmW1yo/edit?usp=sharing"",""น่าน!J330"")"),15)</f>
        <v>15</v>
      </c>
      <c r="K435" s="394">
        <f ca="1">IF(I435&gt;0,J435*100/I435,0)</f>
        <v>42.857142857142854</v>
      </c>
      <c r="L435" s="395">
        <f ca="1">IFERROR(__xludf.DUMMYFUNCTION("IMPORTRANGE(""https://docs.google.com/spreadsheets/d/11923uPwbBZFjjGgGUA6NLw09EwE0CqkOc4q9oUmW1yo/edit?usp=sharing"",""น่าน!L330"")"),123800)</f>
        <v>123800</v>
      </c>
      <c r="M435" s="395"/>
      <c r="N435" s="395">
        <f ca="1">IFERROR(__xludf.DUMMYFUNCTION("IMPORTRANGE(""https://docs.google.com/spreadsheets/d/11923uPwbBZFjjGgGUA6NLw09EwE0CqkOc4q9oUmW1yo/edit?usp=sharing"",""น่าน!M330"")"),10930)</f>
        <v>10930</v>
      </c>
      <c r="O435" s="395">
        <f t="shared" ref="O435:O439" ca="1" si="114">+IF(L435&gt;0,N435*100/L435,0)</f>
        <v>8.8287560581583193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IFERROR(__xludf.DUMMYFUNCTION("IMPORTRANGE(""https://docs.google.com/spreadsheets/d/11923uPwbBZFjjGgGUA6NLw09EwE0CqkOc4q9oUmW1yo/edit?usp=sharing"",""น่าน!L331"")"),0)</f>
        <v>0</v>
      </c>
      <c r="M436" s="169"/>
      <c r="N436" s="171">
        <f ca="1">IFERROR(__xludf.DUMMYFUNCTION("IMPORTRANGE(""https://docs.google.com/spreadsheets/d/11923uPwbBZFjjGgGUA6NLw09EwE0CqkOc4q9oUmW1yo/edit?usp=sharing"",""น่าน!M331"")"),0)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IFERROR(__xludf.DUMMYFUNCTION("IMPORTRANGE(""https://docs.google.com/spreadsheets/d/11923uPwbBZFjjGgGUA6NLw09EwE0CqkOc4q9oUmW1yo/edit?usp=sharing"",""น่าน!L332"")"),123800)</f>
        <v>123800</v>
      </c>
      <c r="M437" s="169"/>
      <c r="N437" s="171">
        <f ca="1">IFERROR(__xludf.DUMMYFUNCTION("IMPORTRANGE(""https://docs.google.com/spreadsheets/d/11923uPwbBZFjjGgGUA6NLw09EwE0CqkOc4q9oUmW1yo/edit?usp=sharing"",""น่าน!M332"")"),10930)</f>
        <v>10930</v>
      </c>
      <c r="O437" s="171">
        <f t="shared" ca="1" si="114"/>
        <v>8.8287560581583193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IFERROR(__xludf.DUMMYFUNCTION("IMPORTRANGE(""https://docs.google.com/spreadsheets/d/11923uPwbBZFjjGgGUA6NLw09EwE0CqkOc4q9oUmW1yo/edit?usp=sharing"",""น่าน!L333"")"),0)</f>
        <v>0</v>
      </c>
      <c r="M438" s="171"/>
      <c r="N438" s="171">
        <f ca="1">IFERROR(__xludf.DUMMYFUNCTION("IMPORTRANGE(""https://docs.google.com/spreadsheets/d/11923uPwbBZFjjGgGUA6NLw09EwE0CqkOc4q9oUmW1yo/edit?usp=sharing"",""น่าน!M333"")"),0)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IFERROR(__xludf.DUMMYFUNCTION("IMPORTRANGE(""https://docs.google.com/spreadsheets/d/11923uPwbBZFjjGgGUA6NLw09EwE0CqkOc4q9oUmW1yo/edit?usp=sharing"",""น่าน!L334"")"),123800)</f>
        <v>123800</v>
      </c>
      <c r="M439" s="171"/>
      <c r="N439" s="171">
        <f ca="1">IFERROR(__xludf.DUMMYFUNCTION("IMPORTRANGE(""https://docs.google.com/spreadsheets/d/11923uPwbBZFjjGgGUA6NLw09EwE0CqkOc4q9oUmW1yo/edit?usp=sharing"",""น่าน!M334"")"),10930)</f>
        <v>10930</v>
      </c>
      <c r="O439" s="171">
        <f t="shared" ca="1" si="114"/>
        <v>8.8287560581583193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IFERROR(__xludf.DUMMYFUNCTION("IMPORTRANGE(""https://docs.google.com/spreadsheets/d/11923uPwbBZFjjGgGUA6NLw09EwE0CqkOc4q9oUmW1yo/edit?usp=sharing"",""น่าน!M335"")"),7810)</f>
        <v>7810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IFERROR(__xludf.DUMMYFUNCTION("IMPORTRANGE(""https://docs.google.com/spreadsheets/d/11923uPwbBZFjjGgGUA6NLw09EwE0CqkOc4q9oUmW1yo/edit?usp=sharing"",""น่าน!M336"")"),0)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IFERROR(__xludf.DUMMYFUNCTION("IMPORTRANGE(""https://docs.google.com/spreadsheets/d/11923uPwbBZFjjGgGUA6NLw09EwE0CqkOc4q9oUmW1yo/edit?usp=sharing"",""น่าน!M337"")"),0)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IFERROR(__xludf.DUMMYFUNCTION("IMPORTRANGE(""https://docs.google.com/spreadsheets/d/11923uPwbBZFjjGgGUA6NLw09EwE0CqkOc4q9oUmW1yo/edit?usp=sharing"",""น่าน!M338"")"),3120)</f>
        <v>3120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IFERROR(__xludf.DUMMYFUNCTION("IMPORTRANGE(""https://docs.google.com/spreadsheets/d/11923uPwbBZFjjGgGUA6NLw09EwE0CqkOc4q9oUmW1yo/edit?usp=sharing"",""น่าน!J341"")"),1)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IFERROR(__xludf.DUMMYFUNCTION("IMPORTRANGE(""https://docs.google.com/spreadsheets/d/11923uPwbBZFjjGgGUA6NLw09EwE0CqkOc4q9oUmW1yo/edit?usp=sharing"",""น่าน!J342"")"),1)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IFERROR(__xludf.DUMMYFUNCTION("IMPORTRANGE(""https://docs.google.com/spreadsheets/d/11923uPwbBZFjjGgGUA6NLw09EwE0CqkOc4q9oUmW1yo/edit?usp=sharing"",""น่าน!J343"")"),1)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IFERROR(__xludf.DUMMYFUNCTION("IMPORTRANGE(""https://docs.google.com/spreadsheets/d/11923uPwbBZFjjGgGUA6NLw09EwE0CqkOc4q9oUmW1yo/edit?usp=sharing"",""น่าน!I344"")"),35)</f>
        <v>35</v>
      </c>
      <c r="J449" s="203">
        <f ca="1">IFERROR(__xludf.DUMMYFUNCTION("IMPORTRANGE(""https://docs.google.com/spreadsheets/d/11923uPwbBZFjjGgGUA6NLw09EwE0CqkOc4q9oUmW1yo/edit?usp=sharing"",""น่าน!J344"")"),15)</f>
        <v>15</v>
      </c>
      <c r="K449" s="168">
        <f t="shared" ref="K449:K452" ca="1" si="115">IF(I449&gt;0,J449*100/I449,0)</f>
        <v>42.857142857142854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IFERROR(__xludf.DUMMYFUNCTION("IMPORTRANGE(""https://docs.google.com/spreadsheets/d/11923uPwbBZFjjGgGUA6NLw09EwE0CqkOc4q9oUmW1yo/edit?usp=sharing"",""น่าน!I345"")"),15)</f>
        <v>15</v>
      </c>
      <c r="J450" s="192">
        <f ca="1">IFERROR(__xludf.DUMMYFUNCTION("IMPORTRANGE(""https://docs.google.com/spreadsheets/d/11923uPwbBZFjjGgGUA6NLw09EwE0CqkOc4q9oUmW1yo/edit?usp=sharing"",""น่าน!J345"")"),15)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IFERROR(__xludf.DUMMYFUNCTION("IMPORTRANGE(""https://docs.google.com/spreadsheets/d/11923uPwbBZFjjGgGUA6NLw09EwE0CqkOc4q9oUmW1yo/edit?usp=sharing"",""น่าน!I346"")"),20)</f>
        <v>20</v>
      </c>
      <c r="J451" s="191">
        <f ca="1">IFERROR(__xludf.DUMMYFUNCTION("IMPORTRANGE(""https://docs.google.com/spreadsheets/d/11923uPwbBZFjjGgGUA6NLw09EwE0CqkOc4q9oUmW1yo/edit?usp=sharing"",""น่าน!J346"")"),0)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IFERROR(__xludf.DUMMYFUNCTION("IMPORTRANGE(""https://docs.google.com/spreadsheets/d/11923uPwbBZFjjGgGUA6NLw09EwE0CqkOc4q9oUmW1yo/edit?usp=sharing"",""น่าน!I347"")"),0)</f>
        <v>0</v>
      </c>
      <c r="J452" s="191">
        <f ca="1">IFERROR(__xludf.DUMMYFUNCTION("IMPORTRANGE(""https://docs.google.com/spreadsheets/d/11923uPwbBZFjjGgGUA6NLw09EwE0CqkOc4q9oUmW1yo/edit?usp=sharing"",""น่าน!J347"")"),0)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IFERROR(__xludf.DUMMYFUNCTION("IMPORTRANGE(""https://docs.google.com/spreadsheets/d/11923uPwbBZFjjGgGUA6NLw09EwE0CqkOc4q9oUmW1yo/edit?usp=sharing"",""น่าน!J348"")"),0)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IFERROR(__xludf.DUMMYFUNCTION("IMPORTRANGE(""https://docs.google.com/spreadsheets/d/11923uPwbBZFjjGgGUA6NLw09EwE0CqkOc4q9oUmW1yo/edit?usp=sharing"",""น่าน!I350"")"),52202)</f>
        <v>52202</v>
      </c>
      <c r="J455" s="360">
        <f ca="1">IFERROR(__xludf.DUMMYFUNCTION("IMPORTRANGE(""https://docs.google.com/spreadsheets/d/11923uPwbBZFjjGgGUA6NLw09EwE0CqkOc4q9oUmW1yo/edit?usp=sharing"",""น่าน!J350"")"),0)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IFERROR(__xludf.DUMMYFUNCTION("IMPORTRANGE(""https://docs.google.com/spreadsheets/d/11923uPwbBZFjjGgGUA6NLw09EwE0CqkOc4q9oUmW1yo/edit?usp=sharing"",""น่าน!L350"")"),611754)</f>
        <v>611754</v>
      </c>
      <c r="M455" s="362"/>
      <c r="N455" s="362">
        <f ca="1">IFERROR(__xludf.DUMMYFUNCTION("IMPORTRANGE(""https://docs.google.com/spreadsheets/d/11923uPwbBZFjjGgGUA6NLw09EwE0CqkOc4q9oUmW1yo/edit?usp=sharing"",""น่าน!M350"")"),20996)</f>
        <v>20996</v>
      </c>
      <c r="O455" s="362">
        <f t="shared" ref="O455:O459" ca="1" si="116">+IF(L455&gt;0,N455*100/L455,0)</f>
        <v>3.4320985232626184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IFERROR(__xludf.DUMMYFUNCTION("IMPORTRANGE(""https://docs.google.com/spreadsheets/d/11923uPwbBZFjjGgGUA6NLw09EwE0CqkOc4q9oUmW1yo/edit?usp=sharing"",""น่าน!L351"")"),0)</f>
        <v>0</v>
      </c>
      <c r="M456" s="169"/>
      <c r="N456" s="171">
        <f ca="1">IFERROR(__xludf.DUMMYFUNCTION("IMPORTRANGE(""https://docs.google.com/spreadsheets/d/11923uPwbBZFjjGgGUA6NLw09EwE0CqkOc4q9oUmW1yo/edit?usp=sharing"",""น่าน!M351"")"),0)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IFERROR(__xludf.DUMMYFUNCTION("IMPORTRANGE(""https://docs.google.com/spreadsheets/d/11923uPwbBZFjjGgGUA6NLw09EwE0CqkOc4q9oUmW1yo/edit?usp=sharing"",""น่าน!L352"")"),611754)</f>
        <v>611754</v>
      </c>
      <c r="M457" s="169"/>
      <c r="N457" s="171">
        <f ca="1">IFERROR(__xludf.DUMMYFUNCTION("IMPORTRANGE(""https://docs.google.com/spreadsheets/d/11923uPwbBZFjjGgGUA6NLw09EwE0CqkOc4q9oUmW1yo/edit?usp=sharing"",""น่าน!M352"")"),20996)</f>
        <v>20996</v>
      </c>
      <c r="O457" s="171">
        <f t="shared" ca="1" si="116"/>
        <v>3.4320985232626184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IFERROR(__xludf.DUMMYFUNCTION("IMPORTRANGE(""https://docs.google.com/spreadsheets/d/11923uPwbBZFjjGgGUA6NLw09EwE0CqkOc4q9oUmW1yo/edit?usp=sharing"",""น่าน!L353"")"),0)</f>
        <v>0</v>
      </c>
      <c r="M458" s="171"/>
      <c r="N458" s="171">
        <f ca="1">IFERROR(__xludf.DUMMYFUNCTION("IMPORTRANGE(""https://docs.google.com/spreadsheets/d/11923uPwbBZFjjGgGUA6NLw09EwE0CqkOc4q9oUmW1yo/edit?usp=sharing"",""น่าน!M353"")"),0)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IFERROR(__xludf.DUMMYFUNCTION("IMPORTRANGE(""https://docs.google.com/spreadsheets/d/11923uPwbBZFjjGgGUA6NLw09EwE0CqkOc4q9oUmW1yo/edit?usp=sharing"",""น่าน!L354"")"),611754)</f>
        <v>611754</v>
      </c>
      <c r="M459" s="171"/>
      <c r="N459" s="171">
        <f ca="1">IFERROR(__xludf.DUMMYFUNCTION("IMPORTRANGE(""https://docs.google.com/spreadsheets/d/11923uPwbBZFjjGgGUA6NLw09EwE0CqkOc4q9oUmW1yo/edit?usp=sharing"",""น่าน!M354"")"),20996)</f>
        <v>20996</v>
      </c>
      <c r="O459" s="171">
        <f t="shared" ca="1" si="116"/>
        <v>3.4320985232626184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IFERROR(__xludf.DUMMYFUNCTION("IMPORTRANGE(""https://docs.google.com/spreadsheets/d/11923uPwbBZFjjGgGUA6NLw09EwE0CqkOc4q9oUmW1yo/edit?usp=sharing"",""น่าน!M355"")"),0)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IFERROR(__xludf.DUMMYFUNCTION("IMPORTRANGE(""https://docs.google.com/spreadsheets/d/11923uPwbBZFjjGgGUA6NLw09EwE0CqkOc4q9oUmW1yo/edit?usp=sharing"",""น่าน!M356"")"),0)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IFERROR(__xludf.DUMMYFUNCTION("IMPORTRANGE(""https://docs.google.com/spreadsheets/d/11923uPwbBZFjjGgGUA6NLw09EwE0CqkOc4q9oUmW1yo/edit?usp=sharing"",""น่าน!M357"")"),20516)</f>
        <v>20516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IFERROR(__xludf.DUMMYFUNCTION("IMPORTRANGE(""https://docs.google.com/spreadsheets/d/11923uPwbBZFjjGgGUA6NLw09EwE0CqkOc4q9oUmW1yo/edit?usp=sharing"",""น่าน!M358"")"),480)</f>
        <v>480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IFERROR(__xludf.DUMMYFUNCTION("IMPORTRANGE(""https://docs.google.com/spreadsheets/d/11923uPwbBZFjjGgGUA6NLw09EwE0CqkOc4q9oUmW1yo/edit?usp=sharing"",""น่าน!I359"")"),52202)</f>
        <v>52202</v>
      </c>
      <c r="J464" s="264">
        <f ca="1">IFERROR(__xludf.DUMMYFUNCTION("IMPORTRANGE(""https://docs.google.com/spreadsheets/d/11923uPwbBZFjjGgGUA6NLw09EwE0CqkOc4q9oUmW1yo/edit?usp=sharing"",""น่าน!J359"")"),0)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IFERROR(__xludf.DUMMYFUNCTION("IMPORTRANGE(""https://docs.google.com/spreadsheets/d/11923uPwbBZFjjGgGUA6NLw09EwE0CqkOc4q9oUmW1yo/edit?usp=sharing"",""น่าน!I360"")"),52202)</f>
        <v>52202</v>
      </c>
      <c r="J465" s="401">
        <f ca="1">IFERROR(__xludf.DUMMYFUNCTION("IMPORTRANGE(""https://docs.google.com/spreadsheets/d/11923uPwbBZFjjGgGUA6NLw09EwE0CqkOc4q9oUmW1yo/edit?usp=sharing"",""น่าน!J360"")"),7219)</f>
        <v>7219</v>
      </c>
      <c r="K465" s="204">
        <f t="shared" ca="1" si="117"/>
        <v>13.828972070035631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IFERROR(__xludf.DUMMYFUNCTION("IMPORTRANGE(""https://docs.google.com/spreadsheets/d/11923uPwbBZFjjGgGUA6NLw09EwE0CqkOc4q9oUmW1yo/edit?usp=sharing"",""น่าน!I361"")"),9077)</f>
        <v>9077</v>
      </c>
      <c r="J466" s="401">
        <f ca="1">IFERROR(__xludf.DUMMYFUNCTION("IMPORTRANGE(""https://docs.google.com/spreadsheets/d/11923uPwbBZFjjGgGUA6NLw09EwE0CqkOc4q9oUmW1yo/edit?usp=sharing"",""น่าน!J361"")"),997)</f>
        <v>997</v>
      </c>
      <c r="K466" s="204">
        <f t="shared" ca="1" si="117"/>
        <v>10.983805221989645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IFERROR(__xludf.DUMMYFUNCTION("IMPORTRANGE(""https://docs.google.com/spreadsheets/d/11923uPwbBZFjjGgGUA6NLw09EwE0CqkOc4q9oUmW1yo/edit?usp=sharing"",""น่าน!I362"")"),0)</f>
        <v>0</v>
      </c>
      <c r="J467" s="192">
        <f ca="1">IFERROR(__xludf.DUMMYFUNCTION("IMPORTRANGE(""https://docs.google.com/spreadsheets/d/11923uPwbBZFjjGgGUA6NLw09EwE0CqkOc4q9oUmW1yo/edit?usp=sharing"",""น่าน!J362"")"),5560)</f>
        <v>5560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IFERROR(__xludf.DUMMYFUNCTION("IMPORTRANGE(""https://docs.google.com/spreadsheets/d/11923uPwbBZFjjGgGUA6NLw09EwE0CqkOc4q9oUmW1yo/edit?usp=sharing"",""น่าน!I363"")"),0)</f>
        <v>0</v>
      </c>
      <c r="J468" s="192">
        <f ca="1">IFERROR(__xludf.DUMMYFUNCTION("IMPORTRANGE(""https://docs.google.com/spreadsheets/d/11923uPwbBZFjjGgGUA6NLw09EwE0CqkOc4q9oUmW1yo/edit?usp=sharing"",""น่าน!J363"")"),832)</f>
        <v>832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IFERROR(__xludf.DUMMYFUNCTION("IMPORTRANGE(""https://docs.google.com/spreadsheets/d/11923uPwbBZFjjGgGUA6NLw09EwE0CqkOc4q9oUmW1yo/edit?usp=sharing"",""น่าน!I364"")"),0)</f>
        <v>0</v>
      </c>
      <c r="J469" s="192">
        <f ca="1">IFERROR(__xludf.DUMMYFUNCTION("IMPORTRANGE(""https://docs.google.com/spreadsheets/d/11923uPwbBZFjjGgGUA6NLw09EwE0CqkOc4q9oUmW1yo/edit?usp=sharing"",""น่าน!J364"")"),1518)</f>
        <v>1518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IFERROR(__xludf.DUMMYFUNCTION("IMPORTRANGE(""https://docs.google.com/spreadsheets/d/11923uPwbBZFjjGgGUA6NLw09EwE0CqkOc4q9oUmW1yo/edit?usp=sharing"",""น่าน!I365"")"),0)</f>
        <v>0</v>
      </c>
      <c r="J470" s="192">
        <f ca="1">IFERROR(__xludf.DUMMYFUNCTION("IMPORTRANGE(""https://docs.google.com/spreadsheets/d/11923uPwbBZFjjGgGUA6NLw09EwE0CqkOc4q9oUmW1yo/edit?usp=sharing"",""น่าน!J365"")"),143)</f>
        <v>143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IFERROR(__xludf.DUMMYFUNCTION("IMPORTRANGE(""https://docs.google.com/spreadsheets/d/11923uPwbBZFjjGgGUA6NLw09EwE0CqkOc4q9oUmW1yo/edit?usp=sharing"",""น่าน!I366"")"),0)</f>
        <v>0</v>
      </c>
      <c r="J471" s="192">
        <f ca="1">IFERROR(__xludf.DUMMYFUNCTION("IMPORTRANGE(""https://docs.google.com/spreadsheets/d/11923uPwbBZFjjGgGUA6NLw09EwE0CqkOc4q9oUmW1yo/edit?usp=sharing"",""น่าน!J366"")"),141)</f>
        <v>141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IFERROR(__xludf.DUMMYFUNCTION("IMPORTRANGE(""https://docs.google.com/spreadsheets/d/11923uPwbBZFjjGgGUA6NLw09EwE0CqkOc4q9oUmW1yo/edit?usp=sharing"",""น่าน!I367"")"),0)</f>
        <v>0</v>
      </c>
      <c r="J472" s="192">
        <f ca="1">IFERROR(__xludf.DUMMYFUNCTION("IMPORTRANGE(""https://docs.google.com/spreadsheets/d/11923uPwbBZFjjGgGUA6NLw09EwE0CqkOc4q9oUmW1yo/edit?usp=sharing"",""น่าน!J367"")"),22)</f>
        <v>22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IFERROR(__xludf.DUMMYFUNCTION("IMPORTRANGE(""https://docs.google.com/spreadsheets/d/11923uPwbBZFjjGgGUA6NLw09EwE0CqkOc4q9oUmW1yo/edit?usp=sharing"",""น่าน!I368"")"),52202)</f>
        <v>52202</v>
      </c>
      <c r="J473" s="401">
        <f ca="1">IFERROR(__xludf.DUMMYFUNCTION("IMPORTRANGE(""https://docs.google.com/spreadsheets/d/11923uPwbBZFjjGgGUA6NLw09EwE0CqkOc4q9oUmW1yo/edit?usp=sharing"",""น่าน!J368"")"),0)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IFERROR(__xludf.DUMMYFUNCTION("IMPORTRANGE(""https://docs.google.com/spreadsheets/d/11923uPwbBZFjjGgGUA6NLw09EwE0CqkOc4q9oUmW1yo/edit?usp=sharing"",""น่าน!I369"")"),9077)</f>
        <v>9077</v>
      </c>
      <c r="J474" s="401">
        <f ca="1">IFERROR(__xludf.DUMMYFUNCTION("IMPORTRANGE(""https://docs.google.com/spreadsheets/d/11923uPwbBZFjjGgGUA6NLw09EwE0CqkOc4q9oUmW1yo/edit?usp=sharing"",""น่าน!J369"")"),0)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IFERROR(__xludf.DUMMYFUNCTION("IMPORTRANGE(""https://docs.google.com/spreadsheets/d/11923uPwbBZFjjGgGUA6NLw09EwE0CqkOc4q9oUmW1yo/edit?usp=sharing"",""น่าน!I370"")"),0)</f>
        <v>0</v>
      </c>
      <c r="J475" s="192">
        <f ca="1">IFERROR(__xludf.DUMMYFUNCTION("IMPORTRANGE(""https://docs.google.com/spreadsheets/d/11923uPwbBZFjjGgGUA6NLw09EwE0CqkOc4q9oUmW1yo/edit?usp=sharing"",""น่าน!J370"")"),0)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IFERROR(__xludf.DUMMYFUNCTION("IMPORTRANGE(""https://docs.google.com/spreadsheets/d/11923uPwbBZFjjGgGUA6NLw09EwE0CqkOc4q9oUmW1yo/edit?usp=sharing"",""น่าน!I371"")"),0)</f>
        <v>0</v>
      </c>
      <c r="J476" s="192">
        <f ca="1">IFERROR(__xludf.DUMMYFUNCTION("IMPORTRANGE(""https://docs.google.com/spreadsheets/d/11923uPwbBZFjjGgGUA6NLw09EwE0CqkOc4q9oUmW1yo/edit?usp=sharing"",""น่าน!J371"")"),0)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IFERROR(__xludf.DUMMYFUNCTION("IMPORTRANGE(""https://docs.google.com/spreadsheets/d/11923uPwbBZFjjGgGUA6NLw09EwE0CqkOc4q9oUmW1yo/edit?usp=sharing"",""น่าน!I372"")"),0)</f>
        <v>0</v>
      </c>
      <c r="J477" s="192">
        <f ca="1">IFERROR(__xludf.DUMMYFUNCTION("IMPORTRANGE(""https://docs.google.com/spreadsheets/d/11923uPwbBZFjjGgGUA6NLw09EwE0CqkOc4q9oUmW1yo/edit?usp=sharing"",""น่าน!J372"")"),0)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IFERROR(__xludf.DUMMYFUNCTION("IMPORTRANGE(""https://docs.google.com/spreadsheets/d/11923uPwbBZFjjGgGUA6NLw09EwE0CqkOc4q9oUmW1yo/edit?usp=sharing"",""น่าน!I373"")"),0)</f>
        <v>0</v>
      </c>
      <c r="J478" s="192">
        <f ca="1">IFERROR(__xludf.DUMMYFUNCTION("IMPORTRANGE(""https://docs.google.com/spreadsheets/d/11923uPwbBZFjjGgGUA6NLw09EwE0CqkOc4q9oUmW1yo/edit?usp=sharing"",""น่าน!J373"")"),0)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IFERROR(__xludf.DUMMYFUNCTION("IMPORTRANGE(""https://docs.google.com/spreadsheets/d/11923uPwbBZFjjGgGUA6NLw09EwE0CqkOc4q9oUmW1yo/edit?usp=sharing"",""น่าน!I374"")"),0)</f>
        <v>0</v>
      </c>
      <c r="J479" s="192">
        <f ca="1">IFERROR(__xludf.DUMMYFUNCTION("IMPORTRANGE(""https://docs.google.com/spreadsheets/d/11923uPwbBZFjjGgGUA6NLw09EwE0CqkOc4q9oUmW1yo/edit?usp=sharing"",""น่าน!J374"")"),0)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IFERROR(__xludf.DUMMYFUNCTION("IMPORTRANGE(""https://docs.google.com/spreadsheets/d/11923uPwbBZFjjGgGUA6NLw09EwE0CqkOc4q9oUmW1yo/edit?usp=sharing"",""น่าน!I375"")"),0)</f>
        <v>0</v>
      </c>
      <c r="J480" s="192">
        <f ca="1">IFERROR(__xludf.DUMMYFUNCTION("IMPORTRANGE(""https://docs.google.com/spreadsheets/d/11923uPwbBZFjjGgGUA6NLw09EwE0CqkOc4q9oUmW1yo/edit?usp=sharing"",""น่าน!J375"")"),0)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IFERROR(__xludf.DUMMYFUNCTION("IMPORTRANGE(""https://docs.google.com/spreadsheets/d/11923uPwbBZFjjGgGUA6NLw09EwE0CqkOc4q9oUmW1yo/edit?usp=sharing"",""น่าน!I376"")"),52202)</f>
        <v>52202</v>
      </c>
      <c r="J481" s="401">
        <f ca="1">IFERROR(__xludf.DUMMYFUNCTION("IMPORTRANGE(""https://docs.google.com/spreadsheets/d/11923uPwbBZFjjGgGUA6NLw09EwE0CqkOc4q9oUmW1yo/edit?usp=sharing"",""น่าน!J376"")"),0)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IFERROR(__xludf.DUMMYFUNCTION("IMPORTRANGE(""https://docs.google.com/spreadsheets/d/11923uPwbBZFjjGgGUA6NLw09EwE0CqkOc4q9oUmW1yo/edit?usp=sharing"",""น่าน!I377"")"),9077)</f>
        <v>9077</v>
      </c>
      <c r="J482" s="401">
        <f ca="1">IFERROR(__xludf.DUMMYFUNCTION("IMPORTRANGE(""https://docs.google.com/spreadsheets/d/11923uPwbBZFjjGgGUA6NLw09EwE0CqkOc4q9oUmW1yo/edit?usp=sharing"",""น่าน!J377"")"),0)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IFERROR(__xludf.DUMMYFUNCTION("IMPORTRANGE(""https://docs.google.com/spreadsheets/d/11923uPwbBZFjjGgGUA6NLw09EwE0CqkOc4q9oUmW1yo/edit?usp=sharing"",""น่าน!I378"")"),0)</f>
        <v>0</v>
      </c>
      <c r="J483" s="192">
        <f ca="1">IFERROR(__xludf.DUMMYFUNCTION("IMPORTRANGE(""https://docs.google.com/spreadsheets/d/11923uPwbBZFjjGgGUA6NLw09EwE0CqkOc4q9oUmW1yo/edit?usp=sharing"",""น่าน!J378"")"),0)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IFERROR(__xludf.DUMMYFUNCTION("IMPORTRANGE(""https://docs.google.com/spreadsheets/d/11923uPwbBZFjjGgGUA6NLw09EwE0CqkOc4q9oUmW1yo/edit?usp=sharing"",""น่าน!I379"")"),0)</f>
        <v>0</v>
      </c>
      <c r="J484" s="192">
        <f ca="1">IFERROR(__xludf.DUMMYFUNCTION("IMPORTRANGE(""https://docs.google.com/spreadsheets/d/11923uPwbBZFjjGgGUA6NLw09EwE0CqkOc4q9oUmW1yo/edit?usp=sharing"",""น่าน!J379"")"),0)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IFERROR(__xludf.DUMMYFUNCTION("IMPORTRANGE(""https://docs.google.com/spreadsheets/d/11923uPwbBZFjjGgGUA6NLw09EwE0CqkOc4q9oUmW1yo/edit?usp=sharing"",""น่าน!I380"")"),0)</f>
        <v>0</v>
      </c>
      <c r="J485" s="192">
        <f ca="1">IFERROR(__xludf.DUMMYFUNCTION("IMPORTRANGE(""https://docs.google.com/spreadsheets/d/11923uPwbBZFjjGgGUA6NLw09EwE0CqkOc4q9oUmW1yo/edit?usp=sharing"",""น่าน!J380"")"),0)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IFERROR(__xludf.DUMMYFUNCTION("IMPORTRANGE(""https://docs.google.com/spreadsheets/d/11923uPwbBZFjjGgGUA6NLw09EwE0CqkOc4q9oUmW1yo/edit?usp=sharing"",""น่าน!I381"")"),0)</f>
        <v>0</v>
      </c>
      <c r="J486" s="192">
        <f ca="1">IFERROR(__xludf.DUMMYFUNCTION("IMPORTRANGE(""https://docs.google.com/spreadsheets/d/11923uPwbBZFjjGgGUA6NLw09EwE0CqkOc4q9oUmW1yo/edit?usp=sharing"",""น่าน!J381"")"),0)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IFERROR(__xludf.DUMMYFUNCTION("IMPORTRANGE(""https://docs.google.com/spreadsheets/d/11923uPwbBZFjjGgGUA6NLw09EwE0CqkOc4q9oUmW1yo/edit?usp=sharing"",""น่าน!I382"")"),0)</f>
        <v>0</v>
      </c>
      <c r="J487" s="401">
        <f ca="1">IFERROR(__xludf.DUMMYFUNCTION("IMPORTRANGE(""https://docs.google.com/spreadsheets/d/11923uPwbBZFjjGgGUA6NLw09EwE0CqkOc4q9oUmW1yo/edit?usp=sharing"",""น่าน!J382"")"),0)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IFERROR(__xludf.DUMMYFUNCTION("IMPORTRANGE(""https://docs.google.com/spreadsheets/d/11923uPwbBZFjjGgGUA6NLw09EwE0CqkOc4q9oUmW1yo/edit?usp=sharing"",""น่าน!I383"")"),0)</f>
        <v>0</v>
      </c>
      <c r="J488" s="401">
        <f ca="1">IFERROR(__xludf.DUMMYFUNCTION("IMPORTRANGE(""https://docs.google.com/spreadsheets/d/11923uPwbBZFjjGgGUA6NLw09EwE0CqkOc4q9oUmW1yo/edit?usp=sharing"",""น่าน!J383"")"),0)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IFERROR(__xludf.DUMMYFUNCTION("IMPORTRANGE(""https://docs.google.com/spreadsheets/d/11923uPwbBZFjjGgGUA6NLw09EwE0CqkOc4q9oUmW1yo/edit?usp=sharing"",""น่าน!I384"")"),0)</f>
        <v>0</v>
      </c>
      <c r="J489" s="192">
        <f ca="1">IFERROR(__xludf.DUMMYFUNCTION("IMPORTRANGE(""https://docs.google.com/spreadsheets/d/11923uPwbBZFjjGgGUA6NLw09EwE0CqkOc4q9oUmW1yo/edit?usp=sharing"",""น่าน!J384"")"),0)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IFERROR(__xludf.DUMMYFUNCTION("IMPORTRANGE(""https://docs.google.com/spreadsheets/d/11923uPwbBZFjjGgGUA6NLw09EwE0CqkOc4q9oUmW1yo/edit?usp=sharing"",""น่าน!I385"")"),0)</f>
        <v>0</v>
      </c>
      <c r="J490" s="192">
        <f ca="1">IFERROR(__xludf.DUMMYFUNCTION("IMPORTRANGE(""https://docs.google.com/spreadsheets/d/11923uPwbBZFjjGgGUA6NLw09EwE0CqkOc4q9oUmW1yo/edit?usp=sharing"",""น่าน!J385"")"),0)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IFERROR(__xludf.DUMMYFUNCTION("IMPORTRANGE(""https://docs.google.com/spreadsheets/d/11923uPwbBZFjjGgGUA6NLw09EwE0CqkOc4q9oUmW1yo/edit?usp=sharing"",""น่าน!I386"")"),0)</f>
        <v>0</v>
      </c>
      <c r="J491" s="192">
        <f ca="1">IFERROR(__xludf.DUMMYFUNCTION("IMPORTRANGE(""https://docs.google.com/spreadsheets/d/11923uPwbBZFjjGgGUA6NLw09EwE0CqkOc4q9oUmW1yo/edit?usp=sharing"",""น่าน!J386"")"),0)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IFERROR(__xludf.DUMMYFUNCTION("IMPORTRANGE(""https://docs.google.com/spreadsheets/d/11923uPwbBZFjjGgGUA6NLw09EwE0CqkOc4q9oUmW1yo/edit?usp=sharing"",""น่าน!I387"")"),0)</f>
        <v>0</v>
      </c>
      <c r="J492" s="192">
        <f ca="1">IFERROR(__xludf.DUMMYFUNCTION("IMPORTRANGE(""https://docs.google.com/spreadsheets/d/11923uPwbBZFjjGgGUA6NLw09EwE0CqkOc4q9oUmW1yo/edit?usp=sharing"",""น่าน!J387"")"),0)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IFERROR(__xludf.DUMMYFUNCTION("IMPORTRANGE(""https://docs.google.com/spreadsheets/d/11923uPwbBZFjjGgGUA6NLw09EwE0CqkOc4q9oUmW1yo/edit?usp=sharing"",""น่าน!I388"")"),0)</f>
        <v>0</v>
      </c>
      <c r="J493" s="192">
        <f ca="1">IFERROR(__xludf.DUMMYFUNCTION("IMPORTRANGE(""https://docs.google.com/spreadsheets/d/11923uPwbBZFjjGgGUA6NLw09EwE0CqkOc4q9oUmW1yo/edit?usp=sharing"",""น่าน!J388"")"),0)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IFERROR(__xludf.DUMMYFUNCTION("IMPORTRANGE(""https://docs.google.com/spreadsheets/d/11923uPwbBZFjjGgGUA6NLw09EwE0CqkOc4q9oUmW1yo/edit?usp=sharing"",""น่าน!I389"")"),0)</f>
        <v>0</v>
      </c>
      <c r="J494" s="417">
        <f ca="1">IFERROR(__xludf.DUMMYFUNCTION("IMPORTRANGE(""https://docs.google.com/spreadsheets/d/11923uPwbBZFjjGgGUA6NLw09EwE0CqkOc4q9oUmW1yo/edit?usp=sharing"",""น่าน!J389"")"),0)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IFERROR(__xludf.DUMMYFUNCTION("IMPORTRANGE(""https://docs.google.com/spreadsheets/d/11923uPwbBZFjjGgGUA6NLw09EwE0CqkOc4q9oUmW1yo/edit?usp=sharing"",""น่าน!I390"")"),0)</f>
        <v>0</v>
      </c>
      <c r="J495" s="417">
        <f ca="1">IFERROR(__xludf.DUMMYFUNCTION("IMPORTRANGE(""https://docs.google.com/spreadsheets/d/11923uPwbBZFjjGgGUA6NLw09EwE0CqkOc4q9oUmW1yo/edit?usp=sharing"",""น่าน!J390"")"),0)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IFERROR(__xludf.DUMMYFUNCTION("IMPORTRANGE(""https://docs.google.com/spreadsheets/d/11923uPwbBZFjjGgGUA6NLw09EwE0CqkOc4q9oUmW1yo/edit?usp=sharing"",""น่าน!I391"")"),0)</f>
        <v>0</v>
      </c>
      <c r="J496" s="417">
        <f ca="1">IFERROR(__xludf.DUMMYFUNCTION("IMPORTRANGE(""https://docs.google.com/spreadsheets/d/11923uPwbBZFjjGgGUA6NLw09EwE0CqkOc4q9oUmW1yo/edit?usp=sharing"",""น่าน!J391"")"),0)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IFERROR(__xludf.DUMMYFUNCTION("IMPORTRANGE(""https://docs.google.com/spreadsheets/d/11923uPwbBZFjjGgGUA6NLw09EwE0CqkOc4q9oUmW1yo/edit?usp=sharing"",""น่าน!I392"")"),535)</f>
        <v>535</v>
      </c>
      <c r="J497" s="424">
        <f ca="1">IFERROR(__xludf.DUMMYFUNCTION("IMPORTRANGE(""https://docs.google.com/spreadsheets/d/11923uPwbBZFjjGgGUA6NLw09EwE0CqkOc4q9oUmW1yo/edit?usp=sharing"",""น่าน!J392"")"),0)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IFERROR(__xludf.DUMMYFUNCTION("IMPORTRANGE(""https://docs.google.com/spreadsheets/d/11923uPwbBZFjjGgGUA6NLw09EwE0CqkOc4q9oUmW1yo/edit?usp=sharing"",""น่าน!I393"")"),535)</f>
        <v>535</v>
      </c>
      <c r="J498" s="401">
        <f ca="1">IFERROR(__xludf.DUMMYFUNCTION("IMPORTRANGE(""https://docs.google.com/spreadsheets/d/11923uPwbBZFjjGgGUA6NLw09EwE0CqkOc4q9oUmW1yo/edit?usp=sharing"",""น่าน!J393"")"),0)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IFERROR(__xludf.DUMMYFUNCTION("IMPORTRANGE(""https://docs.google.com/spreadsheets/d/11923uPwbBZFjjGgGUA6NLw09EwE0CqkOc4q9oUmW1yo/edit?usp=sharing"",""น่าน!I394"")"),174)</f>
        <v>174</v>
      </c>
      <c r="J499" s="401">
        <f ca="1">IFERROR(__xludf.DUMMYFUNCTION("IMPORTRANGE(""https://docs.google.com/spreadsheets/d/11923uPwbBZFjjGgGUA6NLw09EwE0CqkOc4q9oUmW1yo/edit?usp=sharing"",""น่าน!J394"")"),0)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IFERROR(__xludf.DUMMYFUNCTION("IMPORTRANGE(""https://docs.google.com/spreadsheets/d/11923uPwbBZFjjGgGUA6NLw09EwE0CqkOc4q9oUmW1yo/edit?usp=sharing"",""น่าน!I395"")"),0)</f>
        <v>0</v>
      </c>
      <c r="J500" s="167">
        <f ca="1">IFERROR(__xludf.DUMMYFUNCTION("IMPORTRANGE(""https://docs.google.com/spreadsheets/d/11923uPwbBZFjjGgGUA6NLw09EwE0CqkOc4q9oUmW1yo/edit?usp=sharing"",""น่าน!J395"")"),0)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IFERROR(__xludf.DUMMYFUNCTION("IMPORTRANGE(""https://docs.google.com/spreadsheets/d/11923uPwbBZFjjGgGUA6NLw09EwE0CqkOc4q9oUmW1yo/edit?usp=sharing"",""น่าน!I396"")"),0)</f>
        <v>0</v>
      </c>
      <c r="J501" s="167">
        <f ca="1">IFERROR(__xludf.DUMMYFUNCTION("IMPORTRANGE(""https://docs.google.com/spreadsheets/d/11923uPwbBZFjjGgGUA6NLw09EwE0CqkOc4q9oUmW1yo/edit?usp=sharing"",""น่าน!J396"")"),0)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IFERROR(__xludf.DUMMYFUNCTION("IMPORTRANGE(""https://docs.google.com/spreadsheets/d/11923uPwbBZFjjGgGUA6NLw09EwE0CqkOc4q9oUmW1yo/edit?usp=sharing"",""น่าน!I397"")"),0)</f>
        <v>0</v>
      </c>
      <c r="J502" s="192">
        <f ca="1">IFERROR(__xludf.DUMMYFUNCTION("IMPORTRANGE(""https://docs.google.com/spreadsheets/d/11923uPwbBZFjjGgGUA6NLw09EwE0CqkOc4q9oUmW1yo/edit?usp=sharing"",""น่าน!J397"")"),0)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IFERROR(__xludf.DUMMYFUNCTION("IMPORTRANGE(""https://docs.google.com/spreadsheets/d/11923uPwbBZFjjGgGUA6NLw09EwE0CqkOc4q9oUmW1yo/edit?usp=sharing"",""น่าน!I398"")"),0)</f>
        <v>0</v>
      </c>
      <c r="J503" s="192">
        <f ca="1">IFERROR(__xludf.DUMMYFUNCTION("IMPORTRANGE(""https://docs.google.com/spreadsheets/d/11923uPwbBZFjjGgGUA6NLw09EwE0CqkOc4q9oUmW1yo/edit?usp=sharing"",""น่าน!J398"")"),0)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IFERROR(__xludf.DUMMYFUNCTION("IMPORTRANGE(""https://docs.google.com/spreadsheets/d/11923uPwbBZFjjGgGUA6NLw09EwE0CqkOc4q9oUmW1yo/edit?usp=sharing"",""น่าน!I399"")"),0)</f>
        <v>0</v>
      </c>
      <c r="J504" s="192">
        <f ca="1">IFERROR(__xludf.DUMMYFUNCTION("IMPORTRANGE(""https://docs.google.com/spreadsheets/d/11923uPwbBZFjjGgGUA6NLw09EwE0CqkOc4q9oUmW1yo/edit?usp=sharing"",""น่าน!J399"")"),0)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IFERROR(__xludf.DUMMYFUNCTION("IMPORTRANGE(""https://docs.google.com/spreadsheets/d/11923uPwbBZFjjGgGUA6NLw09EwE0CqkOc4q9oUmW1yo/edit?usp=sharing"",""น่าน!I400"")"),0)</f>
        <v>0</v>
      </c>
      <c r="J505" s="192">
        <f ca="1">IFERROR(__xludf.DUMMYFUNCTION("IMPORTRANGE(""https://docs.google.com/spreadsheets/d/11923uPwbBZFjjGgGUA6NLw09EwE0CqkOc4q9oUmW1yo/edit?usp=sharing"",""น่าน!J400"")"),0)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IFERROR(__xludf.DUMMYFUNCTION("IMPORTRANGE(""https://docs.google.com/spreadsheets/d/11923uPwbBZFjjGgGUA6NLw09EwE0CqkOc4q9oUmW1yo/edit?usp=sharing"",""น่าน!I401"")"),0)</f>
        <v>0</v>
      </c>
      <c r="J506" s="192">
        <f ca="1">IFERROR(__xludf.DUMMYFUNCTION("IMPORTRANGE(""https://docs.google.com/spreadsheets/d/11923uPwbBZFjjGgGUA6NLw09EwE0CqkOc4q9oUmW1yo/edit?usp=sharing"",""น่าน!J401"")"),0)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IFERROR(__xludf.DUMMYFUNCTION("IMPORTRANGE(""https://docs.google.com/spreadsheets/d/11923uPwbBZFjjGgGUA6NLw09EwE0CqkOc4q9oUmW1yo/edit?usp=sharing"",""น่าน!I402"")"),0)</f>
        <v>0</v>
      </c>
      <c r="J507" s="192">
        <f ca="1">IFERROR(__xludf.DUMMYFUNCTION("IMPORTRANGE(""https://docs.google.com/spreadsheets/d/11923uPwbBZFjjGgGUA6NLw09EwE0CqkOc4q9oUmW1yo/edit?usp=sharing"",""น่าน!J402"")"),0)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IFERROR(__xludf.DUMMYFUNCTION("IMPORTRANGE(""https://docs.google.com/spreadsheets/d/11923uPwbBZFjjGgGUA6NLw09EwE0CqkOc4q9oUmW1yo/edit?usp=sharing"",""น่าน!I403"")"),0)</f>
        <v>0</v>
      </c>
      <c r="J508" s="167">
        <f ca="1">IFERROR(__xludf.DUMMYFUNCTION("IMPORTRANGE(""https://docs.google.com/spreadsheets/d/11923uPwbBZFjjGgGUA6NLw09EwE0CqkOc4q9oUmW1yo/edit?usp=sharing"",""น่าน!J403"")"),0)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IFERROR(__xludf.DUMMYFUNCTION("IMPORTRANGE(""https://docs.google.com/spreadsheets/d/11923uPwbBZFjjGgGUA6NLw09EwE0CqkOc4q9oUmW1yo/edit?usp=sharing"",""น่าน!I404"")"),0)</f>
        <v>0</v>
      </c>
      <c r="J509" s="167">
        <f ca="1">IFERROR(__xludf.DUMMYFUNCTION("IMPORTRANGE(""https://docs.google.com/spreadsheets/d/11923uPwbBZFjjGgGUA6NLw09EwE0CqkOc4q9oUmW1yo/edit?usp=sharing"",""น่าน!J404"")"),0)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IFERROR(__xludf.DUMMYFUNCTION("IMPORTRANGE(""https://docs.google.com/spreadsheets/d/11923uPwbBZFjjGgGUA6NLw09EwE0CqkOc4q9oUmW1yo/edit?usp=sharing"",""น่าน!I405"")"),0)</f>
        <v>0</v>
      </c>
      <c r="J510" s="192">
        <f ca="1">IFERROR(__xludf.DUMMYFUNCTION("IMPORTRANGE(""https://docs.google.com/spreadsheets/d/11923uPwbBZFjjGgGUA6NLw09EwE0CqkOc4q9oUmW1yo/edit?usp=sharing"",""น่าน!J405"")"),0)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IFERROR(__xludf.DUMMYFUNCTION("IMPORTRANGE(""https://docs.google.com/spreadsheets/d/11923uPwbBZFjjGgGUA6NLw09EwE0CqkOc4q9oUmW1yo/edit?usp=sharing"",""น่าน!I406"")"),0)</f>
        <v>0</v>
      </c>
      <c r="J511" s="192">
        <f ca="1">IFERROR(__xludf.DUMMYFUNCTION("IMPORTRANGE(""https://docs.google.com/spreadsheets/d/11923uPwbBZFjjGgGUA6NLw09EwE0CqkOc4q9oUmW1yo/edit?usp=sharing"",""น่าน!J406"")"),0)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IFERROR(__xludf.DUMMYFUNCTION("IMPORTRANGE(""https://docs.google.com/spreadsheets/d/11923uPwbBZFjjGgGUA6NLw09EwE0CqkOc4q9oUmW1yo/edit?usp=sharing"",""น่าน!I407"")"),0)</f>
        <v>0</v>
      </c>
      <c r="J512" s="192">
        <f ca="1">IFERROR(__xludf.DUMMYFUNCTION("IMPORTRANGE(""https://docs.google.com/spreadsheets/d/11923uPwbBZFjjGgGUA6NLw09EwE0CqkOc4q9oUmW1yo/edit?usp=sharing"",""น่าน!J407"")"),0)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IFERROR(__xludf.DUMMYFUNCTION("IMPORTRANGE(""https://docs.google.com/spreadsheets/d/11923uPwbBZFjjGgGUA6NLw09EwE0CqkOc4q9oUmW1yo/edit?usp=sharing"",""น่าน!I408"")"),0)</f>
        <v>0</v>
      </c>
      <c r="J513" s="192">
        <f ca="1">IFERROR(__xludf.DUMMYFUNCTION("IMPORTRANGE(""https://docs.google.com/spreadsheets/d/11923uPwbBZFjjGgGUA6NLw09EwE0CqkOc4q9oUmW1yo/edit?usp=sharing"",""น่าน!J408"")"),0)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IFERROR(__xludf.DUMMYFUNCTION("IMPORTRANGE(""https://docs.google.com/spreadsheets/d/11923uPwbBZFjjGgGUA6NLw09EwE0CqkOc4q9oUmW1yo/edit?usp=sharing"",""น่าน!I409"")"),0)</f>
        <v>0</v>
      </c>
      <c r="J514" s="192">
        <f ca="1">IFERROR(__xludf.DUMMYFUNCTION("IMPORTRANGE(""https://docs.google.com/spreadsheets/d/11923uPwbBZFjjGgGUA6NLw09EwE0CqkOc4q9oUmW1yo/edit?usp=sharing"",""น่าน!J409"")"),0)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IFERROR(__xludf.DUMMYFUNCTION("IMPORTRANGE(""https://docs.google.com/spreadsheets/d/11923uPwbBZFjjGgGUA6NLw09EwE0CqkOc4q9oUmW1yo/edit?usp=sharing"",""น่าน!I410"")"),0)</f>
        <v>0</v>
      </c>
      <c r="J515" s="192">
        <f ca="1">IFERROR(__xludf.DUMMYFUNCTION("IMPORTRANGE(""https://docs.google.com/spreadsheets/d/11923uPwbBZFjjGgGUA6NLw09EwE0CqkOc4q9oUmW1yo/edit?usp=sharing"",""น่าน!J410"")"),0)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IFERROR(__xludf.DUMMYFUNCTION("IMPORTRANGE(""https://docs.google.com/spreadsheets/d/11923uPwbBZFjjGgGUA6NLw09EwE0CqkOc4q9oUmW1yo/edit?usp=sharing"",""น่าน!I411"")"),0)</f>
        <v>0</v>
      </c>
      <c r="J516" s="264">
        <f ca="1">IFERROR(__xludf.DUMMYFUNCTION("IMPORTRANGE(""https://docs.google.com/spreadsheets/d/11923uPwbBZFjjGgGUA6NLw09EwE0CqkOc4q9oUmW1yo/edit?usp=sharing"",""น่าน!J411"")"),0)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IFERROR(__xludf.DUMMYFUNCTION("IMPORTRANGE(""https://docs.google.com/spreadsheets/d/11923uPwbBZFjjGgGUA6NLw09EwE0CqkOc4q9oUmW1yo/edit?usp=sharing"",""น่าน!I412"")"),0)</f>
        <v>0</v>
      </c>
      <c r="J517" s="277">
        <f ca="1">IFERROR(__xludf.DUMMYFUNCTION("IMPORTRANGE(""https://docs.google.com/spreadsheets/d/11923uPwbBZFjjGgGUA6NLw09EwE0CqkOc4q9oUmW1yo/edit?usp=sharing"",""น่าน!J412"")"),0)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IFERROR(__xludf.DUMMYFUNCTION("IMPORTRANGE(""https://docs.google.com/spreadsheets/d/11923uPwbBZFjjGgGUA6NLw09EwE0CqkOc4q9oUmW1yo/edit?usp=sharing"",""น่าน!I413"")"),0)</f>
        <v>0</v>
      </c>
      <c r="J518" s="277">
        <f ca="1">IFERROR(__xludf.DUMMYFUNCTION("IMPORTRANGE(""https://docs.google.com/spreadsheets/d/11923uPwbBZFjjGgGUA6NLw09EwE0CqkOc4q9oUmW1yo/edit?usp=sharing"",""น่าน!J413"")"),0)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IFERROR(__xludf.DUMMYFUNCTION("IMPORTRANGE(""https://docs.google.com/spreadsheets/d/11923uPwbBZFjjGgGUA6NLw09EwE0CqkOc4q9oUmW1yo/edit?usp=sharing"",""น่าน!I414"")"),0)</f>
        <v>0</v>
      </c>
      <c r="J519" s="191">
        <f ca="1">IFERROR(__xludf.DUMMYFUNCTION("IMPORTRANGE(""https://docs.google.com/spreadsheets/d/11923uPwbBZFjjGgGUA6NLw09EwE0CqkOc4q9oUmW1yo/edit?usp=sharing"",""น่าน!J414"")"),0)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IFERROR(__xludf.DUMMYFUNCTION("IMPORTRANGE(""https://docs.google.com/spreadsheets/d/11923uPwbBZFjjGgGUA6NLw09EwE0CqkOc4q9oUmW1yo/edit?usp=sharing"",""น่าน!I415"")"),0)</f>
        <v>0</v>
      </c>
      <c r="J520" s="191">
        <f ca="1">IFERROR(__xludf.DUMMYFUNCTION("IMPORTRANGE(""https://docs.google.com/spreadsheets/d/11923uPwbBZFjjGgGUA6NLw09EwE0CqkOc4q9oUmW1yo/edit?usp=sharing"",""น่าน!J415"")"),0)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IFERROR(__xludf.DUMMYFUNCTION("IMPORTRANGE(""https://docs.google.com/spreadsheets/d/11923uPwbBZFjjGgGUA6NLw09EwE0CqkOc4q9oUmW1yo/edit?usp=sharing"",""น่าน!I416"")"),0)</f>
        <v>0</v>
      </c>
      <c r="J521" s="191">
        <f ca="1">IFERROR(__xludf.DUMMYFUNCTION("IMPORTRANGE(""https://docs.google.com/spreadsheets/d/11923uPwbBZFjjGgGUA6NLw09EwE0CqkOc4q9oUmW1yo/edit?usp=sharing"",""น่าน!J416"")"),0)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IFERROR(__xludf.DUMMYFUNCTION("IMPORTRANGE(""https://docs.google.com/spreadsheets/d/11923uPwbBZFjjGgGUA6NLw09EwE0CqkOc4q9oUmW1yo/edit?usp=sharing"",""น่าน!I417"")"),0)</f>
        <v>0</v>
      </c>
      <c r="J522" s="191">
        <f ca="1">IFERROR(__xludf.DUMMYFUNCTION("IMPORTRANGE(""https://docs.google.com/spreadsheets/d/11923uPwbBZFjjGgGUA6NLw09EwE0CqkOc4q9oUmW1yo/edit?usp=sharing"",""น่าน!J417"")"),0)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IFERROR(__xludf.DUMMYFUNCTION("IMPORTRANGE(""https://docs.google.com/spreadsheets/d/11923uPwbBZFjjGgGUA6NLw09EwE0CqkOc4q9oUmW1yo/edit?usp=sharing"",""น่าน!I418"")"),0)</f>
        <v>0</v>
      </c>
      <c r="J523" s="191">
        <f ca="1">IFERROR(__xludf.DUMMYFUNCTION("IMPORTRANGE(""https://docs.google.com/spreadsheets/d/11923uPwbBZFjjGgGUA6NLw09EwE0CqkOc4q9oUmW1yo/edit?usp=sharing"",""น่าน!J418"")"),0)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IFERROR(__xludf.DUMMYFUNCTION("IMPORTRANGE(""https://docs.google.com/spreadsheets/d/11923uPwbBZFjjGgGUA6NLw09EwE0CqkOc4q9oUmW1yo/edit?usp=sharing"",""น่าน!I419"")"),0)</f>
        <v>0</v>
      </c>
      <c r="J524" s="191">
        <f ca="1">IFERROR(__xludf.DUMMYFUNCTION("IMPORTRANGE(""https://docs.google.com/spreadsheets/d/11923uPwbBZFjjGgGUA6NLw09EwE0CqkOc4q9oUmW1yo/edit?usp=sharing"",""น่าน!J419"")"),0)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IFERROR(__xludf.DUMMYFUNCTION("IMPORTRANGE(""https://docs.google.com/spreadsheets/d/11923uPwbBZFjjGgGUA6NLw09EwE0CqkOc4q9oUmW1yo/edit?usp=sharing"",""น่าน!I420"")"),0)</f>
        <v>0</v>
      </c>
      <c r="J525" s="277">
        <f ca="1">IFERROR(__xludf.DUMMYFUNCTION("IMPORTRANGE(""https://docs.google.com/spreadsheets/d/11923uPwbBZFjjGgGUA6NLw09EwE0CqkOc4q9oUmW1yo/edit?usp=sharing"",""น่าน!J420"")"),0)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IFERROR(__xludf.DUMMYFUNCTION("IMPORTRANGE(""https://docs.google.com/spreadsheets/d/11923uPwbBZFjjGgGUA6NLw09EwE0CqkOc4q9oUmW1yo/edit?usp=sharing"",""น่าน!I421"")"),0)</f>
        <v>0</v>
      </c>
      <c r="J526" s="277">
        <f ca="1">IFERROR(__xludf.DUMMYFUNCTION("IMPORTRANGE(""https://docs.google.com/spreadsheets/d/11923uPwbBZFjjGgGUA6NLw09EwE0CqkOc4q9oUmW1yo/edit?usp=sharing"",""น่าน!J421"")"),0)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IFERROR(__xludf.DUMMYFUNCTION("IMPORTRANGE(""https://docs.google.com/spreadsheets/d/11923uPwbBZFjjGgGUA6NLw09EwE0CqkOc4q9oUmW1yo/edit?usp=sharing"",""น่าน!I422"")"),0)</f>
        <v>0</v>
      </c>
      <c r="J527" s="192">
        <f ca="1">IFERROR(__xludf.DUMMYFUNCTION("IMPORTRANGE(""https://docs.google.com/spreadsheets/d/11923uPwbBZFjjGgGUA6NLw09EwE0CqkOc4q9oUmW1yo/edit?usp=sharing"",""น่าน!J422"")"),0)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IFERROR(__xludf.DUMMYFUNCTION("IMPORTRANGE(""https://docs.google.com/spreadsheets/d/11923uPwbBZFjjGgGUA6NLw09EwE0CqkOc4q9oUmW1yo/edit?usp=sharing"",""น่าน!I423"")"),0)</f>
        <v>0</v>
      </c>
      <c r="J528" s="192">
        <f ca="1">IFERROR(__xludf.DUMMYFUNCTION("IMPORTRANGE(""https://docs.google.com/spreadsheets/d/11923uPwbBZFjjGgGUA6NLw09EwE0CqkOc4q9oUmW1yo/edit?usp=sharing"",""น่าน!J423"")"),0)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IFERROR(__xludf.DUMMYFUNCTION("IMPORTRANGE(""https://docs.google.com/spreadsheets/d/11923uPwbBZFjjGgGUA6NLw09EwE0CqkOc4q9oUmW1yo/edit?usp=sharing"",""น่าน!I424"")"),0)</f>
        <v>0</v>
      </c>
      <c r="J529" s="192">
        <f ca="1">IFERROR(__xludf.DUMMYFUNCTION("IMPORTRANGE(""https://docs.google.com/spreadsheets/d/11923uPwbBZFjjGgGUA6NLw09EwE0CqkOc4q9oUmW1yo/edit?usp=sharing"",""น่าน!J424"")"),0)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IFERROR(__xludf.DUMMYFUNCTION("IMPORTRANGE(""https://docs.google.com/spreadsheets/d/11923uPwbBZFjjGgGUA6NLw09EwE0CqkOc4q9oUmW1yo/edit?usp=sharing"",""น่าน!I425"")"),0)</f>
        <v>0</v>
      </c>
      <c r="J530" s="192">
        <f ca="1">IFERROR(__xludf.DUMMYFUNCTION("IMPORTRANGE(""https://docs.google.com/spreadsheets/d/11923uPwbBZFjjGgGUA6NLw09EwE0CqkOc4q9oUmW1yo/edit?usp=sharing"",""น่าน!J425"")"),0)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IFERROR(__xludf.DUMMYFUNCTION("IMPORTRANGE(""https://docs.google.com/spreadsheets/d/11923uPwbBZFjjGgGUA6NLw09EwE0CqkOc4q9oUmW1yo/edit?usp=sharing"",""น่าน!I426"")"),0)</f>
        <v>0</v>
      </c>
      <c r="J531" s="192">
        <f ca="1">IFERROR(__xludf.DUMMYFUNCTION("IMPORTRANGE(""https://docs.google.com/spreadsheets/d/11923uPwbBZFjjGgGUA6NLw09EwE0CqkOc4q9oUmW1yo/edit?usp=sharing"",""น่าน!J426"")"),0)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IFERROR(__xludf.DUMMYFUNCTION("IMPORTRANGE(""https://docs.google.com/spreadsheets/d/11923uPwbBZFjjGgGUA6NLw09EwE0CqkOc4q9oUmW1yo/edit?usp=sharing"",""น่าน!I427"")"),0)</f>
        <v>0</v>
      </c>
      <c r="J532" s="445">
        <f ca="1">IFERROR(__xludf.DUMMYFUNCTION("IMPORTRANGE(""https://docs.google.com/spreadsheets/d/11923uPwbBZFjjGgGUA6NLw09EwE0CqkOc4q9oUmW1yo/edit?usp=sharing"",""น่าน!J427"")"),0)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IFERROR(__xludf.DUMMYFUNCTION("IMPORTRANGE(""https://docs.google.com/spreadsheets/d/11923uPwbBZFjjGgGUA6NLw09EwE0CqkOc4q9oUmW1yo/edit?usp=sharing"",""น่าน!I428"")"),22)</f>
        <v>22</v>
      </c>
      <c r="J533" s="393">
        <f ca="1">IFERROR(__xludf.DUMMYFUNCTION("IMPORTRANGE(""https://docs.google.com/spreadsheets/d/11923uPwbBZFjjGgGUA6NLw09EwE0CqkOc4q9oUmW1yo/edit?usp=sharing"",""น่าน!J428"")"),22)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IFERROR(__xludf.DUMMYFUNCTION("IMPORTRANGE(""https://docs.google.com/spreadsheets/d/11923uPwbBZFjjGgGUA6NLw09EwE0CqkOc4q9oUmW1yo/edit?usp=sharing"",""น่าน!L428"")"),34340)</f>
        <v>34340</v>
      </c>
      <c r="M533" s="395"/>
      <c r="N533" s="395">
        <f ca="1">IFERROR(__xludf.DUMMYFUNCTION("IMPORTRANGE(""https://docs.google.com/spreadsheets/d/11923uPwbBZFjjGgGUA6NLw09EwE0CqkOc4q9oUmW1yo/edit?usp=sharing"",""น่าน!M428"")"),25026)</f>
        <v>25026</v>
      </c>
      <c r="O533" s="395">
        <f t="shared" ref="O533:O537" ca="1" si="118">+IF(L533&gt;0,N533*100/L533,0)</f>
        <v>72.877111240535825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IFERROR(__xludf.DUMMYFUNCTION("IMPORTRANGE(""https://docs.google.com/spreadsheets/d/11923uPwbBZFjjGgGUA6NLw09EwE0CqkOc4q9oUmW1yo/edit?usp=sharing"",""น่าน!L429"")"),0)</f>
        <v>0</v>
      </c>
      <c r="M534" s="169"/>
      <c r="N534" s="171">
        <f ca="1">IFERROR(__xludf.DUMMYFUNCTION("IMPORTRANGE(""https://docs.google.com/spreadsheets/d/11923uPwbBZFjjGgGUA6NLw09EwE0CqkOc4q9oUmW1yo/edit?usp=sharing"",""น่าน!M429"")"),0)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IFERROR(__xludf.DUMMYFUNCTION("IMPORTRANGE(""https://docs.google.com/spreadsheets/d/11923uPwbBZFjjGgGUA6NLw09EwE0CqkOc4q9oUmW1yo/edit?usp=sharing"",""น่าน!L430"")"),34340)</f>
        <v>34340</v>
      </c>
      <c r="M535" s="169"/>
      <c r="N535" s="171">
        <f ca="1">IFERROR(__xludf.DUMMYFUNCTION("IMPORTRANGE(""https://docs.google.com/spreadsheets/d/11923uPwbBZFjjGgGUA6NLw09EwE0CqkOc4q9oUmW1yo/edit?usp=sharing"",""น่าน!M430"")"),25026)</f>
        <v>25026</v>
      </c>
      <c r="O535" s="171">
        <f t="shared" ca="1" si="118"/>
        <v>72.877111240535825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IFERROR(__xludf.DUMMYFUNCTION("IMPORTRANGE(""https://docs.google.com/spreadsheets/d/11923uPwbBZFjjGgGUA6NLw09EwE0CqkOc4q9oUmW1yo/edit?usp=sharing"",""น่าน!L431"")"),0)</f>
        <v>0</v>
      </c>
      <c r="M536" s="171"/>
      <c r="N536" s="171">
        <f ca="1">IFERROR(__xludf.DUMMYFUNCTION("IMPORTRANGE(""https://docs.google.com/spreadsheets/d/11923uPwbBZFjjGgGUA6NLw09EwE0CqkOc4q9oUmW1yo/edit?usp=sharing"",""น่าน!M431"")"),0)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IFERROR(__xludf.DUMMYFUNCTION("IMPORTRANGE(""https://docs.google.com/spreadsheets/d/11923uPwbBZFjjGgGUA6NLw09EwE0CqkOc4q9oUmW1yo/edit?usp=sharing"",""น่าน!L432"")"),34340)</f>
        <v>34340</v>
      </c>
      <c r="M537" s="171"/>
      <c r="N537" s="171">
        <f ca="1">IFERROR(__xludf.DUMMYFUNCTION("IMPORTRANGE(""https://docs.google.com/spreadsheets/d/11923uPwbBZFjjGgGUA6NLw09EwE0CqkOc4q9oUmW1yo/edit?usp=sharing"",""น่าน!M432"")"),25026)</f>
        <v>25026</v>
      </c>
      <c r="O537" s="171">
        <f t="shared" ca="1" si="118"/>
        <v>72.877111240535825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IFERROR(__xludf.DUMMYFUNCTION("IMPORTRANGE(""https://docs.google.com/spreadsheets/d/11923uPwbBZFjjGgGUA6NLw09EwE0CqkOc4q9oUmW1yo/edit?usp=sharing"",""น่าน!M433"")"),18966)</f>
        <v>18966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IFERROR(__xludf.DUMMYFUNCTION("IMPORTRANGE(""https://docs.google.com/spreadsheets/d/11923uPwbBZFjjGgGUA6NLw09EwE0CqkOc4q9oUmW1yo/edit?usp=sharing"",""น่าน!M434"")"),0)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IFERROR(__xludf.DUMMYFUNCTION("IMPORTRANGE(""https://docs.google.com/spreadsheets/d/11923uPwbBZFjjGgGUA6NLw09EwE0CqkOc4q9oUmW1yo/edit?usp=sharing"",""น่าน!M435"")"),0)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IFERROR(__xludf.DUMMYFUNCTION("IMPORTRANGE(""https://docs.google.com/spreadsheets/d/11923uPwbBZFjjGgGUA6NLw09EwE0CqkOc4q9oUmW1yo/edit?usp=sharing"",""น่าน!M436"")"),6060)</f>
        <v>6060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IFERROR(__xludf.DUMMYFUNCTION("IMPORTRANGE(""https://docs.google.com/spreadsheets/d/11923uPwbBZFjjGgGUA6NLw09EwE0CqkOc4q9oUmW1yo/edit?usp=sharing"",""น่าน!J438"")"),0)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IFERROR(__xludf.DUMMYFUNCTION("IMPORTRANGE(""https://docs.google.com/spreadsheets/d/11923uPwbBZFjjGgGUA6NLw09EwE0CqkOc4q9oUmW1yo/edit?usp=sharing"",""น่าน!J439"")"),1)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IFERROR(__xludf.DUMMYFUNCTION("IMPORTRANGE(""https://docs.google.com/spreadsheets/d/11923uPwbBZFjjGgGUA6NLw09EwE0CqkOc4q9oUmW1yo/edit?usp=sharing"",""น่าน!J440"")"),1)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IFERROR(__xludf.DUMMYFUNCTION("IMPORTRANGE(""https://docs.google.com/spreadsheets/d/11923uPwbBZFjjGgGUA6NLw09EwE0CqkOc4q9oUmW1yo/edit?usp=sharing"",""น่าน!J441"")"),1)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IFERROR(__xludf.DUMMYFUNCTION("IMPORTRANGE(""https://docs.google.com/spreadsheets/d/11923uPwbBZFjjGgGUA6NLw09EwE0CqkOc4q9oUmW1yo/edit?usp=sharing"",""น่าน!I442"")"),22)</f>
        <v>22</v>
      </c>
      <c r="J547" s="192">
        <f ca="1">IFERROR(__xludf.DUMMYFUNCTION("IMPORTRANGE(""https://docs.google.com/spreadsheets/d/11923uPwbBZFjjGgGUA6NLw09EwE0CqkOc4q9oUmW1yo/edit?usp=sharing"",""น่าน!J442"")"),22)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IFERROR(__xludf.DUMMYFUNCTION("IMPORTRANGE(""https://docs.google.com/spreadsheets/d/11923uPwbBZFjjGgGUA6NLw09EwE0CqkOc4q9oUmW1yo/edit?usp=sharing"",""น่าน!J166"")"),0)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IFERROR(__xludf.DUMMYFUNCTION("IMPORTRANGE(""https://docs.google.com/spreadsheets/d/11923uPwbBZFjjGgGUA6NLw09EwE0CqkOc4q9oUmW1yo/edit?usp=sharing"",""น่าน!J444"")"),0)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IFERROR(__xludf.DUMMYFUNCTION("IMPORTRANGE(""https://docs.google.com/spreadsheets/d/11923uPwbBZFjjGgGUA6NLw09EwE0CqkOc4q9oUmW1yo/edit?usp=sharing"",""น่าน!J445"")"),0)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IFERROR(__xludf.DUMMYFUNCTION("IMPORTRANGE(""https://docs.google.com/spreadsheets/d/11923uPwbBZFjjGgGUA6NLw09EwE0CqkOc4q9oUmW1yo/edit?usp=sharing"",""น่าน!I446"")"),0)</f>
        <v>0</v>
      </c>
      <c r="J551" s="393">
        <f ca="1">IFERROR(__xludf.DUMMYFUNCTION("IMPORTRANGE(""https://docs.google.com/spreadsheets/d/11923uPwbBZFjjGgGUA6NLw09EwE0CqkOc4q9oUmW1yo/edit?usp=sharing"",""น่าน!J446"")"),0)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IFERROR(__xludf.DUMMYFUNCTION("IMPORTRANGE(""https://docs.google.com/spreadsheets/d/11923uPwbBZFjjGgGUA6NLw09EwE0CqkOc4q9oUmW1yo/edit?usp=sharing"",""น่าน!L446"")"),0)</f>
        <v>0</v>
      </c>
      <c r="M551" s="395"/>
      <c r="N551" s="395">
        <f ca="1">IFERROR(__xludf.DUMMYFUNCTION("IMPORTRANGE(""https://docs.google.com/spreadsheets/d/11923uPwbBZFjjGgGUA6NLw09EwE0CqkOc4q9oUmW1yo/edit?usp=sharing"",""น่าน!M446"")"),0)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IFERROR(__xludf.DUMMYFUNCTION("IMPORTRANGE(""https://docs.google.com/spreadsheets/d/11923uPwbBZFjjGgGUA6NLw09EwE0CqkOc4q9oUmW1yo/edit?usp=sharing"",""น่าน!L447"")"),0)</f>
        <v>0</v>
      </c>
      <c r="M552" s="169"/>
      <c r="N552" s="171">
        <f ca="1">IFERROR(__xludf.DUMMYFUNCTION("IMPORTRANGE(""https://docs.google.com/spreadsheets/d/11923uPwbBZFjjGgGUA6NLw09EwE0CqkOc4q9oUmW1yo/edit?usp=sharing"",""น่าน!M447"")"),0)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IFERROR(__xludf.DUMMYFUNCTION("IMPORTRANGE(""https://docs.google.com/spreadsheets/d/11923uPwbBZFjjGgGUA6NLw09EwE0CqkOc4q9oUmW1yo/edit?usp=sharing"",""น่าน!L448"")"),0)</f>
        <v>0</v>
      </c>
      <c r="M553" s="169"/>
      <c r="N553" s="171">
        <f ca="1">IFERROR(__xludf.DUMMYFUNCTION("IMPORTRANGE(""https://docs.google.com/spreadsheets/d/11923uPwbBZFjjGgGUA6NLw09EwE0CqkOc4q9oUmW1yo/edit?usp=sharing"",""น่าน!M448"")"),0)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IFERROR(__xludf.DUMMYFUNCTION("IMPORTRANGE(""https://docs.google.com/spreadsheets/d/11923uPwbBZFjjGgGUA6NLw09EwE0CqkOc4q9oUmW1yo/edit?usp=sharing"",""น่าน!L449"")"),0)</f>
        <v>0</v>
      </c>
      <c r="M554" s="171"/>
      <c r="N554" s="171">
        <f ca="1">IFERROR(__xludf.DUMMYFUNCTION("IMPORTRANGE(""https://docs.google.com/spreadsheets/d/11923uPwbBZFjjGgGUA6NLw09EwE0CqkOc4q9oUmW1yo/edit?usp=sharing"",""น่าน!M449"")"),0)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IFERROR(__xludf.DUMMYFUNCTION("IMPORTRANGE(""https://docs.google.com/spreadsheets/d/11923uPwbBZFjjGgGUA6NLw09EwE0CqkOc4q9oUmW1yo/edit?usp=sharing"",""น่าน!L450"")"),0)</f>
        <v>0</v>
      </c>
      <c r="M555" s="171"/>
      <c r="N555" s="171">
        <f ca="1">IFERROR(__xludf.DUMMYFUNCTION("IMPORTRANGE(""https://docs.google.com/spreadsheets/d/11923uPwbBZFjjGgGUA6NLw09EwE0CqkOc4q9oUmW1yo/edit?usp=sharing"",""น่าน!M450"")"),0)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IFERROR(__xludf.DUMMYFUNCTION("IMPORTRANGE(""https://docs.google.com/spreadsheets/d/11923uPwbBZFjjGgGUA6NLw09EwE0CqkOc4q9oUmW1yo/edit?usp=sharing"",""น่าน!M451"")"),0)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IFERROR(__xludf.DUMMYFUNCTION("IMPORTRANGE(""https://docs.google.com/spreadsheets/d/11923uPwbBZFjjGgGUA6NLw09EwE0CqkOc4q9oUmW1yo/edit?usp=sharing"",""น่าน!M452"")"),0)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IFERROR(__xludf.DUMMYFUNCTION("IMPORTRANGE(""https://docs.google.com/spreadsheets/d/11923uPwbBZFjjGgGUA6NLw09EwE0CqkOc4q9oUmW1yo/edit?usp=sharing"",""น่าน!M453"")"),0)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IFERROR(__xludf.DUMMYFUNCTION("IMPORTRANGE(""https://docs.google.com/spreadsheets/d/11923uPwbBZFjjGgGUA6NLw09EwE0CqkOc4q9oUmW1yo/edit?usp=sharing"",""น่าน!M454"")"),0)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IFERROR(__xludf.DUMMYFUNCTION("IMPORTRANGE(""https://docs.google.com/spreadsheets/d/11923uPwbBZFjjGgGUA6NLw09EwE0CqkOc4q9oUmW1yo/edit?usp=sharing"",""น่าน!I455"")"),0)</f>
        <v>0</v>
      </c>
      <c r="J560" s="167">
        <f ca="1">IFERROR(__xludf.DUMMYFUNCTION("IMPORTRANGE(""https://docs.google.com/spreadsheets/d/11923uPwbBZFjjGgGUA6NLw09EwE0CqkOc4q9oUmW1yo/edit?usp=sharing"",""น่าน!J455"")"),0)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IFERROR(__xludf.DUMMYFUNCTION("IMPORTRANGE(""https://docs.google.com/spreadsheets/d/11923uPwbBZFjjGgGUA6NLw09EwE0CqkOc4q9oUmW1yo/edit?usp=sharing"",""น่าน!I456"")"),0)</f>
        <v>0</v>
      </c>
      <c r="J561" s="191">
        <f ca="1">IFERROR(__xludf.DUMMYFUNCTION("IMPORTRANGE(""https://docs.google.com/spreadsheets/d/11923uPwbBZFjjGgGUA6NLw09EwE0CqkOc4q9oUmW1yo/edit?usp=sharing"",""น่าน!J456"")"),0)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IFERROR(__xludf.DUMMYFUNCTION("IMPORTRANGE(""https://docs.google.com/spreadsheets/d/11923uPwbBZFjjGgGUA6NLw09EwE0CqkOc4q9oUmW1yo/edit?usp=sharing"",""น่าน!I457"")"),"")</f>
        <v/>
      </c>
      <c r="J562" s="191" t="str">
        <f ca="1">IFERROR(__xludf.DUMMYFUNCTION("IMPORTRANGE(""https://docs.google.com/spreadsheets/d/11923uPwbBZFjjGgGUA6NLw09EwE0CqkOc4q9oUmW1yo/edit?usp=sharing"",""น่าน!J457"")"),"")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IFERROR(__xludf.DUMMYFUNCTION("IMPORTRANGE(""https://docs.google.com/spreadsheets/d/11923uPwbBZFjjGgGUA6NLw09EwE0CqkOc4q9oUmW1yo/edit?usp=sharing"",""น่าน!I458"")"),"")</f>
        <v/>
      </c>
      <c r="J563" s="191" t="str">
        <f ca="1">IFERROR(__xludf.DUMMYFUNCTION("IMPORTRANGE(""https://docs.google.com/spreadsheets/d/11923uPwbBZFjjGgGUA6NLw09EwE0CqkOc4q9oUmW1yo/edit?usp=sharing"",""น่าน!J458"")"),"")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IFERROR(__xludf.DUMMYFUNCTION("IMPORTRANGE(""https://docs.google.com/spreadsheets/d/11923uPwbBZFjjGgGUA6NLw09EwE0CqkOc4q9oUmW1yo/edit?usp=sharing"",""น่าน!I459"")"),2150)</f>
        <v>2150</v>
      </c>
      <c r="J564" s="360">
        <f ca="1">IFERROR(__xludf.DUMMYFUNCTION("IMPORTRANGE(""https://docs.google.com/spreadsheets/d/11923uPwbBZFjjGgGUA6NLw09EwE0CqkOc4q9oUmW1yo/edit?usp=sharing"",""น่าน!J459"")"),513)</f>
        <v>513</v>
      </c>
      <c r="K564" s="361">
        <f t="shared" ca="1" si="121"/>
        <v>23.86046511627907</v>
      </c>
      <c r="L564" s="362">
        <f ca="1">IFERROR(__xludf.DUMMYFUNCTION("IMPORTRANGE(""https://docs.google.com/spreadsheets/d/11923uPwbBZFjjGgGUA6NLw09EwE0CqkOc4q9oUmW1yo/edit?usp=sharing"",""น่าน!L459"")"),144800)</f>
        <v>144800</v>
      </c>
      <c r="M564" s="362"/>
      <c r="N564" s="362">
        <f ca="1">IFERROR(__xludf.DUMMYFUNCTION("IMPORTRANGE(""https://docs.google.com/spreadsheets/d/11923uPwbBZFjjGgGUA6NLw09EwE0CqkOc4q9oUmW1yo/edit?usp=sharing"",""น่าน!M459"")"),25830)</f>
        <v>25830</v>
      </c>
      <c r="O564" s="362">
        <f t="shared" ref="O564:O568" ca="1" si="122">+IF(L564&gt;0,N564*100/L564,0)</f>
        <v>17.83839779005525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IFERROR(__xludf.DUMMYFUNCTION("IMPORTRANGE(""https://docs.google.com/spreadsheets/d/11923uPwbBZFjjGgGUA6NLw09EwE0CqkOc4q9oUmW1yo/edit?usp=sharing"",""น่าน!L460"")"),0)</f>
        <v>0</v>
      </c>
      <c r="M565" s="169"/>
      <c r="N565" s="171">
        <f ca="1">IFERROR(__xludf.DUMMYFUNCTION("IMPORTRANGE(""https://docs.google.com/spreadsheets/d/11923uPwbBZFjjGgGUA6NLw09EwE0CqkOc4q9oUmW1yo/edit?usp=sharing"",""น่าน!M460"")"),0)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IFERROR(__xludf.DUMMYFUNCTION("IMPORTRANGE(""https://docs.google.com/spreadsheets/d/11923uPwbBZFjjGgGUA6NLw09EwE0CqkOc4q9oUmW1yo/edit?usp=sharing"",""น่าน!L461"")"),144800)</f>
        <v>144800</v>
      </c>
      <c r="M566" s="169"/>
      <c r="N566" s="171">
        <f ca="1">IFERROR(__xludf.DUMMYFUNCTION("IMPORTRANGE(""https://docs.google.com/spreadsheets/d/11923uPwbBZFjjGgGUA6NLw09EwE0CqkOc4q9oUmW1yo/edit?usp=sharing"",""น่าน!M461"")"),25830)</f>
        <v>25830</v>
      </c>
      <c r="O566" s="171">
        <f t="shared" ca="1" si="122"/>
        <v>17.83839779005525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IFERROR(__xludf.DUMMYFUNCTION("IMPORTRANGE(""https://docs.google.com/spreadsheets/d/11923uPwbBZFjjGgGUA6NLw09EwE0CqkOc4q9oUmW1yo/edit?usp=sharing"",""น่าน!L462"")"),0)</f>
        <v>0</v>
      </c>
      <c r="M567" s="171"/>
      <c r="N567" s="171">
        <f ca="1">IFERROR(__xludf.DUMMYFUNCTION("IMPORTRANGE(""https://docs.google.com/spreadsheets/d/11923uPwbBZFjjGgGUA6NLw09EwE0CqkOc4q9oUmW1yo/edit?usp=sharing"",""น่าน!M462"")"),0)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IFERROR(__xludf.DUMMYFUNCTION("IMPORTRANGE(""https://docs.google.com/spreadsheets/d/11923uPwbBZFjjGgGUA6NLw09EwE0CqkOc4q9oUmW1yo/edit?usp=sharing"",""น่าน!L463"")"),144800)</f>
        <v>144800</v>
      </c>
      <c r="M568" s="171"/>
      <c r="N568" s="171">
        <f ca="1">IFERROR(__xludf.DUMMYFUNCTION("IMPORTRANGE(""https://docs.google.com/spreadsheets/d/11923uPwbBZFjjGgGUA6NLw09EwE0CqkOc4q9oUmW1yo/edit?usp=sharing"",""น่าน!M463"")"),25830)</f>
        <v>25830</v>
      </c>
      <c r="O568" s="171">
        <f t="shared" ca="1" si="122"/>
        <v>17.83839779005525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IFERROR(__xludf.DUMMYFUNCTION("IMPORTRANGE(""https://docs.google.com/spreadsheets/d/11923uPwbBZFjjGgGUA6NLw09EwE0CqkOc4q9oUmW1yo/edit?usp=sharing"",""น่าน!M464"")"),0)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IFERROR(__xludf.DUMMYFUNCTION("IMPORTRANGE(""https://docs.google.com/spreadsheets/d/11923uPwbBZFjjGgGUA6NLw09EwE0CqkOc4q9oUmW1yo/edit?usp=sharing"",""น่าน!M465"")"),0)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IFERROR(__xludf.DUMMYFUNCTION("IMPORTRANGE(""https://docs.google.com/spreadsheets/d/11923uPwbBZFjjGgGUA6NLw09EwE0CqkOc4q9oUmW1yo/edit?usp=sharing"",""น่าน!M466"")"),25830)</f>
        <v>25830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IFERROR(__xludf.DUMMYFUNCTION("IMPORTRANGE(""https://docs.google.com/spreadsheets/d/11923uPwbBZFjjGgGUA6NLw09EwE0CqkOc4q9oUmW1yo/edit?usp=sharing"",""น่าน!M467"")"),0)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IFERROR(__xludf.DUMMYFUNCTION("IMPORTRANGE(""https://docs.google.com/spreadsheets/d/11923uPwbBZFjjGgGUA6NLw09EwE0CqkOc4q9oUmW1yo/edit?usp=sharing"",""น่าน!I468"")"),2150)</f>
        <v>2150</v>
      </c>
      <c r="J573" s="401">
        <f ca="1">IFERROR(__xludf.DUMMYFUNCTION("IMPORTRANGE(""https://docs.google.com/spreadsheets/d/11923uPwbBZFjjGgGUA6NLw09EwE0CqkOc4q9oUmW1yo/edit?usp=sharing"",""น่าน!J468"")"),513)</f>
        <v>513</v>
      </c>
      <c r="K573" s="204">
        <f ca="1">IF(I573&gt;0,J573*100/I573,0)</f>
        <v>23.86046511627907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IFERROR(__xludf.DUMMYFUNCTION("IMPORTRANGE(""https://docs.google.com/spreadsheets/d/11923uPwbBZFjjGgGUA6NLw09EwE0CqkOc4q9oUmW1yo/edit?usp=sharing"",""น่าน!I470"")"),0)</f>
        <v>0</v>
      </c>
      <c r="J575" s="192">
        <f ca="1">IFERROR(__xludf.DUMMYFUNCTION("IMPORTRANGE(""https://docs.google.com/spreadsheets/d/11923uPwbBZFjjGgGUA6NLw09EwE0CqkOc4q9oUmW1yo/edit?usp=sharing"",""น่าน!J470"")"),0)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IFERROR(__xludf.DUMMYFUNCTION("IMPORTRANGE(""https://docs.google.com/spreadsheets/d/11923uPwbBZFjjGgGUA6NLw09EwE0CqkOc4q9oUmW1yo/edit?usp=sharing"",""น่าน!I471"")"),0)</f>
        <v>0</v>
      </c>
      <c r="J576" s="192">
        <f ca="1">IFERROR(__xludf.DUMMYFUNCTION("IMPORTRANGE(""https://docs.google.com/spreadsheets/d/11923uPwbBZFjjGgGUA6NLw09EwE0CqkOc4q9oUmW1yo/edit?usp=sharing"",""น่าน!J471"")"),0)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IFERROR(__xludf.DUMMYFUNCTION("IMPORTRANGE(""https://docs.google.com/spreadsheets/d/11923uPwbBZFjjGgGUA6NLw09EwE0CqkOc4q9oUmW1yo/edit?usp=sharing"",""น่าน!I472"")"),0)</f>
        <v>0</v>
      </c>
      <c r="J577" s="192">
        <f ca="1">IFERROR(__xludf.DUMMYFUNCTION("IMPORTRANGE(""https://docs.google.com/spreadsheets/d/11923uPwbBZFjjGgGUA6NLw09EwE0CqkOc4q9oUmW1yo/edit?usp=sharing"",""น่าน!J472"")"),501)</f>
        <v>501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IFERROR(__xludf.DUMMYFUNCTION("IMPORTRANGE(""https://docs.google.com/spreadsheets/d/11923uPwbBZFjjGgGUA6NLw09EwE0CqkOc4q9oUmW1yo/edit?usp=sharing"",""น่าน!I473"")"),0)</f>
        <v>0</v>
      </c>
      <c r="J578" s="192">
        <f ca="1">IFERROR(__xludf.DUMMYFUNCTION("IMPORTRANGE(""https://docs.google.com/spreadsheets/d/11923uPwbBZFjjGgGUA6NLw09EwE0CqkOc4q9oUmW1yo/edit?usp=sharing"",""น่าน!J473"")"),12)</f>
        <v>12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IFERROR(__xludf.DUMMYFUNCTION("IMPORTRANGE(""https://docs.google.com/spreadsheets/d/11923uPwbBZFjjGgGUA6NLw09EwE0CqkOc4q9oUmW1yo/edit?usp=sharing"",""น่าน!I474"")"),0)</f>
        <v>0</v>
      </c>
      <c r="J579" s="192">
        <f ca="1">IFERROR(__xludf.DUMMYFUNCTION("IMPORTRANGE(""https://docs.google.com/spreadsheets/d/11923uPwbBZFjjGgGUA6NLw09EwE0CqkOc4q9oUmW1yo/edit?usp=sharing"",""น่าน!J474"")"),0)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IFERROR(__xludf.DUMMYFUNCTION("IMPORTRANGE(""https://docs.google.com/spreadsheets/d/11923uPwbBZFjjGgGUA6NLw09EwE0CqkOc4q9oUmW1yo/edit?usp=sharing"",""น่าน!I475"")"),70)</f>
        <v>70</v>
      </c>
      <c r="J580" s="360">
        <f ca="1">IFERROR(__xludf.DUMMYFUNCTION("IMPORTRANGE(""https://docs.google.com/spreadsheets/d/11923uPwbBZFjjGgGUA6NLw09EwE0CqkOc4q9oUmW1yo/edit?usp=sharing"",""น่าน!J475"")"),0)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IFERROR(__xludf.DUMMYFUNCTION("IMPORTRANGE(""https://docs.google.com/spreadsheets/d/11923uPwbBZFjjGgGUA6NLw09EwE0CqkOc4q9oUmW1yo/edit?usp=sharing"",""น่าน!L475"")"),298470)</f>
        <v>298470</v>
      </c>
      <c r="M580" s="362"/>
      <c r="N580" s="362">
        <f ca="1">IFERROR(__xludf.DUMMYFUNCTION("IMPORTRANGE(""https://docs.google.com/spreadsheets/d/11923uPwbBZFjjGgGUA6NLw09EwE0CqkOc4q9oUmW1yo/edit?usp=sharing"",""น่าน!M475"")"),18320)</f>
        <v>18320</v>
      </c>
      <c r="O580" s="362">
        <f t="shared" ref="O580:O584" ca="1" si="124">+IF(L580&gt;0,N580*100/L580,0)</f>
        <v>6.1379703152745666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IFERROR(__xludf.DUMMYFUNCTION("IMPORTRANGE(""https://docs.google.com/spreadsheets/d/11923uPwbBZFjjGgGUA6NLw09EwE0CqkOc4q9oUmW1yo/edit?usp=sharing"",""น่าน!L476"")"),0)</f>
        <v>0</v>
      </c>
      <c r="M581" s="169"/>
      <c r="N581" s="171">
        <f ca="1">IFERROR(__xludf.DUMMYFUNCTION("IMPORTRANGE(""https://docs.google.com/spreadsheets/d/11923uPwbBZFjjGgGUA6NLw09EwE0CqkOc4q9oUmW1yo/edit?usp=sharing"",""น่าน!M476"")"),0)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IFERROR(__xludf.DUMMYFUNCTION("IMPORTRANGE(""https://docs.google.com/spreadsheets/d/11923uPwbBZFjjGgGUA6NLw09EwE0CqkOc4q9oUmW1yo/edit?usp=sharing"",""น่าน!L477"")"),298470)</f>
        <v>298470</v>
      </c>
      <c r="M582" s="169"/>
      <c r="N582" s="171">
        <f ca="1">IFERROR(__xludf.DUMMYFUNCTION("IMPORTRANGE(""https://docs.google.com/spreadsheets/d/11923uPwbBZFjjGgGUA6NLw09EwE0CqkOc4q9oUmW1yo/edit?usp=sharing"",""น่าน!M477"")"),18320)</f>
        <v>18320</v>
      </c>
      <c r="O582" s="171">
        <f t="shared" ca="1" si="124"/>
        <v>6.1379703152745666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IFERROR(__xludf.DUMMYFUNCTION("IMPORTRANGE(""https://docs.google.com/spreadsheets/d/11923uPwbBZFjjGgGUA6NLw09EwE0CqkOc4q9oUmW1yo/edit?usp=sharing"",""น่าน!L478"")"),0)</f>
        <v>0</v>
      </c>
      <c r="M583" s="171"/>
      <c r="N583" s="171">
        <f ca="1">IFERROR(__xludf.DUMMYFUNCTION("IMPORTRANGE(""https://docs.google.com/spreadsheets/d/11923uPwbBZFjjGgGUA6NLw09EwE0CqkOc4q9oUmW1yo/edit?usp=sharing"",""น่าน!M478"")"),0)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IFERROR(__xludf.DUMMYFUNCTION("IMPORTRANGE(""https://docs.google.com/spreadsheets/d/11923uPwbBZFjjGgGUA6NLw09EwE0CqkOc4q9oUmW1yo/edit?usp=sharing"",""น่าน!L479"")"),298470)</f>
        <v>298470</v>
      </c>
      <c r="M584" s="171"/>
      <c r="N584" s="171">
        <f ca="1">IFERROR(__xludf.DUMMYFUNCTION("IMPORTRANGE(""https://docs.google.com/spreadsheets/d/11923uPwbBZFjjGgGUA6NLw09EwE0CqkOc4q9oUmW1yo/edit?usp=sharing"",""น่าน!M479"")"),18320)</f>
        <v>18320</v>
      </c>
      <c r="O584" s="171">
        <f t="shared" ca="1" si="124"/>
        <v>6.1379703152745666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IFERROR(__xludf.DUMMYFUNCTION("IMPORTRANGE(""https://docs.google.com/spreadsheets/d/11923uPwbBZFjjGgGUA6NLw09EwE0CqkOc4q9oUmW1yo/edit?usp=sharing"",""น่าน!M480"")"),0)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IFERROR(__xludf.DUMMYFUNCTION("IMPORTRANGE(""https://docs.google.com/spreadsheets/d/11923uPwbBZFjjGgGUA6NLw09EwE0CqkOc4q9oUmW1yo/edit?usp=sharing"",""น่าน!M481"")"),0)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IFERROR(__xludf.DUMMYFUNCTION("IMPORTRANGE(""https://docs.google.com/spreadsheets/d/11923uPwbBZFjjGgGUA6NLw09EwE0CqkOc4q9oUmW1yo/edit?usp=sharing"",""น่าน!M482"")"),0)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IFERROR(__xludf.DUMMYFUNCTION("IMPORTRANGE(""https://docs.google.com/spreadsheets/d/11923uPwbBZFjjGgGUA6NLw09EwE0CqkOc4q9oUmW1yo/edit?usp=sharing"",""น่าน!M483"")"),18320)</f>
        <v>18320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IFERROR(__xludf.DUMMYFUNCTION("IMPORTRANGE(""https://docs.google.com/spreadsheets/d/11923uPwbBZFjjGgGUA6NLw09EwE0CqkOc4q9oUmW1yo/edit?usp=sharing"",""น่าน!I484"")"),70)</f>
        <v>70</v>
      </c>
      <c r="J589" s="191">
        <f ca="1">IFERROR(__xludf.DUMMYFUNCTION("IMPORTRANGE(""https://docs.google.com/spreadsheets/d/11923uPwbBZFjjGgGUA6NLw09EwE0CqkOc4q9oUmW1yo/edit?usp=sharing"",""น่าน!J484"")"),1)</f>
        <v>1</v>
      </c>
      <c r="K589" s="168">
        <f t="shared" ref="K589:K596" ca="1" si="125">IF(I589&gt;0,J589*100/I589,0)</f>
        <v>1.4285714285714286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IFERROR(__xludf.DUMMYFUNCTION("IMPORTRANGE(""https://docs.google.com/spreadsheets/d/11923uPwbBZFjjGgGUA6NLw09EwE0CqkOc4q9oUmW1yo/edit?usp=sharing"",""น่าน!I485"")"),0)</f>
        <v>0</v>
      </c>
      <c r="J590" s="191">
        <f ca="1">IFERROR(__xludf.DUMMYFUNCTION("IMPORTRANGE(""https://docs.google.com/spreadsheets/d/11923uPwbBZFjjGgGUA6NLw09EwE0CqkOc4q9oUmW1yo/edit?usp=sharing"",""น่าน!J485"")"),1.75)</f>
        <v>1.75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IFERROR(__xludf.DUMMYFUNCTION("IMPORTRANGE(""https://docs.google.com/spreadsheets/d/11923uPwbBZFjjGgGUA6NLw09EwE0CqkOc4q9oUmW1yo/edit?usp=sharing"",""น่าน!I486"")"),70)</f>
        <v>70</v>
      </c>
      <c r="J591" s="191">
        <f ca="1">IFERROR(__xludf.DUMMYFUNCTION("IMPORTRANGE(""https://docs.google.com/spreadsheets/d/11923uPwbBZFjjGgGUA6NLw09EwE0CqkOc4q9oUmW1yo/edit?usp=sharing"",""น่าน!J486"")"),0)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IFERROR(__xludf.DUMMYFUNCTION("IMPORTRANGE(""https://docs.google.com/spreadsheets/d/11923uPwbBZFjjGgGUA6NLw09EwE0CqkOc4q9oUmW1yo/edit?usp=sharing"",""น่าน!I487"")"),0)</f>
        <v>0</v>
      </c>
      <c r="J592" s="191">
        <f ca="1">IFERROR(__xludf.DUMMYFUNCTION("IMPORTRANGE(""https://docs.google.com/spreadsheets/d/11923uPwbBZFjjGgGUA6NLw09EwE0CqkOc4q9oUmW1yo/edit?usp=sharing"",""น่าน!J487"")"),0)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IFERROR(__xludf.DUMMYFUNCTION("IMPORTRANGE(""https://docs.google.com/spreadsheets/d/11923uPwbBZFjjGgGUA6NLw09EwE0CqkOc4q9oUmW1yo/edit?usp=sharing"",""น่าน!I488"")"),70)</f>
        <v>70</v>
      </c>
      <c r="J593" s="191">
        <f ca="1">IFERROR(__xludf.DUMMYFUNCTION("IMPORTRANGE(""https://docs.google.com/spreadsheets/d/11923uPwbBZFjjGgGUA6NLw09EwE0CqkOc4q9oUmW1yo/edit?usp=sharing"",""น่าน!J488"")"),0)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IFERROR(__xludf.DUMMYFUNCTION("IMPORTRANGE(""https://docs.google.com/spreadsheets/d/11923uPwbBZFjjGgGUA6NLw09EwE0CqkOc4q9oUmW1yo/edit?usp=sharing"",""น่าน!I489"")"),0)</f>
        <v>0</v>
      </c>
      <c r="J594" s="191">
        <f ca="1">IFERROR(__xludf.DUMMYFUNCTION("IMPORTRANGE(""https://docs.google.com/spreadsheets/d/11923uPwbBZFjjGgGUA6NLw09EwE0CqkOc4q9oUmW1yo/edit?usp=sharing"",""น่าน!J489"")"),0)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IFERROR(__xludf.DUMMYFUNCTION("IMPORTRANGE(""https://docs.google.com/spreadsheets/d/11923uPwbBZFjjGgGUA6NLw09EwE0CqkOc4q9oUmW1yo/edit?usp=sharing"",""น่าน!I490"")"),70)</f>
        <v>70</v>
      </c>
      <c r="J595" s="191">
        <f ca="1">IFERROR(__xludf.DUMMYFUNCTION("IMPORTRANGE(""https://docs.google.com/spreadsheets/d/11923uPwbBZFjjGgGUA6NLw09EwE0CqkOc4q9oUmW1yo/edit?usp=sharing"",""น่าน!J490"")"),0)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IFERROR(__xludf.DUMMYFUNCTION("IMPORTRANGE(""https://docs.google.com/spreadsheets/d/11923uPwbBZFjjGgGUA6NLw09EwE0CqkOc4q9oUmW1yo/edit?usp=sharing"",""น่าน!I491"")"),0)</f>
        <v>0</v>
      </c>
      <c r="J596" s="238">
        <f ca="1">IFERROR(__xludf.DUMMYFUNCTION("IMPORTRANGE(""https://docs.google.com/spreadsheets/d/11923uPwbBZFjjGgGUA6NLw09EwE0CqkOc4q9oUmW1yo/edit?usp=sharing"",""น่าน!J491"")"),0)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IFERROR(__xludf.DUMMYFUNCTION("IMPORTRANGE(""https://docs.google.com/spreadsheets/d/11923uPwbBZFjjGgGUA6NLw09EwE0CqkOc4q9oUmW1yo/edit?usp=sharing"",""น่าน!I492"")"),100)</f>
        <v>100</v>
      </c>
      <c r="J597" s="464">
        <f ca="1">IFERROR(__xludf.DUMMYFUNCTION("IMPORTRANGE(""https://docs.google.com/spreadsheets/d/11923uPwbBZFjjGgGUA6NLw09EwE0CqkOc4q9oUmW1yo/edit?usp=sharing"",""น่าน!J492"")"),0)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IFERROR(__xludf.DUMMYFUNCTION("IMPORTRANGE(""https://docs.google.com/spreadsheets/d/11923uPwbBZFjjGgGUA6NLw09EwE0CqkOc4q9oUmW1yo/edit?usp=sharing"",""น่าน!L492"")"),8900)</f>
        <v>8900</v>
      </c>
      <c r="M597" s="395"/>
      <c r="N597" s="395">
        <f ca="1">IFERROR(__xludf.DUMMYFUNCTION("IMPORTRANGE(""https://docs.google.com/spreadsheets/d/11923uPwbBZFjjGgGUA6NLw09EwE0CqkOc4q9oUmW1yo/edit?usp=sharing"",""น่าน!M492"")"),1800)</f>
        <v>1800</v>
      </c>
      <c r="O597" s="395">
        <f t="shared" ref="O597:O601" ca="1" si="126">+IF(L597&gt;0,N597*100/L597,0)</f>
        <v>20.224719101123597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IFERROR(__xludf.DUMMYFUNCTION("IMPORTRANGE(""https://docs.google.com/spreadsheets/d/11923uPwbBZFjjGgGUA6NLw09EwE0CqkOc4q9oUmW1yo/edit?usp=sharing"",""น่าน!L493"")"),0)</f>
        <v>0</v>
      </c>
      <c r="M598" s="169"/>
      <c r="N598" s="171">
        <f ca="1">IFERROR(__xludf.DUMMYFUNCTION("IMPORTRANGE(""https://docs.google.com/spreadsheets/d/11923uPwbBZFjjGgGUA6NLw09EwE0CqkOc4q9oUmW1yo/edit?usp=sharing"",""น่าน!M493"")"),0)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IFERROR(__xludf.DUMMYFUNCTION("IMPORTRANGE(""https://docs.google.com/spreadsheets/d/11923uPwbBZFjjGgGUA6NLw09EwE0CqkOc4q9oUmW1yo/edit?usp=sharing"",""น่าน!L494"")"),8900)</f>
        <v>8900</v>
      </c>
      <c r="M599" s="169"/>
      <c r="N599" s="171">
        <f ca="1">IFERROR(__xludf.DUMMYFUNCTION("IMPORTRANGE(""https://docs.google.com/spreadsheets/d/11923uPwbBZFjjGgGUA6NLw09EwE0CqkOc4q9oUmW1yo/edit?usp=sharing"",""น่าน!M494"")"),1800)</f>
        <v>1800</v>
      </c>
      <c r="O599" s="171">
        <f t="shared" ca="1" si="126"/>
        <v>20.224719101123597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IFERROR(__xludf.DUMMYFUNCTION("IMPORTRANGE(""https://docs.google.com/spreadsheets/d/11923uPwbBZFjjGgGUA6NLw09EwE0CqkOc4q9oUmW1yo/edit?usp=sharing"",""น่าน!L495"")"),0)</f>
        <v>0</v>
      </c>
      <c r="M600" s="171"/>
      <c r="N600" s="171">
        <f ca="1">IFERROR(__xludf.DUMMYFUNCTION("IMPORTRANGE(""https://docs.google.com/spreadsheets/d/11923uPwbBZFjjGgGUA6NLw09EwE0CqkOc4q9oUmW1yo/edit?usp=sharing"",""น่าน!M495"")"),0)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IFERROR(__xludf.DUMMYFUNCTION("IMPORTRANGE(""https://docs.google.com/spreadsheets/d/11923uPwbBZFjjGgGUA6NLw09EwE0CqkOc4q9oUmW1yo/edit?usp=sharing"",""น่าน!L496"")"),8900)</f>
        <v>8900</v>
      </c>
      <c r="M601" s="171"/>
      <c r="N601" s="171">
        <f ca="1">IFERROR(__xludf.DUMMYFUNCTION("IMPORTRANGE(""https://docs.google.com/spreadsheets/d/11923uPwbBZFjjGgGUA6NLw09EwE0CqkOc4q9oUmW1yo/edit?usp=sharing"",""น่าน!M496"")"),1800)</f>
        <v>1800</v>
      </c>
      <c r="O601" s="171">
        <f t="shared" ca="1" si="126"/>
        <v>20.224719101123597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IFERROR(__xludf.DUMMYFUNCTION("IMPORTRANGE(""https://docs.google.com/spreadsheets/d/11923uPwbBZFjjGgGUA6NLw09EwE0CqkOc4q9oUmW1yo/edit?usp=sharing"",""น่าน!M497"")"),0)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IFERROR(__xludf.DUMMYFUNCTION("IMPORTRANGE(""https://docs.google.com/spreadsheets/d/11923uPwbBZFjjGgGUA6NLw09EwE0CqkOc4q9oUmW1yo/edit?usp=sharing"",""น่าน!M498"")"),0)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IFERROR(__xludf.DUMMYFUNCTION("IMPORTRANGE(""https://docs.google.com/spreadsheets/d/11923uPwbBZFjjGgGUA6NLw09EwE0CqkOc4q9oUmW1yo/edit?usp=sharing"",""น่าน!M499"")"),0)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IFERROR(__xludf.DUMMYFUNCTION("IMPORTRANGE(""https://docs.google.com/spreadsheets/d/11923uPwbBZFjjGgGUA6NLw09EwE0CqkOc4q9oUmW1yo/edit?usp=sharing"",""น่าน!M500"")"),1800)</f>
        <v>1800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IFERROR(__xludf.DUMMYFUNCTION("IMPORTRANGE(""https://docs.google.com/spreadsheets/d/11923uPwbBZFjjGgGUA6NLw09EwE0CqkOc4q9oUmW1yo/edit?usp=sharing"",""น่าน!J502"")"),0)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IFERROR(__xludf.DUMMYFUNCTION("IMPORTRANGE(""https://docs.google.com/spreadsheets/d/11923uPwbBZFjjGgGUA6NLw09EwE0CqkOc4q9oUmW1yo/edit?usp=sharing"",""น่าน!J503"")"),1)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IFERROR(__xludf.DUMMYFUNCTION("IMPORTRANGE(""https://docs.google.com/spreadsheets/d/11923uPwbBZFjjGgGUA6NLw09EwE0CqkOc4q9oUmW1yo/edit?usp=sharing"",""น่าน!J166"")"),0)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IFERROR(__xludf.DUMMYFUNCTION("IMPORTRANGE(""https://docs.google.com/spreadsheets/d/11923uPwbBZFjjGgGUA6NLw09EwE0CqkOc4q9oUmW1yo/edit?usp=sharing"",""น่าน!J166"")"),0)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IFERROR(__xludf.DUMMYFUNCTION("IMPORTRANGE(""https://docs.google.com/spreadsheets/d/11923uPwbBZFjjGgGUA6NLw09EwE0CqkOc4q9oUmW1yo/edit?usp=sharing"",""น่าน!I506"")"),100)</f>
        <v>100</v>
      </c>
      <c r="J611" s="167">
        <f ca="1">IFERROR(__xludf.DUMMYFUNCTION("IMPORTRANGE(""https://docs.google.com/spreadsheets/d/11923uPwbBZFjjGgGUA6NLw09EwE0CqkOc4q9oUmW1yo/edit?usp=sharing"",""น่าน!J506"")"),0)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IFERROR(__xludf.DUMMYFUNCTION("IMPORTRANGE(""https://docs.google.com/spreadsheets/d/11923uPwbBZFjjGgGUA6NLw09EwE0CqkOc4q9oUmW1yo/edit?usp=sharing"",""น่าน!I507"")"),0)</f>
        <v>0</v>
      </c>
      <c r="J612" s="192">
        <f ca="1">IFERROR(__xludf.DUMMYFUNCTION("IMPORTRANGE(""https://docs.google.com/spreadsheets/d/11923uPwbBZFjjGgGUA6NLw09EwE0CqkOc4q9oUmW1yo/edit?usp=sharing"",""น่าน!J507"")"),164)</f>
        <v>164</v>
      </c>
      <c r="K612" s="168">
        <f t="shared" ca="1" si="127"/>
        <v>164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IFERROR(__xludf.DUMMYFUNCTION("IMPORTRANGE(""https://docs.google.com/spreadsheets/d/11923uPwbBZFjjGgGUA6NLw09EwE0CqkOc4q9oUmW1yo/edit?usp=sharing"",""น่าน!I508"")"),0)</f>
        <v>0</v>
      </c>
      <c r="J613" s="192">
        <f ca="1">IFERROR(__xludf.DUMMYFUNCTION("IMPORTRANGE(""https://docs.google.com/spreadsheets/d/11923uPwbBZFjjGgGUA6NLw09EwE0CqkOc4q9oUmW1yo/edit?usp=sharing"",""น่าน!J508"")"),0)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IFERROR(__xludf.DUMMYFUNCTION("IMPORTRANGE(""https://docs.google.com/spreadsheets/d/11923uPwbBZFjjGgGUA6NLw09EwE0CqkOc4q9oUmW1yo/edit?usp=sharing"",""น่าน!I509"")"),0)</f>
        <v>0</v>
      </c>
      <c r="J614" s="192">
        <f ca="1">IFERROR(__xludf.DUMMYFUNCTION("IMPORTRANGE(""https://docs.google.com/spreadsheets/d/11923uPwbBZFjjGgGUA6NLw09EwE0CqkOc4q9oUmW1yo/edit?usp=sharing"",""น่าน!J509"")"),97.8)</f>
        <v>97.8</v>
      </c>
      <c r="K614" s="168">
        <f t="shared" ca="1" si="127"/>
        <v>97.8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IFERROR(__xludf.DUMMYFUNCTION("IMPORTRANGE(""https://docs.google.com/spreadsheets/d/11923uPwbBZFjjGgGUA6NLw09EwE0CqkOc4q9oUmW1yo/edit?usp=sharing"",""น่าน!I510"")"),0)</f>
        <v>0</v>
      </c>
      <c r="J615" s="192">
        <f ca="1">IFERROR(__xludf.DUMMYFUNCTION("IMPORTRANGE(""https://docs.google.com/spreadsheets/d/11923uPwbBZFjjGgGUA6NLw09EwE0CqkOc4q9oUmW1yo/edit?usp=sharing"",""น่าน!J510"")"),0)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IFERROR(__xludf.DUMMYFUNCTION("IMPORTRANGE(""https://docs.google.com/spreadsheets/d/11923uPwbBZFjjGgGUA6NLw09EwE0CqkOc4q9oUmW1yo/edit?usp=sharing"",""น่าน!I511"")"),0)</f>
        <v>0</v>
      </c>
      <c r="J616" s="192">
        <f ca="1">IFERROR(__xludf.DUMMYFUNCTION("IMPORTRANGE(""https://docs.google.com/spreadsheets/d/11923uPwbBZFjjGgGUA6NLw09EwE0CqkOc4q9oUmW1yo/edit?usp=sharing"",""น่าน!J511"")"),0)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IFERROR(__xludf.DUMMYFUNCTION("IMPORTRANGE(""https://docs.google.com/spreadsheets/d/11923uPwbBZFjjGgGUA6NLw09EwE0CqkOc4q9oUmW1yo/edit?usp=sharing"",""น่าน!I512"")"),0)</f>
        <v>0</v>
      </c>
      <c r="J617" s="191">
        <f ca="1">IFERROR(__xludf.DUMMYFUNCTION("IMPORTRANGE(""https://docs.google.com/spreadsheets/d/11923uPwbBZFjjGgGUA6NLw09EwE0CqkOc4q9oUmW1yo/edit?usp=sharing"",""น่าน!J512"")"),0)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IFERROR(__xludf.DUMMYFUNCTION("IMPORTRANGE(""https://docs.google.com/spreadsheets/d/11923uPwbBZFjjGgGUA6NLw09EwE0CqkOc4q9oUmW1yo/edit?usp=sharing"",""น่าน!I513"")"),0)</f>
        <v>0</v>
      </c>
      <c r="J618" s="192">
        <f ca="1">IFERROR(__xludf.DUMMYFUNCTION("IMPORTRANGE(""https://docs.google.com/spreadsheets/d/11923uPwbBZFjjGgGUA6NLw09EwE0CqkOc4q9oUmW1yo/edit?usp=sharing"",""น่าน!J513"")"),0)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IFERROR(__xludf.DUMMYFUNCTION("IMPORTRANGE(""https://docs.google.com/spreadsheets/d/11923uPwbBZFjjGgGUA6NLw09EwE0CqkOc4q9oUmW1yo/edit?usp=sharing"",""น่าน!I514"")"),0)</f>
        <v>0</v>
      </c>
      <c r="J619" s="192">
        <f ca="1">IFERROR(__xludf.DUMMYFUNCTION("IMPORTRANGE(""https://docs.google.com/spreadsheets/d/11923uPwbBZFjjGgGUA6NLw09EwE0CqkOc4q9oUmW1yo/edit?usp=sharing"",""น่าน!J514"")"),0)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IFERROR(__xludf.DUMMYFUNCTION("IMPORTRANGE(""https://docs.google.com/spreadsheets/d/11923uPwbBZFjjGgGUA6NLw09EwE0CqkOc4q9oUmW1yo/edit?usp=sharing"",""น่าน!I515"")"),0)</f>
        <v>0</v>
      </c>
      <c r="J620" s="167">
        <f ca="1">IFERROR(__xludf.DUMMYFUNCTION("IMPORTRANGE(""https://docs.google.com/spreadsheets/d/11923uPwbBZFjjGgGUA6NLw09EwE0CqkOc4q9oUmW1yo/edit?usp=sharing"",""น่าน!J515"")"),0)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IFERROR(__xludf.DUMMYFUNCTION("IMPORTRANGE(""https://docs.google.com/spreadsheets/d/11923uPwbBZFjjGgGUA6NLw09EwE0CqkOc4q9oUmW1yo/edit?usp=sharing"",""น่าน!I516"")"),0)</f>
        <v>0</v>
      </c>
      <c r="J621" s="167">
        <f ca="1">IFERROR(__xludf.DUMMYFUNCTION("IMPORTRANGE(""https://docs.google.com/spreadsheets/d/11923uPwbBZFjjGgGUA6NLw09EwE0CqkOc4q9oUmW1yo/edit?usp=sharing"",""น่าน!J516"")"),0)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IFERROR(__xludf.DUMMYFUNCTION("IMPORTRANGE(""https://docs.google.com/spreadsheets/d/11923uPwbBZFjjGgGUA6NLw09EwE0CqkOc4q9oUmW1yo/edit?usp=sharing"",""น่าน!I517"")"),0)</f>
        <v>0</v>
      </c>
      <c r="J622" s="192">
        <f ca="1">IFERROR(__xludf.DUMMYFUNCTION("IMPORTRANGE(""https://docs.google.com/spreadsheets/d/11923uPwbBZFjjGgGUA6NLw09EwE0CqkOc4q9oUmW1yo/edit?usp=sharing"",""น่าน!J517"")"),0)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IFERROR(__xludf.DUMMYFUNCTION("IMPORTRANGE(""https://docs.google.com/spreadsheets/d/11923uPwbBZFjjGgGUA6NLw09EwE0CqkOc4q9oUmW1yo/edit?usp=sharing"",""น่าน!I518"")"),0)</f>
        <v>0</v>
      </c>
      <c r="J623" s="192">
        <f ca="1">IFERROR(__xludf.DUMMYFUNCTION("IMPORTRANGE(""https://docs.google.com/spreadsheets/d/11923uPwbBZFjjGgGUA6NLw09EwE0CqkOc4q9oUmW1yo/edit?usp=sharing"",""น่าน!J518"")"),0)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IFERROR(__xludf.DUMMYFUNCTION("IMPORTRANGE(""https://docs.google.com/spreadsheets/d/11923uPwbBZFjjGgGUA6NLw09EwE0CqkOc4q9oUmW1yo/edit?usp=sharing"",""น่าน!I519"")"),0)</f>
        <v>0</v>
      </c>
      <c r="J624" s="191">
        <f ca="1">IFERROR(__xludf.DUMMYFUNCTION("IMPORTRANGE(""https://docs.google.com/spreadsheets/d/11923uPwbBZFjjGgGUA6NLw09EwE0CqkOc4q9oUmW1yo/edit?usp=sharing"",""น่าน!J519"")"),0)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IFERROR(__xludf.DUMMYFUNCTION("IMPORTRANGE(""https://docs.google.com/spreadsheets/d/11923uPwbBZFjjGgGUA6NLw09EwE0CqkOc4q9oUmW1yo/edit?usp=sharing"",""น่าน!I520"")"),0)</f>
        <v>0</v>
      </c>
      <c r="J625" s="192">
        <f ca="1">IFERROR(__xludf.DUMMYFUNCTION("IMPORTRANGE(""https://docs.google.com/spreadsheets/d/11923uPwbBZFjjGgGUA6NLw09EwE0CqkOc4q9oUmW1yo/edit?usp=sharing"",""น่าน!J520"")"),0)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IFERROR(__xludf.DUMMYFUNCTION("IMPORTRANGE(""https://docs.google.com/spreadsheets/d/11923uPwbBZFjjGgGUA6NLw09EwE0CqkOc4q9oUmW1yo/edit?usp=sharing"",""น่าน!I521"")"),0)</f>
        <v>0</v>
      </c>
      <c r="J626" s="192">
        <f ca="1">IFERROR(__xludf.DUMMYFUNCTION("IMPORTRANGE(""https://docs.google.com/spreadsheets/d/11923uPwbBZFjjGgGUA6NLw09EwE0CqkOc4q9oUmW1yo/edit?usp=sharing"",""น่าน!J521"")"),0)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IFERROR(__xludf.DUMMYFUNCTION("IMPORTRANGE(""https://docs.google.com/spreadsheets/d/11923uPwbBZFjjGgGUA6NLw09EwE0CqkOc4q9oUmW1yo/edit?usp=sharing"",""น่าน!I523"")"),5152563.63)</f>
        <v>5152563.63</v>
      </c>
      <c r="J628" s="332">
        <f ca="1">IFERROR(__xludf.DUMMYFUNCTION("IMPORTRANGE(""https://docs.google.com/spreadsheets/d/11923uPwbBZFjjGgGUA6NLw09EwE0CqkOc4q9oUmW1yo/edit?usp=sharing"",""น่าน!J523"")"),188451.42)</f>
        <v>188451.42</v>
      </c>
      <c r="K628" s="333">
        <f t="shared" ref="K628:K635" ca="1" si="129">IF(I628&gt;0,J628*100/I628,0)</f>
        <v>3.657430233423435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IFERROR(__xludf.DUMMYFUNCTION("IMPORTRANGE(""https://docs.google.com/spreadsheets/d/11923uPwbBZFjjGgGUA6NLw09EwE0CqkOc4q9oUmW1yo/edit?usp=sharing"",""น่าน!I524"")"),327)</f>
        <v>327</v>
      </c>
      <c r="J629" s="332">
        <f ca="1">IFERROR(__xludf.DUMMYFUNCTION("IMPORTRANGE(""https://docs.google.com/spreadsheets/d/11923uPwbBZFjjGgGUA6NLw09EwE0CqkOc4q9oUmW1yo/edit?usp=sharing"",""น่าน!J524"")"),13)</f>
        <v>13</v>
      </c>
      <c r="K629" s="333">
        <f t="shared" ca="1" si="129"/>
        <v>3.9755351681957185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IFERROR(__xludf.DUMMYFUNCTION("IMPORTRANGE(""https://docs.google.com/spreadsheets/d/11923uPwbBZFjjGgGUA6NLw09EwE0CqkOc4q9oUmW1yo/edit?usp=sharing"",""น่าน!I525"")"),1068977.23)</f>
        <v>1068977.23</v>
      </c>
      <c r="J630" s="332">
        <f ca="1">IFERROR(__xludf.DUMMYFUNCTION("IMPORTRANGE(""https://docs.google.com/spreadsheets/d/11923uPwbBZFjjGgGUA6NLw09EwE0CqkOc4q9oUmW1yo/edit?usp=sharing"",""น่าน!J525"")"),87762.8)</f>
        <v>87762.8</v>
      </c>
      <c r="K630" s="333">
        <f t="shared" ca="1" si="129"/>
        <v>8.2099784295686078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IFERROR(__xludf.DUMMYFUNCTION("IMPORTRANGE(""https://docs.google.com/spreadsheets/d/11923uPwbBZFjjGgGUA6NLw09EwE0CqkOc4q9oUmW1yo/edit?usp=sharing"",""น่าน!I526"")"),68)</f>
        <v>68</v>
      </c>
      <c r="J631" s="332">
        <f ca="1">IFERROR(__xludf.DUMMYFUNCTION("IMPORTRANGE(""https://docs.google.com/spreadsheets/d/11923uPwbBZFjjGgGUA6NLw09EwE0CqkOc4q9oUmW1yo/edit?usp=sharing"",""น่าน!J526"")"),31)</f>
        <v>31</v>
      </c>
      <c r="K631" s="333">
        <f t="shared" ca="1" si="129"/>
        <v>45.588235294117645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IFERROR(__xludf.DUMMYFUNCTION("IMPORTRANGE(""https://docs.google.com/spreadsheets/d/11923uPwbBZFjjGgGUA6NLw09EwE0CqkOc4q9oUmW1yo/edit?usp=sharing"",""น่าน!I527"")"),0)</f>
        <v>0</v>
      </c>
      <c r="J632" s="332">
        <f ca="1">IFERROR(__xludf.DUMMYFUNCTION("IMPORTRANGE(""https://docs.google.com/spreadsheets/d/11923uPwbBZFjjGgGUA6NLw09EwE0CqkOc4q9oUmW1yo/edit?usp=sharing"",""น่าน!J527"")"),0)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IFERROR(__xludf.DUMMYFUNCTION("IMPORTRANGE(""https://docs.google.com/spreadsheets/d/11923uPwbBZFjjGgGUA6NLw09EwE0CqkOc4q9oUmW1yo/edit?usp=sharing"",""น่าน!I528"")"),0)</f>
        <v>0</v>
      </c>
      <c r="J633" s="332">
        <f ca="1">IFERROR(__xludf.DUMMYFUNCTION("IMPORTRANGE(""https://docs.google.com/spreadsheets/d/11923uPwbBZFjjGgGUA6NLw09EwE0CqkOc4q9oUmW1yo/edit?usp=sharing"",""น่าน!J528"")"),0)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IFERROR(__xludf.DUMMYFUNCTION("IMPORTRANGE(""https://docs.google.com/spreadsheets/d/11923uPwbBZFjjGgGUA6NLw09EwE0CqkOc4q9oUmW1yo/edit?usp=sharing"",""น่าน!I529"")"),6000000)</f>
        <v>6000000</v>
      </c>
      <c r="J634" s="332">
        <f ca="1">IFERROR(__xludf.DUMMYFUNCTION("IMPORTRANGE(""https://docs.google.com/spreadsheets/d/11923uPwbBZFjjGgGUA6NLw09EwE0CqkOc4q9oUmW1yo/edit?usp=sharing"",""น่าน!J529"")"),0)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IFERROR(__xludf.DUMMYFUNCTION("IMPORTRANGE(""https://docs.google.com/spreadsheets/d/11923uPwbBZFjjGgGUA6NLw09EwE0CqkOc4q9oUmW1yo/edit?usp=sharing"",""น่าน!I530"")"),223)</f>
        <v>223</v>
      </c>
      <c r="J635" s="462">
        <f ca="1">IFERROR(__xludf.DUMMYFUNCTION("IMPORTRANGE(""https://docs.google.com/spreadsheets/d/11923uPwbBZFjjGgGUA6NLw09EwE0CqkOc4q9oUmW1yo/edit?usp=sharing"",""น่าน!J530"")"),0)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6304111</v>
      </c>
      <c r="M8" s="25">
        <f t="shared" ca="1" si="0"/>
        <v>1859955</v>
      </c>
      <c r="N8" s="25">
        <f t="shared" ca="1" si="0"/>
        <v>1373272.0899999999</v>
      </c>
      <c r="O8" s="24">
        <f t="shared" ref="O8:O16" ca="1" si="1">IF(L8&gt;0,N8*100/L8,0)</f>
        <v>21.783754918020954</v>
      </c>
      <c r="P8" s="24">
        <f t="shared" ref="P8:P16" ca="1" si="2">IF(M8&gt;0,N8*100/M8,0)</f>
        <v>73.833619092935038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6304111</v>
      </c>
      <c r="M10" s="32">
        <f t="shared" ca="1" si="4"/>
        <v>1859955</v>
      </c>
      <c r="N10" s="32">
        <f t="shared" ca="1" si="4"/>
        <v>1373272.0899999999</v>
      </c>
      <c r="O10" s="31">
        <f t="shared" ca="1" si="1"/>
        <v>21.783754918020954</v>
      </c>
      <c r="P10" s="31">
        <f t="shared" ca="1" si="2"/>
        <v>73.833619092935038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5912311</v>
      </c>
      <c r="M12" s="40">
        <f t="shared" ca="1" si="6"/>
        <v>1859955</v>
      </c>
      <c r="N12" s="40">
        <f t="shared" ca="1" si="6"/>
        <v>981472.09</v>
      </c>
      <c r="O12" s="40">
        <f t="shared" ca="1" si="1"/>
        <v>16.600481436108485</v>
      </c>
      <c r="P12" s="40">
        <f t="shared" ca="1" si="2"/>
        <v>52.768593326182625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1732200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4180111</v>
      </c>
      <c r="M14" s="40">
        <f t="shared" si="8"/>
        <v>0</v>
      </c>
      <c r="N14" s="40">
        <f t="shared" ca="1" si="8"/>
        <v>185277.09</v>
      </c>
      <c r="O14" s="43">
        <f t="shared" ca="1" si="1"/>
        <v>4.4323485668203544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391800</v>
      </c>
      <c r="M16" s="40">
        <f t="shared" si="10"/>
        <v>0</v>
      </c>
      <c r="N16" s="40">
        <f t="shared" ca="1" si="10"/>
        <v>391800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3768875</v>
      </c>
      <c r="M18" s="25">
        <f t="shared" ca="1" si="11"/>
        <v>1859955</v>
      </c>
      <c r="N18" s="25">
        <f t="shared" ca="1" si="11"/>
        <v>1187995</v>
      </c>
      <c r="O18" s="24">
        <f t="shared" ref="O18:O20" ca="1" si="12">IF(L18&gt;0,N18*100/L18,0)</f>
        <v>31.521209910119069</v>
      </c>
      <c r="P18" s="24">
        <f t="shared" ref="P18:P26" ca="1" si="13">IF(M18&gt;0,N18*100/M18,0)</f>
        <v>63.872244220962337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3768875</v>
      </c>
      <c r="M20" s="32">
        <f t="shared" ca="1" si="15"/>
        <v>1859955</v>
      </c>
      <c r="N20" s="32">
        <f t="shared" ca="1" si="15"/>
        <v>1187995</v>
      </c>
      <c r="O20" s="31">
        <f t="shared" ca="1" si="12"/>
        <v>31.521209910119069</v>
      </c>
      <c r="P20" s="31">
        <f t="shared" ca="1" si="13"/>
        <v>63.872244220962337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3377075</v>
      </c>
      <c r="M22" s="44">
        <f t="shared" ca="1" si="18"/>
        <v>1859955</v>
      </c>
      <c r="N22" s="43">
        <f t="shared" ca="1" si="18"/>
        <v>796195</v>
      </c>
      <c r="O22" s="43">
        <f t="shared" ca="1" si="17"/>
        <v>23.576467801277733</v>
      </c>
      <c r="P22" s="43">
        <f t="shared" ca="1" si="13"/>
        <v>42.807218454209917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1732200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1644875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391800</v>
      </c>
      <c r="M26" s="52">
        <f t="shared" si="22"/>
        <v>0</v>
      </c>
      <c r="N26" s="52">
        <f t="shared" ca="1" si="22"/>
        <v>391800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2535236</v>
      </c>
      <c r="M28" s="25">
        <f t="shared" si="23"/>
        <v>0</v>
      </c>
      <c r="N28" s="25">
        <f t="shared" ca="1" si="23"/>
        <v>185277.09</v>
      </c>
      <c r="O28" s="24">
        <f t="shared" ref="O28:O30" ca="1" si="24">IF(L28&gt;0,N28*100/L28,0)</f>
        <v>7.308080588947143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2535236</v>
      </c>
      <c r="M30" s="32">
        <f t="shared" si="27"/>
        <v>0</v>
      </c>
      <c r="N30" s="32">
        <f t="shared" ca="1" si="27"/>
        <v>185277.09</v>
      </c>
      <c r="O30" s="31">
        <f t="shared" ca="1" si="24"/>
        <v>7.308080588947143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2535236</v>
      </c>
      <c r="M32" s="43">
        <f t="shared" si="30"/>
        <v>0</v>
      </c>
      <c r="N32" s="43">
        <f t="shared" ca="1" si="30"/>
        <v>185277.09</v>
      </c>
      <c r="O32" s="43">
        <f t="shared" ca="1" si="29"/>
        <v>7.308080588947143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2535236</v>
      </c>
      <c r="M34" s="43">
        <f t="shared" si="32"/>
        <v>0</v>
      </c>
      <c r="N34" s="43">
        <f t="shared" ca="1" si="32"/>
        <v>185277.09</v>
      </c>
      <c r="O34" s="43">
        <f t="shared" ca="1" si="29"/>
        <v>7.308080588947143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3768875</v>
      </c>
      <c r="M37" s="55">
        <f t="shared" ca="1" si="33"/>
        <v>1859955</v>
      </c>
      <c r="N37" s="55">
        <f t="shared" ca="1" si="33"/>
        <v>1187995</v>
      </c>
      <c r="O37" s="56">
        <f t="shared" ca="1" si="29"/>
        <v>31.521209910119069</v>
      </c>
      <c r="P37" s="56">
        <f t="shared" ca="1" si="25"/>
        <v>63.872244220962337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309900</v>
      </c>
      <c r="N41" s="79">
        <f t="shared" ca="1" si="34"/>
        <v>352397</v>
      </c>
      <c r="O41" s="78">
        <f t="shared" ref="O41:O43" ca="1" si="35">IF(L41&gt;0,N41*100/L41,0)</f>
        <v>43.414685228532711</v>
      </c>
      <c r="P41" s="78">
        <f t="shared" ref="P41:P43" ca="1" si="36">IF(M41&gt;0,N41*100/M41,0)</f>
        <v>113.71313326879638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309900</v>
      </c>
      <c r="N43" s="79">
        <f t="shared" ca="1" si="38"/>
        <v>352397</v>
      </c>
      <c r="O43" s="78">
        <f t="shared" ca="1" si="35"/>
        <v>43.414685228532711</v>
      </c>
      <c r="P43" s="78">
        <f t="shared" ca="1" si="36"/>
        <v>113.71313326879638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619700</v>
      </c>
      <c r="M45" s="91">
        <f ca="1">IFERROR(__xludf.DUMMYFUNCTION("IMPORTRANGE(""https://docs.google.com/spreadsheets/d/1Yj_ptqi66GCucihVvJfMjLAmec39IyEx_6qawtMGysU/edit?usp=sharing"",""สบก!Q26"")"),309900)</f>
        <v>309900</v>
      </c>
      <c r="N45" s="91">
        <f ca="1">IFERROR(__xludf.DUMMYFUNCTION("IMPORTRANGE(""https://docs.google.com/spreadsheets/d/1Yj_ptqi66GCucihVvJfMjLAmec39IyEx_6qawtMGysU/edit?usp=sharing"",""สบก!R26"")"),160397)</f>
        <v>160397</v>
      </c>
      <c r="O45" s="92">
        <f ca="1">IF(L45&gt;0,N45*100/L45,0)</f>
        <v>25.883007907051798</v>
      </c>
      <c r="P45" s="92">
        <f ca="1">IF(M45&gt;0,N45*100/M45,0)</f>
        <v>51.757663762504031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IFERROR(__xludf.DUMMYFUNCTION("IMPORTRANGE(""https://docs.google.com/spreadsheets/d/1Yj_ptqi66GCucihVvJfMjLAmec39IyEx_6qawtMGysU/edit?usp=sharing"",""สบก!M26"")"),619700)</f>
        <v>619700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IFERROR(__xludf.DUMMYFUNCTION("IMPORTRANGE(""https://docs.google.com/spreadsheets/d/1Yj_ptqi66GCucihVvJfMjLAmec39IyEx_6qawtMGysU/edit?usp=sharing"",""สบก!N26"")"),0)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IFERROR(__xludf.DUMMYFUNCTION("IMPORTRANGE(""https://docs.google.com/spreadsheets/d/1Yj_ptqi66GCucihVvJfMjLAmec39IyEx_6qawtMGysU/edit?usp=sharing"",""สบก!O26"")"),192000)</f>
        <v>192000</v>
      </c>
      <c r="M49" s="101"/>
      <c r="N49" s="91">
        <f ca="1">IFERROR(__xludf.DUMMYFUNCTION("IMPORTRANGE(""https://docs.google.com/spreadsheets/d/1Yj_ptqi66GCucihVvJfMjLAmec39IyEx_6qawtMGysU/edit?usp=sharing"",""สบก!S26"")"),192000)</f>
        <v>192000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456000</v>
      </c>
      <c r="M53" s="125">
        <f t="shared" ca="1" si="39"/>
        <v>241500</v>
      </c>
      <c r="N53" s="125">
        <f t="shared" ca="1" si="39"/>
        <v>110400</v>
      </c>
      <c r="O53" s="124">
        <f t="shared" ref="O53:O55" ca="1" si="40">IF(L53&gt;0,N53*100/L53,0)</f>
        <v>24.210526315789473</v>
      </c>
      <c r="P53" s="124">
        <f t="shared" ref="P53:P55" ca="1" si="41">IF(M53&gt;0,N53*100/M53,0)</f>
        <v>45.714285714285715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456000</v>
      </c>
      <c r="M55" s="125">
        <f t="shared" ca="1" si="43"/>
        <v>241500</v>
      </c>
      <c r="N55" s="125">
        <f t="shared" ca="1" si="43"/>
        <v>110400</v>
      </c>
      <c r="O55" s="124">
        <f t="shared" ca="1" si="40"/>
        <v>24.210526315789473</v>
      </c>
      <c r="P55" s="124">
        <f t="shared" ca="1" si="41"/>
        <v>45.714285714285715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456000</v>
      </c>
      <c r="M57" s="91">
        <f ca="1">IFERROR(__xludf.DUMMYFUNCTION("IMPORTRANGE(""https://docs.google.com/spreadsheets/d/1Yj_ptqi66GCucihVvJfMjLAmec39IyEx_6qawtMGysU/edit?usp=sharing"",""สบก!Z26"")"),241500)</f>
        <v>241500</v>
      </c>
      <c r="N57" s="91">
        <f ca="1">IFERROR(__xludf.DUMMYFUNCTION("IMPORTRANGE(""https://docs.google.com/spreadsheets/d/1Yj_ptqi66GCucihVvJfMjLAmec39IyEx_6qawtMGysU/edit?usp=sharing"",""สบก!AA26"")"),110400)</f>
        <v>110400</v>
      </c>
      <c r="O57" s="92">
        <f ca="1">IF(L57&gt;0,N57*100/L57,0)</f>
        <v>24.210526315789473</v>
      </c>
      <c r="P57" s="92">
        <f ca="1">IF(M57&gt;0,N57*100/M57,0)</f>
        <v>45.714285714285715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IFERROR(__xludf.DUMMYFUNCTION("IMPORTRANGE(""https://docs.google.com/spreadsheets/d/1Yj_ptqi66GCucihVvJfMjLAmec39IyEx_6qawtMGysU/edit?usp=sharing"",""สบก!V26"")"),456000)</f>
        <v>456000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IFERROR(__xludf.DUMMYFUNCTION("IMPORTRANGE(""https://docs.google.com/spreadsheets/d/1Yj_ptqi66GCucihVvJfMjLAmec39IyEx_6qawtMGysU/edit?usp=sharing"",""สบก!W26"")"),0)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IFERROR(__xludf.DUMMYFUNCTION("IMPORTRANGE(""https://docs.google.com/spreadsheets/d/1Yj_ptqi66GCucihVvJfMjLAmec39IyEx_6qawtMGysU/edit?usp=sharing"",""สบก!X26"")"),0)</f>
        <v>0</v>
      </c>
      <c r="M61" s="101"/>
      <c r="N61" s="91">
        <f ca="1">IFERROR(__xludf.DUMMYFUNCTION("IMPORTRANGE(""https://docs.google.com/spreadsheets/d/1Yj_ptqi66GCucihVvJfMjLAmec39IyEx_6qawtMGysU/edit?usp=sharing"",""สบก!AB26"")"),0)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IFERROR(__xludf.DUMMYFUNCTION("IMPORTRANGE(""https://docs.google.com/spreadsheets/d/11923uPwbBZFjjGgGUA6NLw09EwE0CqkOc4q9oUmW1yo/edit?usp=sharing"",""พะเยา!I9"")"),1)</f>
        <v>1</v>
      </c>
      <c r="J64" s="146">
        <f ca="1">IFERROR(__xludf.DUMMYFUNCTION("IMPORTRANGE(""https://docs.google.com/spreadsheets/d/11923uPwbBZFjjGgGUA6NLw09EwE0CqkOc4q9oUmW1yo/edit?usp=sharing"",""พะเยา!J9"")"),0)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IFERROR(__xludf.DUMMYFUNCTION("IMPORTRANGE(""https://docs.google.com/spreadsheets/d/11923uPwbBZFjjGgGUA6NLw09EwE0CqkOc4q9oUmW1yo/edit?usp=sharing"",""พะเยา!I10"")"),30)</f>
        <v>30</v>
      </c>
      <c r="J65" s="146">
        <f ca="1">IFERROR(__xludf.DUMMYFUNCTION("IMPORTRANGE(""https://docs.google.com/spreadsheets/d/11923uPwbBZFjjGgGUA6NLw09EwE0CqkOc4q9oUmW1yo/edit?usp=sharing"",""พะเยา!J10"")"),0)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382000</v>
      </c>
      <c r="M66" s="155">
        <f t="shared" ca="1" si="45"/>
        <v>227620</v>
      </c>
      <c r="N66" s="155">
        <f t="shared" ca="1" si="45"/>
        <v>28468</v>
      </c>
      <c r="O66" s="154">
        <f t="shared" ref="O66:O68" ca="1" si="46">IF(L66&gt;0,N66*100/L66,0)</f>
        <v>7.4523560209424087</v>
      </c>
      <c r="P66" s="154">
        <f t="shared" ref="P66:P68" ca="1" si="47">IF(M66&gt;0,N66*100/M66,0)</f>
        <v>12.506809594938934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382000</v>
      </c>
      <c r="M68" s="160">
        <f t="shared" ca="1" si="49"/>
        <v>227620</v>
      </c>
      <c r="N68" s="160">
        <f t="shared" ca="1" si="49"/>
        <v>28468</v>
      </c>
      <c r="O68" s="159">
        <f t="shared" ca="1" si="46"/>
        <v>7.4523560209424087</v>
      </c>
      <c r="P68" s="159">
        <f t="shared" ca="1" si="47"/>
        <v>12.506809594938934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382000</v>
      </c>
      <c r="M70" s="172">
        <f ca="1">IFERROR(__xludf.DUMMYFUNCTION("IMPORTRANGE(""https://docs.google.com/spreadsheets/d/1Yj_ptqi66GCucihVvJfMjLAmec39IyEx_6qawtMGysU/edit?usp=sharing"",""สบก!AI26"")"),227620)</f>
        <v>227620</v>
      </c>
      <c r="N70" s="172">
        <f ca="1">IFERROR(__xludf.DUMMYFUNCTION("IMPORTRANGE(""https://docs.google.com/spreadsheets/d/1Yj_ptqi66GCucihVvJfMjLAmec39IyEx_6qawtMGysU/edit?usp=sharing"",""สบก!AJ26"")"),28468)</f>
        <v>28468</v>
      </c>
      <c r="O70" s="171">
        <f ca="1">IF(L70&gt;0,N70*100/L70,0)</f>
        <v>7.4523560209424087</v>
      </c>
      <c r="P70" s="171">
        <f ca="1">IF(M70&gt;0,N70*100/M70,0)</f>
        <v>12.506809594938934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IFERROR(__xludf.DUMMYFUNCTION("IMPORTRANGE(""https://docs.google.com/spreadsheets/d/1Yj_ptqi66GCucihVvJfMjLAmec39IyEx_6qawtMGysU/edit?usp=sharing"",""สบก!AE26"")"),0)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IFERROR(__xludf.DUMMYFUNCTION("IMPORTRANGE(""https://docs.google.com/spreadsheets/d/1Yj_ptqi66GCucihVvJfMjLAmec39IyEx_6qawtMGysU/edit?usp=sharing"",""สบก!AF26"")"),382000)</f>
        <v>382000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IFERROR(__xludf.DUMMYFUNCTION("IMPORTRANGE(""https://docs.google.com/spreadsheets/d/1Yj_ptqi66GCucihVvJfMjLAmec39IyEx_6qawtMGysU/edit?usp=sharing"",""สบก!AG26"")"),0)</f>
        <v>0</v>
      </c>
      <c r="M74" s="101"/>
      <c r="N74" s="91">
        <f ca="1">IFERROR(__xludf.DUMMYFUNCTION("IMPORTRANGE(""https://docs.google.com/spreadsheets/d/1Yj_ptqi66GCucihVvJfMjLAmec39IyEx_6qawtMGysU/edit?usp=sharing"",""สบก!AK26"")"),0)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IFERROR(__xludf.DUMMYFUNCTION("IMPORTRANGE(""https://docs.google.com/spreadsheets/d/11923uPwbBZFjjGgGUA6NLw09EwE0CqkOc4q9oUmW1yo/edit?usp=sharing"",""พะเยา!J16"")"),0)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IFERROR(__xludf.DUMMYFUNCTION("IMPORTRANGE(""https://docs.google.com/spreadsheets/d/11923uPwbBZFjjGgGUA6NLw09EwE0CqkOc4q9oUmW1yo/edit?usp=sharing"",""พะเยา!J17"")"),1)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IFERROR(__xludf.DUMMYFUNCTION("IMPORTRANGE(""https://docs.google.com/spreadsheets/d/11923uPwbBZFjjGgGUA6NLw09EwE0CqkOc4q9oUmW1yo/edit?usp=sharing"",""พะเยา!J18"")"),1)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IFERROR(__xludf.DUMMYFUNCTION("IMPORTRANGE(""https://docs.google.com/spreadsheets/d/11923uPwbBZFjjGgGUA6NLw09EwE0CqkOc4q9oUmW1yo/edit?usp=sharing"",""พะเยา!J19"")"),1)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IFERROR(__xludf.DUMMYFUNCTION("IMPORTRANGE(""https://docs.google.com/spreadsheets/d/11923uPwbBZFjjGgGUA6NLw09EwE0CqkOc4q9oUmW1yo/edit?usp=sharing"",""พะเยา!I20"")"),1)</f>
        <v>1</v>
      </c>
      <c r="J80" s="203">
        <f ca="1">IFERROR(__xludf.DUMMYFUNCTION("IMPORTRANGE(""https://docs.google.com/spreadsheets/d/11923uPwbBZFjjGgGUA6NLw09EwE0CqkOc4q9oUmW1yo/edit?usp=sharing"",""พะเยา!J20"")"),0)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IFERROR(__xludf.DUMMYFUNCTION("IMPORTRANGE(""https://docs.google.com/spreadsheets/d/11923uPwbBZFjjGgGUA6NLw09EwE0CqkOc4q9oUmW1yo/edit?usp=sharing"",""พะเยา!I21"")"),30)</f>
        <v>30</v>
      </c>
      <c r="J81" s="203">
        <f ca="1">IFERROR(__xludf.DUMMYFUNCTION("IMPORTRANGE(""https://docs.google.com/spreadsheets/d/11923uPwbBZFjjGgGUA6NLw09EwE0CqkOc4q9oUmW1yo/edit?usp=sharing"",""พะเยา!J21"")"),0)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IFERROR(__xludf.DUMMYFUNCTION("IMPORTRANGE(""https://docs.google.com/spreadsheets/d/11923uPwbBZFjjGgGUA6NLw09EwE0CqkOc4q9oUmW1yo/edit?usp=sharing"",""พะเยา!I22"")"),1)</f>
        <v>1</v>
      </c>
      <c r="J82" s="191">
        <f ca="1">IFERROR(__xludf.DUMMYFUNCTION("IMPORTRANGE(""https://docs.google.com/spreadsheets/d/11923uPwbBZFjjGgGUA6NLw09EwE0CqkOc4q9oUmW1yo/edit?usp=sharing"",""พะเยา!J22"")"),0)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IFERROR(__xludf.DUMMYFUNCTION("IMPORTRANGE(""https://docs.google.com/spreadsheets/d/11923uPwbBZFjjGgGUA6NLw09EwE0CqkOc4q9oUmW1yo/edit?usp=sharing"",""พะเยา!I23"")"),30)</f>
        <v>30</v>
      </c>
      <c r="J83" s="191">
        <f ca="1">IFERROR(__xludf.DUMMYFUNCTION("IMPORTRANGE(""https://docs.google.com/spreadsheets/d/11923uPwbBZFjjGgGUA6NLw09EwE0CqkOc4q9oUmW1yo/edit?usp=sharing"",""พะเยา!J23"")"),0)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IFERROR(__xludf.DUMMYFUNCTION("IMPORTRANGE(""https://docs.google.com/spreadsheets/d/11923uPwbBZFjjGgGUA6NLw09EwE0CqkOc4q9oUmW1yo/edit?usp=sharing"",""พะเยา!I24"")"),0)</f>
        <v>0</v>
      </c>
      <c r="J84" s="192">
        <f ca="1">IFERROR(__xludf.DUMMYFUNCTION("IMPORTRANGE(""https://docs.google.com/spreadsheets/d/11923uPwbBZFjjGgGUA6NLw09EwE0CqkOc4q9oUmW1yo/edit?usp=sharing"",""พะเยา!J24"")"),0)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IFERROR(__xludf.DUMMYFUNCTION("IMPORTRANGE(""https://docs.google.com/spreadsheets/d/11923uPwbBZFjjGgGUA6NLw09EwE0CqkOc4q9oUmW1yo/edit?usp=sharing"",""พะเยา!I25"")"),0)</f>
        <v>0</v>
      </c>
      <c r="J85" s="192">
        <f ca="1">IFERROR(__xludf.DUMMYFUNCTION("IMPORTRANGE(""https://docs.google.com/spreadsheets/d/11923uPwbBZFjjGgGUA6NLw09EwE0CqkOc4q9oUmW1yo/edit?usp=sharing"",""พะเยา!J25"")"),0)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IFERROR(__xludf.DUMMYFUNCTION("IMPORTRANGE(""https://docs.google.com/spreadsheets/d/11923uPwbBZFjjGgGUA6NLw09EwE0CqkOc4q9oUmW1yo/edit?usp=sharing"",""พะเยา!I26"")"),0)</f>
        <v>0</v>
      </c>
      <c r="J86" s="191">
        <f ca="1">IFERROR(__xludf.DUMMYFUNCTION("IMPORTRANGE(""https://docs.google.com/spreadsheets/d/11923uPwbBZFjjGgGUA6NLw09EwE0CqkOc4q9oUmW1yo/edit?usp=sharing"",""พะเยา!J26"")"),0)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IFERROR(__xludf.DUMMYFUNCTION("IMPORTRANGE(""https://docs.google.com/spreadsheets/d/11923uPwbBZFjjGgGUA6NLw09EwE0CqkOc4q9oUmW1yo/edit?usp=sharing"",""พะเยา!I27"")"),0)</f>
        <v>0</v>
      </c>
      <c r="J87" s="191">
        <f ca="1">IFERROR(__xludf.DUMMYFUNCTION("IMPORTRANGE(""https://docs.google.com/spreadsheets/d/11923uPwbBZFjjGgGUA6NLw09EwE0CqkOc4q9oUmW1yo/edit?usp=sharing"",""พะเยา!J27"")"),0)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IFERROR(__xludf.DUMMYFUNCTION("IMPORTRANGE(""https://docs.google.com/spreadsheets/d/11923uPwbBZFjjGgGUA6NLw09EwE0CqkOc4q9oUmW1yo/edit?usp=sharing"",""พะเยา!I28"")"),30)</f>
        <v>30</v>
      </c>
      <c r="J88" s="191">
        <f ca="1">IFERROR(__xludf.DUMMYFUNCTION("IMPORTRANGE(""https://docs.google.com/spreadsheets/d/11923uPwbBZFjjGgGUA6NLw09EwE0CqkOc4q9oUmW1yo/edit?usp=sharing"",""พะเยา!J28"")"),0)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IFERROR(__xludf.DUMMYFUNCTION("IMPORTRANGE(""https://docs.google.com/spreadsheets/d/11923uPwbBZFjjGgGUA6NLw09EwE0CqkOc4q9oUmW1yo/edit?usp=sharing"",""พะเยา!J29"")"),0)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IFERROR(__xludf.DUMMYFUNCTION("IMPORTRANGE(""https://docs.google.com/spreadsheets/d/11923uPwbBZFjjGgGUA6NLw09EwE0CqkOc4q9oUmW1yo/edit?usp=sharing"",""พะเยา!I32"")"),7)</f>
        <v>7</v>
      </c>
      <c r="J92" s="146">
        <f ca="1">IFERROR(__xludf.DUMMYFUNCTION("IMPORTRANGE(""https://docs.google.com/spreadsheets/d/11923uPwbBZFjjGgGUA6NLw09EwE0CqkOc4q9oUmW1yo/edit?usp=sharing"",""พะเยา!J32"")"),7)</f>
        <v>7</v>
      </c>
      <c r="K92" s="147">
        <f t="shared" ref="K92:K93" ca="1" si="51">IF(I92&gt;0,J92*100/I92,0)</f>
        <v>100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IFERROR(__xludf.DUMMYFUNCTION("IMPORTRANGE(""https://docs.google.com/spreadsheets/d/11923uPwbBZFjjGgGUA6NLw09EwE0CqkOc4q9oUmW1yo/edit?usp=sharing"",""พะเยา!I33"")"),2)</f>
        <v>2</v>
      </c>
      <c r="J93" s="146">
        <f ca="1">IFERROR(__xludf.DUMMYFUNCTION("IMPORTRANGE(""https://docs.google.com/spreadsheets/d/11923uPwbBZFjjGgGUA6NLw09EwE0CqkOc4q9oUmW1yo/edit?usp=sharing"",""พะเยา!J33"")"),0)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318960</v>
      </c>
      <c r="M94" s="155">
        <f t="shared" ca="1" si="52"/>
        <v>80790</v>
      </c>
      <c r="N94" s="155">
        <f t="shared" ca="1" si="52"/>
        <v>202170</v>
      </c>
      <c r="O94" s="154">
        <f t="shared" ref="O94:O96" ca="1" si="53">IF(L94&gt;0,N94*100/L94,0)</f>
        <v>63.384123401053422</v>
      </c>
      <c r="P94" s="154">
        <f t="shared" ref="P94:P96" ca="1" si="54">IF(M94&gt;0,N94*100/M94,0)</f>
        <v>250.24136650575565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318960</v>
      </c>
      <c r="M96" s="160">
        <f t="shared" ca="1" si="56"/>
        <v>80790</v>
      </c>
      <c r="N96" s="160">
        <f t="shared" ca="1" si="56"/>
        <v>202170</v>
      </c>
      <c r="O96" s="159">
        <f t="shared" ca="1" si="53"/>
        <v>63.384123401053422</v>
      </c>
      <c r="P96" s="159">
        <f t="shared" ca="1" si="54"/>
        <v>250.24136650575565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134160</v>
      </c>
      <c r="M98" s="172">
        <f ca="1">IFERROR(__xludf.DUMMYFUNCTION("IMPORTRANGE(""https://docs.google.com/spreadsheets/d/1Yj_ptqi66GCucihVvJfMjLAmec39IyEx_6qawtMGysU/edit?usp=sharing"",""สบก!AR26"")"),80790)</f>
        <v>80790</v>
      </c>
      <c r="N98" s="172">
        <f ca="1">IFERROR(__xludf.DUMMYFUNCTION("IMPORTRANGE(""https://docs.google.com/spreadsheets/d/1Yj_ptqi66GCucihVvJfMjLAmec39IyEx_6qawtMGysU/edit?usp=sharing"",""สบก!AS26"")"),17370)</f>
        <v>17370</v>
      </c>
      <c r="O98" s="171">
        <f ca="1">IF(L98&gt;0,N98*100/L98,0)</f>
        <v>12.947227191413237</v>
      </c>
      <c r="P98" s="171">
        <f ca="1">IF(M98&gt;0,N98*100/M98,0)</f>
        <v>21.50018566654289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IFERROR(__xludf.DUMMYFUNCTION("IMPORTRANGE(""https://docs.google.com/spreadsheets/d/1Yj_ptqi66GCucihVvJfMjLAmec39IyEx_6qawtMGysU/edit?usp=sharing"",""สบก!AN26"")"),0)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IFERROR(__xludf.DUMMYFUNCTION("IMPORTRANGE(""https://docs.google.com/spreadsheets/d/1Yj_ptqi66GCucihVvJfMjLAmec39IyEx_6qawtMGysU/edit?usp=sharing"",""สบก!AO26"")"),134160)</f>
        <v>134160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IFERROR(__xludf.DUMMYFUNCTION("IMPORTRANGE(""https://docs.google.com/spreadsheets/d/1Yj_ptqi66GCucihVvJfMjLAmec39IyEx_6qawtMGysU/edit?usp=sharing"",""สบก!AP26"")"),184800)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IFERROR(__xludf.DUMMYFUNCTION("IMPORTRANGE(""https://docs.google.com/spreadsheets/d/1Yj_ptqi66GCucihVvJfMjLAmec39IyEx_6qawtMGysU/edit?usp=sharing"",""สบก!AT26"")"),184800)</f>
        <v>184800</v>
      </c>
      <c r="O102" s="101">
        <f ca="1">IF(L102&gt;0,N102*100/L102,0)</f>
        <v>100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IFERROR(__xludf.DUMMYFUNCTION("IMPORTRANGE(""https://docs.google.com/spreadsheets/d/11923uPwbBZFjjGgGUA6NLw09EwE0CqkOc4q9oUmW1yo/edit?usp=sharing"",""พะเยา!J39"")"),0)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IFERROR(__xludf.DUMMYFUNCTION("IMPORTRANGE(""https://docs.google.com/spreadsheets/d/11923uPwbBZFjjGgGUA6NLw09EwE0CqkOc4q9oUmW1yo/edit?usp=sharing"",""พะเยา!J40"")"),1)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IFERROR(__xludf.DUMMYFUNCTION("IMPORTRANGE(""https://docs.google.com/spreadsheets/d/11923uPwbBZFjjGgGUA6NLw09EwE0CqkOc4q9oUmW1yo/edit?usp=sharing"",""พะเยา!J41"")"),1)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IFERROR(__xludf.DUMMYFUNCTION("IMPORTRANGE(""https://docs.google.com/spreadsheets/d/11923uPwbBZFjjGgGUA6NLw09EwE0CqkOc4q9oUmW1yo/edit?usp=sharing"",""พะเยา!J42"")"),1)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IFERROR(__xludf.DUMMYFUNCTION("IMPORTRANGE(""https://docs.google.com/spreadsheets/d/11923uPwbBZFjjGgGUA6NLw09EwE0CqkOc4q9oUmW1yo/edit?usp=sharing"",""พะเยา!I43"")"),1)</f>
        <v>1</v>
      </c>
      <c r="J108" s="191">
        <f ca="1">IFERROR(__xludf.DUMMYFUNCTION("IMPORTRANGE(""https://docs.google.com/spreadsheets/d/11923uPwbBZFjjGgGUA6NLw09EwE0CqkOc4q9oUmW1yo/edit?usp=sharing"",""พะเยา!J43"")"),1)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IFERROR(__xludf.DUMMYFUNCTION("IMPORTRANGE(""https://docs.google.com/spreadsheets/d/11923uPwbBZFjjGgGUA6NLw09EwE0CqkOc4q9oUmW1yo/edit?usp=sharing"",""พะเยา!I44"")"),7)</f>
        <v>7</v>
      </c>
      <c r="J109" s="191">
        <f ca="1">IFERROR(__xludf.DUMMYFUNCTION("IMPORTRANGE(""https://docs.google.com/spreadsheets/d/11923uPwbBZFjjGgGUA6NLw09EwE0CqkOc4q9oUmW1yo/edit?usp=sharing"",""พะเยา!J44"")"),7)</f>
        <v>7</v>
      </c>
      <c r="K109" s="222">
        <f t="shared" ca="1" si="57"/>
        <v>100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IFERROR(__xludf.DUMMYFUNCTION("IMPORTRANGE(""https://docs.google.com/spreadsheets/d/11923uPwbBZFjjGgGUA6NLw09EwE0CqkOc4q9oUmW1yo/edit?usp=sharing"",""พะเยา!I45"")"),7)</f>
        <v>7</v>
      </c>
      <c r="J110" s="191">
        <f ca="1">IFERROR(__xludf.DUMMYFUNCTION("IMPORTRANGE(""https://docs.google.com/spreadsheets/d/11923uPwbBZFjjGgGUA6NLw09EwE0CqkOc4q9oUmW1yo/edit?usp=sharing"",""พะเยา!J45"")"),7)</f>
        <v>7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IFERROR(__xludf.DUMMYFUNCTION("IMPORTRANGE(""https://docs.google.com/spreadsheets/d/11923uPwbBZFjjGgGUA6NLw09EwE0CqkOc4q9oUmW1yo/edit?usp=sharing"",""พะเยา!I46"")"),7)</f>
        <v>7</v>
      </c>
      <c r="J111" s="191">
        <f ca="1">IFERROR(__xludf.DUMMYFUNCTION("IMPORTRANGE(""https://docs.google.com/spreadsheets/d/11923uPwbBZFjjGgGUA6NLw09EwE0CqkOc4q9oUmW1yo/edit?usp=sharing"",""พะเยา!J46"")"),0)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IFERROR(__xludf.DUMMYFUNCTION("IMPORTRANGE(""https://docs.google.com/spreadsheets/d/11923uPwbBZFjjGgGUA6NLw09EwE0CqkOc4q9oUmW1yo/edit?usp=sharing"",""พะเยา!I47"")"),7)</f>
        <v>7</v>
      </c>
      <c r="J112" s="191">
        <f ca="1">IFERROR(__xludf.DUMMYFUNCTION("IMPORTRANGE(""https://docs.google.com/spreadsheets/d/11923uPwbBZFjjGgGUA6NLw09EwE0CqkOc4q9oUmW1yo/edit?usp=sharing"",""พะเยา!J47"")"),0)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IFERROR(__xludf.DUMMYFUNCTION("IMPORTRANGE(""https://docs.google.com/spreadsheets/d/11923uPwbBZFjjGgGUA6NLw09EwE0CqkOc4q9oUmW1yo/edit?usp=sharing"",""พะเยา!I48"")"),2)</f>
        <v>2</v>
      </c>
      <c r="J113" s="191">
        <f ca="1">IFERROR(__xludf.DUMMYFUNCTION("IMPORTRANGE(""https://docs.google.com/spreadsheets/d/11923uPwbBZFjjGgGUA6NLw09EwE0CqkOc4q9oUmW1yo/edit?usp=sharing"",""พะเยา!J48"")"),0)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IFERROR(__xludf.DUMMYFUNCTION("IMPORTRANGE(""https://docs.google.com/spreadsheets/d/11923uPwbBZFjjGgGUA6NLw09EwE0CqkOc4q9oUmW1yo/edit?usp=sharing"",""พะเยา!J49"")"),0)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IFERROR(__xludf.DUMMYFUNCTION("IMPORTRANGE(""https://docs.google.com/spreadsheets/d/11923uPwbBZFjjGgGUA6NLw09EwE0CqkOc4q9oUmW1yo/edit?usp=sharing"",""พะเยา!J50"")"),0)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IFERROR(__xludf.DUMMYFUNCTION("IMPORTRANGE(""https://docs.google.com/spreadsheets/d/11923uPwbBZFjjGgGUA6NLw09EwE0CqkOc4q9oUmW1yo/edit?usp=sharing"",""พะเยา!I52"")"),20)</f>
        <v>20</v>
      </c>
      <c r="J117" s="146">
        <f ca="1">IFERROR(__xludf.DUMMYFUNCTION("IMPORTRANGE(""https://docs.google.com/spreadsheets/d/11923uPwbBZFjjGgGUA6NLw09EwE0CqkOc4q9oUmW1yo/edit?usp=sharing"",""พะเยา!J52"")"),0)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37236</v>
      </c>
      <c r="O118" s="154">
        <f t="shared" ref="O118:O120" ca="1" si="59">IF(L118&gt;0,N118*100/L118,0)</f>
        <v>45.167394468704515</v>
      </c>
      <c r="P118" s="154">
        <f t="shared" ref="P118:P120" ca="1" si="60">IF(M118&gt;0,N118*100/M118,0)</f>
        <v>56.044551475015048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37236</v>
      </c>
      <c r="O120" s="159">
        <f t="shared" ca="1" si="59"/>
        <v>45.167394468704515</v>
      </c>
      <c r="P120" s="159">
        <f t="shared" ca="1" si="60"/>
        <v>56.044551475015048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IFERROR(__xludf.DUMMYFUNCTION("IMPORTRANGE(""https://docs.google.com/spreadsheets/d/1Yj_ptqi66GCucihVvJfMjLAmec39IyEx_6qawtMGysU/edit?usp=sharing"",""สบก!BA26"")"),66440)</f>
        <v>66440</v>
      </c>
      <c r="N122" s="172">
        <f ca="1">IFERROR(__xludf.DUMMYFUNCTION("IMPORTRANGE(""https://docs.google.com/spreadsheets/d/1Yj_ptqi66GCucihVvJfMjLAmec39IyEx_6qawtMGysU/edit?usp=sharing"",""สบก!BB26"")"),37236)</f>
        <v>37236</v>
      </c>
      <c r="O122" s="171">
        <f ca="1">IF(L122&gt;0,N122*100/L122,0)</f>
        <v>45.167394468704515</v>
      </c>
      <c r="P122" s="171">
        <f ca="1">IF(M122&gt;0,N122*100/M122,0)</f>
        <v>56.044551475015048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IFERROR(__xludf.DUMMYFUNCTION("IMPORTRANGE(""https://docs.google.com/spreadsheets/d/1Yj_ptqi66GCucihVvJfMjLAmec39IyEx_6qawtMGysU/edit?usp=sharing"",""สบก!AW26"")"),0)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IFERROR(__xludf.DUMMYFUNCTION("IMPORTRANGE(""https://docs.google.com/spreadsheets/d/1Yj_ptqi66GCucihVvJfMjLAmec39IyEx_6qawtMGysU/edit?usp=sharing"",""สบก!AX26"")"),82440)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IFERROR(__xludf.DUMMYFUNCTION("IMPORTRANGE(""https://docs.google.com/spreadsheets/d/1Yj_ptqi66GCucihVvJfMjLAmec39IyEx_6qawtMGysU/edit?usp=sharing"",""สบก!AY26"")"),0)</f>
        <v>0</v>
      </c>
      <c r="M126" s="101"/>
      <c r="N126" s="91">
        <f ca="1">IFERROR(__xludf.DUMMYFUNCTION("IMPORTRANGE(""https://docs.google.com/spreadsheets/d/1Yj_ptqi66GCucihVvJfMjLAmec39IyEx_6qawtMGysU/edit?usp=sharing"",""สบก!BC26"")"),0)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IFERROR(__xludf.DUMMYFUNCTION("IMPORTRANGE(""https://docs.google.com/spreadsheets/d/11923uPwbBZFjjGgGUA6NLw09EwE0CqkOc4q9oUmW1yo/edit?usp=sharing"",""พะเยา!J58"")"),0)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IFERROR(__xludf.DUMMYFUNCTION("IMPORTRANGE(""https://docs.google.com/spreadsheets/d/11923uPwbBZFjjGgGUA6NLw09EwE0CqkOc4q9oUmW1yo/edit?usp=sharing"",""พะเยา!J59"")"),1)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IFERROR(__xludf.DUMMYFUNCTION("IMPORTRANGE(""https://docs.google.com/spreadsheets/d/11923uPwbBZFjjGgGUA6NLw09EwE0CqkOc4q9oUmW1yo/edit?usp=sharing"",""พะเยา!J60"")"),1)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IFERROR(__xludf.DUMMYFUNCTION("IMPORTRANGE(""https://docs.google.com/spreadsheets/d/11923uPwbBZFjjGgGUA6NLw09EwE0CqkOc4q9oUmW1yo/edit?usp=sharing"",""พะเยา!J61"")"),1)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IFERROR(__xludf.DUMMYFUNCTION("IMPORTRANGE(""https://docs.google.com/spreadsheets/d/11923uPwbBZFjjGgGUA6NLw09EwE0CqkOc4q9oUmW1yo/edit?usp=sharing"",""พะเยา!I62"")"),20)</f>
        <v>20</v>
      </c>
      <c r="J132" s="191">
        <f ca="1">IFERROR(__xludf.DUMMYFUNCTION("IMPORTRANGE(""https://docs.google.com/spreadsheets/d/11923uPwbBZFjjGgGUA6NLw09EwE0CqkOc4q9oUmW1yo/edit?usp=sharing"",""พะเยา!J62"")"),0)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IFERROR(__xludf.DUMMYFUNCTION("IMPORTRANGE(""https://docs.google.com/spreadsheets/d/11923uPwbBZFjjGgGUA6NLw09EwE0CqkOc4q9oUmW1yo/edit?usp=sharing"",""พะเยา!I63"")"),20)</f>
        <v>20</v>
      </c>
      <c r="J133" s="191">
        <f ca="1">IFERROR(__xludf.DUMMYFUNCTION("IMPORTRANGE(""https://docs.google.com/spreadsheets/d/11923uPwbBZFjjGgGUA6NLw09EwE0CqkOc4q9oUmW1yo/edit?usp=sharing"",""พะเยา!J63"")"),0)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IFERROR(__xludf.DUMMYFUNCTION("IMPORTRANGE(""https://docs.google.com/spreadsheets/d/11923uPwbBZFjjGgGUA6NLw09EwE0CqkOc4q9oUmW1yo/edit?usp=sharing"",""พะเยา!J64"")"),0)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IFERROR(__xludf.DUMMYFUNCTION("IMPORTRANGE(""https://docs.google.com/spreadsheets/d/11923uPwbBZFjjGgGUA6NLw09EwE0CqkOc4q9oUmW1yo/edit?usp=sharing"",""พะเยา!J65"")"),0)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IFERROR(__xludf.DUMMYFUNCTION("IMPORTRANGE(""https://docs.google.com/spreadsheets/d/11923uPwbBZFjjGgGUA6NLw09EwE0CqkOc4q9oUmW1yo/edit?usp=sharing"",""พะเยา!I68"")"),55)</f>
        <v>55</v>
      </c>
      <c r="J138" s="264">
        <f ca="1">IFERROR(__xludf.DUMMYFUNCTION("IMPORTRANGE(""https://docs.google.com/spreadsheets/d/11923uPwbBZFjjGgGUA6NLw09EwE0CqkOc4q9oUmW1yo/edit?usp=sharing"",""พะเยา!J68"")"),55)</f>
        <v>55</v>
      </c>
      <c r="K138" s="265">
        <f ca="1">IF(I138&gt;0,J138*100/I138,0)</f>
        <v>100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828600</v>
      </c>
      <c r="M140" s="155">
        <f t="shared" ca="1" si="64"/>
        <v>448950</v>
      </c>
      <c r="N140" s="155">
        <f t="shared" ca="1" si="64"/>
        <v>291306</v>
      </c>
      <c r="O140" s="154">
        <f t="shared" ref="O140:O142" ca="1" si="65">IF(L140&gt;0,N140*100/L140,0)</f>
        <v>35.156408399710358</v>
      </c>
      <c r="P140" s="154">
        <f t="shared" ref="P140:P142" ca="1" si="66">IF(M140&gt;0,N140*100/M140,0)</f>
        <v>64.886067490811897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828600</v>
      </c>
      <c r="M142" s="160">
        <f t="shared" ca="1" si="68"/>
        <v>448950</v>
      </c>
      <c r="N142" s="160">
        <f t="shared" ca="1" si="68"/>
        <v>291306</v>
      </c>
      <c r="O142" s="159">
        <f t="shared" ca="1" si="65"/>
        <v>35.156408399710358</v>
      </c>
      <c r="P142" s="159">
        <f t="shared" ca="1" si="66"/>
        <v>64.886067490811897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828600</v>
      </c>
      <c r="M144" s="172">
        <f ca="1">IFERROR(__xludf.DUMMYFUNCTION("IMPORTRANGE(""https://docs.google.com/spreadsheets/d/1Yj_ptqi66GCucihVvJfMjLAmec39IyEx_6qawtMGysU/edit?usp=sharing"",""สบก!BJ26"")"),448950)</f>
        <v>448950</v>
      </c>
      <c r="N144" s="172">
        <f ca="1">IFERROR(__xludf.DUMMYFUNCTION("IMPORTRANGE(""https://docs.google.com/spreadsheets/d/1Yj_ptqi66GCucihVvJfMjLAmec39IyEx_6qawtMGysU/edit?usp=sharing"",""สบก!BK26"")"),291306)</f>
        <v>291306</v>
      </c>
      <c r="O144" s="171">
        <f ca="1">IF(L144&gt;0,N144*100/L144,0)</f>
        <v>35.156408399710358</v>
      </c>
      <c r="P144" s="171">
        <f ca="1">IF(M144&gt;0,N144*100/M144,0)</f>
        <v>64.886067490811897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IFERROR(__xludf.DUMMYFUNCTION("IMPORTRANGE(""https://docs.google.com/spreadsheets/d/1Yj_ptqi66GCucihVvJfMjLAmec39IyEx_6qawtMGysU/edit?usp=sharing"",""สบก!BF26"")"),462100)</f>
        <v>462100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IFERROR(__xludf.DUMMYFUNCTION("IMPORTRANGE(""https://docs.google.com/spreadsheets/d/1Yj_ptqi66GCucihVvJfMjLAmec39IyEx_6qawtMGysU/edit?usp=sharing"",""สบก!BG26"")"),366500)</f>
        <v>366500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IFERROR(__xludf.DUMMYFUNCTION("IMPORTRANGE(""https://docs.google.com/spreadsheets/d/1Yj_ptqi66GCucihVvJfMjLAmec39IyEx_6qawtMGysU/edit?usp=sharing"",""สบก!BH26"")"),0)</f>
        <v>0</v>
      </c>
      <c r="M148" s="101"/>
      <c r="N148" s="91">
        <f ca="1">IFERROR(__xludf.DUMMYFUNCTION("IMPORTRANGE(""https://docs.google.com/spreadsheets/d/1Yj_ptqi66GCucihVvJfMjLAmec39IyEx_6qawtMGysU/edit?usp=sharing"",""สบก!BL26"")"),0)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IFERROR(__xludf.DUMMYFUNCTION("IMPORTRANGE(""https://docs.google.com/spreadsheets/d/11923uPwbBZFjjGgGUA6NLw09EwE0CqkOc4q9oUmW1yo/edit?usp=sharing"",""พะเยา!I74"")"),4)</f>
        <v>4</v>
      </c>
      <c r="J149" s="272">
        <f ca="1">IFERROR(__xludf.DUMMYFUNCTION("IMPORTRANGE(""https://docs.google.com/spreadsheets/d/11923uPwbBZFjjGgGUA6NLw09EwE0CqkOc4q9oUmW1yo/edit?usp=sharing"",""พะเยา!J74"")"),1)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IFERROR(__xludf.DUMMYFUNCTION("IMPORTRANGE(""https://docs.google.com/spreadsheets/d/11923uPwbBZFjjGgGUA6NLw09EwE0CqkOc4q9oUmW1yo/edit?usp=sharing"",""พะเยา!J79"")"),0)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IFERROR(__xludf.DUMMYFUNCTION("IMPORTRANGE(""https://docs.google.com/spreadsheets/d/11923uPwbBZFjjGgGUA6NLw09EwE0CqkOc4q9oUmW1yo/edit?usp=sharing"",""พะเยา!J80"")"),1)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IFERROR(__xludf.DUMMYFUNCTION("IMPORTRANGE(""https://docs.google.com/spreadsheets/d/11923uPwbBZFjjGgGUA6NLw09EwE0CqkOc4q9oUmW1yo/edit?usp=sharing"",""พะเยา!J81"")"),1)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IFERROR(__xludf.DUMMYFUNCTION("IMPORTRANGE(""https://docs.google.com/spreadsheets/d/11923uPwbBZFjjGgGUA6NLw09EwE0CqkOc4q9oUmW1yo/edit?usp=sharing"",""พะเยา!J82"")"),1)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IFERROR(__xludf.DUMMYFUNCTION("IMPORTRANGE(""https://docs.google.com/spreadsheets/d/11923uPwbBZFjjGgGUA6NLw09EwE0CqkOc4q9oUmW1yo/edit?usp=sharing"",""พะเยา!I83"")"),4)</f>
        <v>4</v>
      </c>
      <c r="J158" s="192">
        <f ca="1">IFERROR(__xludf.DUMMYFUNCTION("IMPORTRANGE(""https://docs.google.com/spreadsheets/d/11923uPwbBZFjjGgGUA6NLw09EwE0CqkOc4q9oUmW1yo/edit?usp=sharing"",""พะเยา!J83"")"),1)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IFERROR(__xludf.DUMMYFUNCTION("IMPORTRANGE(""https://docs.google.com/spreadsheets/d/11923uPwbBZFjjGgGUA6NLw09EwE0CqkOc4q9oUmW1yo/edit?usp=sharing"",""พะเยา!J84"")"),60)</f>
        <v>60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IFERROR(__xludf.DUMMYFUNCTION("IMPORTRANGE(""https://docs.google.com/spreadsheets/d/11923uPwbBZFjjGgGUA6NLw09EwE0CqkOc4q9oUmW1yo/edit?usp=sharing"",""พะเยา!J85"")"),60)</f>
        <v>60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IFERROR(__xludf.DUMMYFUNCTION("IMPORTRANGE(""https://docs.google.com/spreadsheets/d/11923uPwbBZFjjGgGUA6NLw09EwE0CqkOc4q9oUmW1yo/edit?usp=sharing"",""พะเยา!J86"")"),0)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IFERROR(__xludf.DUMMYFUNCTION("IMPORTRANGE(""https://docs.google.com/spreadsheets/d/11923uPwbBZFjjGgGUA6NLw09EwE0CqkOc4q9oUmW1yo/edit?usp=sharing"",""พะเยา!J87"")"),0)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IFERROR(__xludf.DUMMYFUNCTION("IMPORTRANGE(""https://docs.google.com/spreadsheets/d/11923uPwbBZFjjGgGUA6NLw09EwE0CqkOc4q9oUmW1yo/edit?usp=sharing"",""พะเยา!I89"")"),2)</f>
        <v>2</v>
      </c>
      <c r="J164" s="277">
        <f ca="1">IFERROR(__xludf.DUMMYFUNCTION("IMPORTRANGE(""https://docs.google.com/spreadsheets/d/11923uPwbBZFjjGgGUA6NLw09EwE0CqkOc4q9oUmW1yo/edit?usp=sharing"",""พะเยา!J89"")"),0)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IFERROR(__xludf.DUMMYFUNCTION("IMPORTRANGE(""https://docs.google.com/spreadsheets/d/11923uPwbBZFjjGgGUA6NLw09EwE0CqkOc4q9oUmW1yo/edit?usp=sharing"",""พะเยา!J94"")"),0)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IFERROR(__xludf.DUMMYFUNCTION("IMPORTRANGE(""https://docs.google.com/spreadsheets/d/11923uPwbBZFjjGgGUA6NLw09EwE0CqkOc4q9oUmW1yo/edit?usp=sharing"",""พะเยา!J95"")"),1)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IFERROR(__xludf.DUMMYFUNCTION("IMPORTRANGE(""https://docs.google.com/spreadsheets/d/11923uPwbBZFjjGgGUA6NLw09EwE0CqkOc4q9oUmW1yo/edit?usp=sharing"",""พะเยา!J96"")"),1)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IFERROR(__xludf.DUMMYFUNCTION("IMPORTRANGE(""https://docs.google.com/spreadsheets/d/11923uPwbBZFjjGgGUA6NLw09EwE0CqkOc4q9oUmW1yo/edit?usp=sharing"",""พะเยา!J97"")"),1)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IFERROR(__xludf.DUMMYFUNCTION("IMPORTRANGE(""https://docs.google.com/spreadsheets/d/11923uPwbBZFjjGgGUA6NLw09EwE0CqkOc4q9oUmW1yo/edit?usp=sharing"",""พะเยา!I98"")"),2)</f>
        <v>2</v>
      </c>
      <c r="J173" s="192">
        <f ca="1">IFERROR(__xludf.DUMMYFUNCTION("IMPORTRANGE(""https://docs.google.com/spreadsheets/d/11923uPwbBZFjjGgGUA6NLw09EwE0CqkOc4q9oUmW1yo/edit?usp=sharing"",""พะเยา!J98"")"),0)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IFERROR(__xludf.DUMMYFUNCTION("IMPORTRANGE(""https://docs.google.com/spreadsheets/d/11923uPwbBZFjjGgGUA6NLw09EwE0CqkOc4q9oUmW1yo/edit?usp=sharing"",""พะเยา!J99"")"),0)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IFERROR(__xludf.DUMMYFUNCTION("IMPORTRANGE(""https://docs.google.com/spreadsheets/d/11923uPwbBZFjjGgGUA6NLw09EwE0CqkOc4q9oUmW1yo/edit?usp=sharing"",""พะเยา!I101"")"),0)</f>
        <v>0</v>
      </c>
      <c r="J176" s="277">
        <f ca="1">IFERROR(__xludf.DUMMYFUNCTION("IMPORTRANGE(""https://docs.google.com/spreadsheets/d/11923uPwbBZFjjGgGUA6NLw09EwE0CqkOc4q9oUmW1yo/edit?usp=sharing"",""พะเยา!J101"")"),0)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IFERROR(__xludf.DUMMYFUNCTION("IMPORTRANGE(""https://docs.google.com/spreadsheets/d/11923uPwbBZFjjGgGUA6NLw09EwE0CqkOc4q9oUmW1yo/edit?usp=sharing"",""พะเยา!J106"")"),0)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IFERROR(__xludf.DUMMYFUNCTION("IMPORTRANGE(""https://docs.google.com/spreadsheets/d/11923uPwbBZFjjGgGUA6NLw09EwE0CqkOc4q9oUmW1yo/edit?usp=sharing"",""พะเยา!J107"")"),0)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IFERROR(__xludf.DUMMYFUNCTION("IMPORTRANGE(""https://docs.google.com/spreadsheets/d/11923uPwbBZFjjGgGUA6NLw09EwE0CqkOc4q9oUmW1yo/edit?usp=sharing"",""พะเยา!J108"")"),0)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IFERROR(__xludf.DUMMYFUNCTION("IMPORTRANGE(""https://docs.google.com/spreadsheets/d/11923uPwbBZFjjGgGUA6NLw09EwE0CqkOc4q9oUmW1yo/edit?usp=sharing"",""พะเยา!J109"")"),0)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IFERROR(__xludf.DUMMYFUNCTION("IMPORTRANGE(""https://docs.google.com/spreadsheets/d/11923uPwbBZFjjGgGUA6NLw09EwE0CqkOc4q9oUmW1yo/edit?usp=sharing"",""พะเยา!I110"")"),0)</f>
        <v>0</v>
      </c>
      <c r="J185" s="191">
        <f ca="1">IFERROR(__xludf.DUMMYFUNCTION("IMPORTRANGE(""https://docs.google.com/spreadsheets/d/11923uPwbBZFjjGgGUA6NLw09EwE0CqkOc4q9oUmW1yo/edit?usp=sharing"",""พะเยา!J110"")"),0)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IFERROR(__xludf.DUMMYFUNCTION("IMPORTRANGE(""https://docs.google.com/spreadsheets/d/11923uPwbBZFjjGgGUA6NLw09EwE0CqkOc4q9oUmW1yo/edit?usp=sharing"",""พะเยา!I111"")"),0)</f>
        <v>0</v>
      </c>
      <c r="J186" s="191">
        <f ca="1">IFERROR(__xludf.DUMMYFUNCTION("IMPORTRANGE(""https://docs.google.com/spreadsheets/d/11923uPwbBZFjjGgGUA6NLw09EwE0CqkOc4q9oUmW1yo/edit?usp=sharing"",""พะเยา!J111"")"),0)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IFERROR(__xludf.DUMMYFUNCTION("IMPORTRANGE(""https://docs.google.com/spreadsheets/d/11923uPwbBZFjjGgGUA6NLw09EwE0CqkOc4q9oUmW1yo/edit?usp=sharing"",""พะเยา!J112"")"),0)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IFERROR(__xludf.DUMMYFUNCTION("IMPORTRANGE(""https://docs.google.com/spreadsheets/d/11923uPwbBZFjjGgGUA6NLw09EwE0CqkOc4q9oUmW1yo/edit?usp=sharing"",""พะเยา!J113"")"),0)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IFERROR(__xludf.DUMMYFUNCTION("IMPORTRANGE(""https://docs.google.com/spreadsheets/d/11923uPwbBZFjjGgGUA6NLw09EwE0CqkOc4q9oUmW1yo/edit?usp=sharing"",""พะเยา!I114"")"),20000)</f>
        <v>20000</v>
      </c>
      <c r="J189" s="277">
        <f ca="1">IFERROR(__xludf.DUMMYFUNCTION("IMPORTRANGE(""https://docs.google.com/spreadsheets/d/11923uPwbBZFjjGgGUA6NLw09EwE0CqkOc4q9oUmW1yo/edit?usp=sharing"",""พะเยา!J114"")"),0)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IFERROR(__xludf.DUMMYFUNCTION("IMPORTRANGE(""https://docs.google.com/spreadsheets/d/11923uPwbBZFjjGgGUA6NLw09EwE0CqkOc4q9oUmW1yo/edit?usp=sharing"",""พะเยา!J119"")"),0)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IFERROR(__xludf.DUMMYFUNCTION("IMPORTRANGE(""https://docs.google.com/spreadsheets/d/11923uPwbBZFjjGgGUA6NLw09EwE0CqkOc4q9oUmW1yo/edit?usp=sharing"",""พะเยา!J120"")"),1)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IFERROR(__xludf.DUMMYFUNCTION("IMPORTRANGE(""https://docs.google.com/spreadsheets/d/11923uPwbBZFjjGgGUA6NLw09EwE0CqkOc4q9oUmW1yo/edit?usp=sharing"",""พะเยา!J121"")"),1)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IFERROR(__xludf.DUMMYFUNCTION("IMPORTRANGE(""https://docs.google.com/spreadsheets/d/11923uPwbBZFjjGgGUA6NLw09EwE0CqkOc4q9oUmW1yo/edit?usp=sharing"",""พะเยา!J122"")"),1)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IFERROR(__xludf.DUMMYFUNCTION("IMPORTRANGE(""https://docs.google.com/spreadsheets/d/11923uPwbBZFjjGgGUA6NLw09EwE0CqkOc4q9oUmW1yo/edit?usp=sharing"",""พะเยา!I124"")"),20000)</f>
        <v>20000</v>
      </c>
      <c r="J199" s="192">
        <f ca="1">IFERROR(__xludf.DUMMYFUNCTION("IMPORTRANGE(""https://docs.google.com/spreadsheets/d/11923uPwbBZFjjGgGUA6NLw09EwE0CqkOc4q9oUmW1yo/edit?usp=sharing"",""พะเยา!J124"")"),20000)</f>
        <v>20000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IFERROR(__xludf.DUMMYFUNCTION("IMPORTRANGE(""https://docs.google.com/spreadsheets/d/11923uPwbBZFjjGgGUA6NLw09EwE0CqkOc4q9oUmW1yo/edit?usp=sharing"",""พะเยา!I125"")"),20000)</f>
        <v>20000</v>
      </c>
      <c r="J200" s="192">
        <f ca="1">IFERROR(__xludf.DUMMYFUNCTION("IMPORTRANGE(""https://docs.google.com/spreadsheets/d/11923uPwbBZFjjGgGUA6NLw09EwE0CqkOc4q9oUmW1yo/edit?usp=sharing"",""พะเยา!J125"")"),0)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IFERROR(__xludf.DUMMYFUNCTION("IMPORTRANGE(""https://docs.google.com/spreadsheets/d/11923uPwbBZFjjGgGUA6NLw09EwE0CqkOc4q9oUmW1yo/edit?usp=sharing"",""พะเยา!I126"")"),15)</f>
        <v>15</v>
      </c>
      <c r="J201" s="192">
        <f ca="1">IFERROR(__xludf.DUMMYFUNCTION("IMPORTRANGE(""https://docs.google.com/spreadsheets/d/11923uPwbBZFjjGgGUA6NLw09EwE0CqkOc4q9oUmW1yo/edit?usp=sharing"",""พะเยา!J126"")"),15)</f>
        <v>15</v>
      </c>
      <c r="K201" s="168">
        <f t="shared" ca="1" si="70"/>
        <v>100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IFERROR(__xludf.DUMMYFUNCTION("IMPORTRANGE(""https://docs.google.com/spreadsheets/d/11923uPwbBZFjjGgGUA6NLw09EwE0CqkOc4q9oUmW1yo/edit?usp=sharing"",""พะเยา!J127"")"),0)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IFERROR(__xludf.DUMMYFUNCTION("IMPORTRANGE(""https://docs.google.com/spreadsheets/d/11923uPwbBZFjjGgGUA6NLw09EwE0CqkOc4q9oUmW1yo/edit?usp=sharing"",""พะเยา!J128"")"),0)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IFERROR(__xludf.DUMMYFUNCTION("IMPORTRANGE(""https://docs.google.com/spreadsheets/d/11923uPwbBZFjjGgGUA6NLw09EwE0CqkOc4q9oUmW1yo/edit?usp=sharing"",""พะเยา!I129"")"),40)</f>
        <v>40</v>
      </c>
      <c r="J204" s="277">
        <f ca="1">IFERROR(__xludf.DUMMYFUNCTION("IMPORTRANGE(""https://docs.google.com/spreadsheets/d/11923uPwbBZFjjGgGUA6NLw09EwE0CqkOc4q9oUmW1yo/edit?usp=sharing"",""พะเยา!J129"")"),40)</f>
        <v>40</v>
      </c>
      <c r="K204" s="278">
        <f ca="1">IF(I204&gt;0,J204*100/I204,0)</f>
        <v>100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IFERROR(__xludf.DUMMYFUNCTION("IMPORTRANGE(""https://docs.google.com/spreadsheets/d/11923uPwbBZFjjGgGUA6NLw09EwE0CqkOc4q9oUmW1yo/edit?usp=sharing"",""พะเยา!J134"")"),0)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IFERROR(__xludf.DUMMYFUNCTION("IMPORTRANGE(""https://docs.google.com/spreadsheets/d/11923uPwbBZFjjGgGUA6NLw09EwE0CqkOc4q9oUmW1yo/edit?usp=sharing"",""พะเยา!J135"")"),1)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IFERROR(__xludf.DUMMYFUNCTION("IMPORTRANGE(""https://docs.google.com/spreadsheets/d/11923uPwbBZFjjGgGUA6NLw09EwE0CqkOc4q9oUmW1yo/edit?usp=sharing"",""พะเยา!J136"")"),1)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IFERROR(__xludf.DUMMYFUNCTION("IMPORTRANGE(""https://docs.google.com/spreadsheets/d/11923uPwbBZFjjGgGUA6NLw09EwE0CqkOc4q9oUmW1yo/edit?usp=sharing"",""พะเยา!J137"")"),1)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IFERROR(__xludf.DUMMYFUNCTION("IMPORTRANGE(""https://docs.google.com/spreadsheets/d/11923uPwbBZFjjGgGUA6NLw09EwE0CqkOc4q9oUmW1yo/edit?usp=sharing"",""พะเยา!I138"")"),40)</f>
        <v>40</v>
      </c>
      <c r="J213" s="191">
        <f ca="1">IFERROR(__xludf.DUMMYFUNCTION("IMPORTRANGE(""https://docs.google.com/spreadsheets/d/11923uPwbBZFjjGgGUA6NLw09EwE0CqkOc4q9oUmW1yo/edit?usp=sharing"",""พะเยา!J138"")"),40)</f>
        <v>40</v>
      </c>
      <c r="K213" s="222">
        <f ca="1">IF(I213&gt;0,J213*100/I213,0)</f>
        <v>100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IFERROR(__xludf.DUMMYFUNCTION("IMPORTRANGE(""https://docs.google.com/spreadsheets/d/11923uPwbBZFjjGgGUA6NLw09EwE0CqkOc4q9oUmW1yo/edit?usp=sharing"",""พะเยา!I140"")"),40)</f>
        <v>40</v>
      </c>
      <c r="J215" s="191">
        <f ca="1">IFERROR(__xludf.DUMMYFUNCTION("IMPORTRANGE(""https://docs.google.com/spreadsheets/d/11923uPwbBZFjjGgGUA6NLw09EwE0CqkOc4q9oUmW1yo/edit?usp=sharing"",""พะเยา!J140"")"),0)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IFERROR(__xludf.DUMMYFUNCTION("IMPORTRANGE(""https://docs.google.com/spreadsheets/d/11923uPwbBZFjjGgGUA6NLw09EwE0CqkOc4q9oUmW1yo/edit?usp=sharing"",""พะเยา!I141"")"),2)</f>
        <v>2</v>
      </c>
      <c r="J216" s="191">
        <f ca="1">IFERROR(__xludf.DUMMYFUNCTION("IMPORTRANGE(""https://docs.google.com/spreadsheets/d/11923uPwbBZFjjGgGUA6NLw09EwE0CqkOc4q9oUmW1yo/edit?usp=sharing"",""พะเยา!J141"")"),0)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IFERROR(__xludf.DUMMYFUNCTION("IMPORTRANGE(""https://docs.google.com/spreadsheets/d/11923uPwbBZFjjGgGUA6NLw09EwE0CqkOc4q9oUmW1yo/edit?usp=sharing"",""พะเยา!J142"")"),0)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IFERROR(__xludf.DUMMYFUNCTION("IMPORTRANGE(""https://docs.google.com/spreadsheets/d/11923uPwbBZFjjGgGUA6NLw09EwE0CqkOc4q9oUmW1yo/edit?usp=sharing"",""พะเยา!J143"")"),0)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IFERROR(__xludf.DUMMYFUNCTION("IMPORTRANGE(""https://docs.google.com/spreadsheets/d/11923uPwbBZFjjGgGUA6NLw09EwE0CqkOc4q9oUmW1yo/edit?usp=sharing"",""พะเยา!I144"")"),15)</f>
        <v>15</v>
      </c>
      <c r="J219" s="264">
        <f ca="1">IFERROR(__xludf.DUMMYFUNCTION("IMPORTRANGE(""https://docs.google.com/spreadsheets/d/11923uPwbBZFjjGgGUA6NLw09EwE0CqkOc4q9oUmW1yo/edit?usp=sharing"",""พะเยา!J144"")"),15)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IFERROR(__xludf.DUMMYFUNCTION("IMPORTRANGE(""https://docs.google.com/spreadsheets/d/1Yj_ptqi66GCucihVvJfMjLAmec39IyEx_6qawtMGysU/edit?usp=sharing"",""สบก!BS26"")"),21125)</f>
        <v>21125</v>
      </c>
      <c r="N224" s="172">
        <f ca="1">IFERROR(__xludf.DUMMYFUNCTION("IMPORTRANGE(""https://docs.google.com/spreadsheets/d/1Yj_ptqi66GCucihVvJfMjLAmec39IyEx_6qawtMGysU/edit?usp=sharing"",""สบก!BT26"")"),21125)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IFERROR(__xludf.DUMMYFUNCTION("IMPORTRANGE(""https://docs.google.com/spreadsheets/d/1Yj_ptqi66GCucihVvJfMjLAmec39IyEx_6qawtMGysU/edit?usp=sharing"",""สบก!BO26"")"),0)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IFERROR(__xludf.DUMMYFUNCTION("IMPORTRANGE(""https://docs.google.com/spreadsheets/d/1Yj_ptqi66GCucihVvJfMjLAmec39IyEx_6qawtMGysU/edit?usp=sharing"",""สบก!BP26"")"),21125)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IFERROR(__xludf.DUMMYFUNCTION("IMPORTRANGE(""https://docs.google.com/spreadsheets/d/1Yj_ptqi66GCucihVvJfMjLAmec39IyEx_6qawtMGysU/edit?usp=sharing"",""สบก!BQ26"")"),0)</f>
        <v>0</v>
      </c>
      <c r="M228" s="101"/>
      <c r="N228" s="91">
        <f ca="1">IFERROR(__xludf.DUMMYFUNCTION("IMPORTRANGE(""https://docs.google.com/spreadsheets/d/1Yj_ptqi66GCucihVvJfMjLAmec39IyEx_6qawtMGysU/edit?usp=sharing"",""สบก!BU26"")"),0)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IFERROR(__xludf.DUMMYFUNCTION("IMPORTRANGE(""https://docs.google.com/spreadsheets/d/11923uPwbBZFjjGgGUA6NLw09EwE0CqkOc4q9oUmW1yo/edit?usp=sharing"",""พะเยา!I149"")"),15)</f>
        <v>15</v>
      </c>
      <c r="J229" s="264">
        <f ca="1">IFERROR(__xludf.DUMMYFUNCTION("IMPORTRANGE(""https://docs.google.com/spreadsheets/d/11923uPwbBZFjjGgGUA6NLw09EwE0CqkOc4q9oUmW1yo/edit?usp=sharing"",""พะเยา!J149"")"),15)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IFERROR(__xludf.DUMMYFUNCTION("IMPORTRANGE(""https://docs.google.com/spreadsheets/d/11923uPwbBZFjjGgGUA6NLw09EwE0CqkOc4q9oUmW1yo/edit?usp=sharing"",""พะเยา!J151"")"),0)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IFERROR(__xludf.DUMMYFUNCTION("IMPORTRANGE(""https://docs.google.com/spreadsheets/d/11923uPwbBZFjjGgGUA6NLw09EwE0CqkOc4q9oUmW1yo/edit?usp=sharing"",""พะเยา!J152"")"),1)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IFERROR(__xludf.DUMMYFUNCTION("IMPORTRANGE(""https://docs.google.com/spreadsheets/d/11923uPwbBZFjjGgGUA6NLw09EwE0CqkOc4q9oUmW1yo/edit?usp=sharing"",""พะเยา!J153"")"),1)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IFERROR(__xludf.DUMMYFUNCTION("IMPORTRANGE(""https://docs.google.com/spreadsheets/d/11923uPwbBZFjjGgGUA6NLw09EwE0CqkOc4q9oUmW1yo/edit?usp=sharing"",""พะเยา!J154"")"),1)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IFERROR(__xludf.DUMMYFUNCTION("IMPORTRANGE(""https://docs.google.com/spreadsheets/d/11923uPwbBZFjjGgGUA6NLw09EwE0CqkOc4q9oUmW1yo/edit?usp=sharing"",""พะเยา!I155"")"),15)</f>
        <v>15</v>
      </c>
      <c r="J235" s="192">
        <f ca="1">IFERROR(__xludf.DUMMYFUNCTION("IMPORTRANGE(""https://docs.google.com/spreadsheets/d/11923uPwbBZFjjGgGUA6NLw09EwE0CqkOc4q9oUmW1yo/edit?usp=sharing"",""พะเยา!J155"")"),15)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IFERROR(__xludf.DUMMYFUNCTION("IMPORTRANGE(""https://docs.google.com/spreadsheets/d/11923uPwbBZFjjGgGUA6NLw09EwE0CqkOc4q9oUmW1yo/edit?usp=sharing"",""พะเยา!J156"")"),0)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IFERROR(__xludf.DUMMYFUNCTION("IMPORTRANGE(""https://docs.google.com/spreadsheets/d/11923uPwbBZFjjGgGUA6NLw09EwE0CqkOc4q9oUmW1yo/edit?usp=sharing"",""พะเยา!J157"")"),0)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IFERROR(__xludf.DUMMYFUNCTION("IMPORTRANGE(""https://docs.google.com/spreadsheets/d/11923uPwbBZFjjGgGUA6NLw09EwE0CqkOc4q9oUmW1yo/edit?usp=sharing"",""พะเยา!I158"")"),0)</f>
        <v>0</v>
      </c>
      <c r="J238" s="264">
        <f ca="1">IFERROR(__xludf.DUMMYFUNCTION("IMPORTRANGE(""https://docs.google.com/spreadsheets/d/11923uPwbBZFjjGgGUA6NLw09EwE0CqkOc4q9oUmW1yo/edit?usp=sharing"",""พะเยา!J158"")"),0)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IFERROR(__xludf.DUMMYFUNCTION("IMPORTRANGE(""https://docs.google.com/spreadsheets/d/11923uPwbBZFjjGgGUA6NLw09EwE0CqkOc4q9oUmW1yo/edit?usp=sharing"",""พะเยา!J159"")"),"")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IFERROR(__xludf.DUMMYFUNCTION("IMPORTRANGE(""https://docs.google.com/spreadsheets/d/11923uPwbBZFjjGgGUA6NLw09EwE0CqkOc4q9oUmW1yo/edit?usp=sharing"",""พะเยา!J161"")"),0)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IFERROR(__xludf.DUMMYFUNCTION("IMPORTRANGE(""https://docs.google.com/spreadsheets/d/11923uPwbBZFjjGgGUA6NLw09EwE0CqkOc4q9oUmW1yo/edit?usp=sharing"",""พะเยา!J162"")"),0)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IFERROR(__xludf.DUMMYFUNCTION("IMPORTRANGE(""https://docs.google.com/spreadsheets/d/11923uPwbBZFjjGgGUA6NLw09EwE0CqkOc4q9oUmW1yo/edit?usp=sharing"",""พะเยา!J163"")"),0)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IFERROR(__xludf.DUMMYFUNCTION("IMPORTRANGE(""https://docs.google.com/spreadsheets/d/11923uPwbBZFjjGgGUA6NLw09EwE0CqkOc4q9oUmW1yo/edit?usp=sharing"",""พะเยา!I164"")"),0)</f>
        <v>0</v>
      </c>
      <c r="J244" s="191">
        <f ca="1">IFERROR(__xludf.DUMMYFUNCTION("IMPORTRANGE(""https://docs.google.com/spreadsheets/d/11923uPwbBZFjjGgGUA6NLw09EwE0CqkOc4q9oUmW1yo/edit?usp=sharing"",""พะเยา!J164"")"),0)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IFERROR(__xludf.DUMMYFUNCTION("IMPORTRANGE(""https://docs.google.com/spreadsheets/d/11923uPwbBZFjjGgGUA6NLw09EwE0CqkOc4q9oUmW1yo/edit?usp=sharing"",""พะเยา!J165"")"),0)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IFERROR(__xludf.DUMMYFUNCTION("IMPORTRANGE(""https://docs.google.com/spreadsheets/d/11923uPwbBZFjjGgGUA6NLw09EwE0CqkOc4q9oUmW1yo/edit?usp=sharing"",""พะเยา!J166"")"),0)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IFERROR(__xludf.DUMMYFUNCTION("IMPORTRANGE(""https://docs.google.com/spreadsheets/d/11923uPwbBZFjjGgGUA6NLw09EwE0CqkOc4q9oUmW1yo/edit?usp=sharing"",""พะเยา!I169"")"),20)</f>
        <v>20</v>
      </c>
      <c r="J249" s="308">
        <f ca="1">IFERROR(__xludf.DUMMYFUNCTION("IMPORTRANGE(""https://docs.google.com/spreadsheets/d/11923uPwbBZFjjGgGUA6NLw09EwE0CqkOc4q9oUmW1yo/edit?usp=sharing"",""พะเยา!J169"")"),20)</f>
        <v>20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13274</v>
      </c>
      <c r="O250" s="154">
        <f t="shared" ref="O250:O252" ca="1" si="78">IF(L250&gt;0,N250*100/L250,0)</f>
        <v>18.591036414565828</v>
      </c>
      <c r="P250" s="154">
        <f t="shared" ref="P250:P252" ca="1" si="79">IF(M250&gt;0,N250*100/M250,0)</f>
        <v>35.875675675675673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13274</v>
      </c>
      <c r="O252" s="159">
        <f t="shared" ca="1" si="78"/>
        <v>18.591036414565828</v>
      </c>
      <c r="P252" s="159">
        <f t="shared" ca="1" si="79"/>
        <v>35.875675675675673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IFERROR(__xludf.DUMMYFUNCTION("IMPORTRANGE(""https://docs.google.com/spreadsheets/d/1Yj_ptqi66GCucihVvJfMjLAmec39IyEx_6qawtMGysU/edit?usp=sharing"",""สบก!CB26"")"),37000)</f>
        <v>37000</v>
      </c>
      <c r="N254" s="172">
        <f ca="1">IFERROR(__xludf.DUMMYFUNCTION("IMPORTRANGE(""https://docs.google.com/spreadsheets/d/1Yj_ptqi66GCucihVvJfMjLAmec39IyEx_6qawtMGysU/edit?usp=sharing"",""สบก!CC26"")"),13274)</f>
        <v>13274</v>
      </c>
      <c r="O254" s="171">
        <f ca="1">IF(L254&gt;0,N254*100/L254,0)</f>
        <v>18.591036414565828</v>
      </c>
      <c r="P254" s="171">
        <f ca="1">IF(M254&gt;0,N254*100/M254,0)</f>
        <v>35.875675675675673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IFERROR(__xludf.DUMMYFUNCTION("IMPORTRANGE(""https://docs.google.com/spreadsheets/d/1Yj_ptqi66GCucihVvJfMjLAmec39IyEx_6qawtMGysU/edit?usp=sharing"",""สบก!BX26"")"),0)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IFERROR(__xludf.DUMMYFUNCTION("IMPORTRANGE(""https://docs.google.com/spreadsheets/d/1Yj_ptqi66GCucihVvJfMjLAmec39IyEx_6qawtMGysU/edit?usp=sharing"",""สบก!BY26"")"),71400)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IFERROR(__xludf.DUMMYFUNCTION("IMPORTRANGE(""https://docs.google.com/spreadsheets/d/1Yj_ptqi66GCucihVvJfMjLAmec39IyEx_6qawtMGysU/edit?usp=sharing"",""สบก!BZ26"")"),0)</f>
        <v>0</v>
      </c>
      <c r="M258" s="101"/>
      <c r="N258" s="91">
        <f ca="1">IFERROR(__xludf.DUMMYFUNCTION("IMPORTRANGE(""https://docs.google.com/spreadsheets/d/1Yj_ptqi66GCucihVvJfMjLAmec39IyEx_6qawtMGysU/edit?usp=sharing"",""สบก!CD26"")"),0)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IFERROR(__xludf.DUMMYFUNCTION("IMPORTRANGE(""https://docs.google.com/spreadsheets/d/11923uPwbBZFjjGgGUA6NLw09EwE0CqkOc4q9oUmW1yo/edit?usp=sharing"",""พะเยา!J175"")"),0)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IFERROR(__xludf.DUMMYFUNCTION("IMPORTRANGE(""https://docs.google.com/spreadsheets/d/11923uPwbBZFjjGgGUA6NLw09EwE0CqkOc4q9oUmW1yo/edit?usp=sharing"",""พะเยา!J176"")"),1)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IFERROR(__xludf.DUMMYFUNCTION("IMPORTRANGE(""https://docs.google.com/spreadsheets/d/11923uPwbBZFjjGgGUA6NLw09EwE0CqkOc4q9oUmW1yo/edit?usp=sharing"",""พะเยา!J177"")"),1)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IFERROR(__xludf.DUMMYFUNCTION("IMPORTRANGE(""https://docs.google.com/spreadsheets/d/11923uPwbBZFjjGgGUA6NLw09EwE0CqkOc4q9oUmW1yo/edit?usp=sharing"",""พะเยา!J178"")"),1)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IFERROR(__xludf.DUMMYFUNCTION("IMPORTRANGE(""https://docs.google.com/spreadsheets/d/11923uPwbBZFjjGgGUA6NLw09EwE0CqkOc4q9oUmW1yo/edit?usp=sharing"",""พะเยา!I179"")"),1)</f>
        <v>1</v>
      </c>
      <c r="J264" s="192">
        <f ca="1">IFERROR(__xludf.DUMMYFUNCTION("IMPORTRANGE(""https://docs.google.com/spreadsheets/d/11923uPwbBZFjjGgGUA6NLw09EwE0CqkOc4q9oUmW1yo/edit?usp=sharing"",""พะเยา!J179"")"),1)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IFERROR(__xludf.DUMMYFUNCTION("IMPORTRANGE(""https://docs.google.com/spreadsheets/d/11923uPwbBZFjjGgGUA6NLw09EwE0CqkOc4q9oUmW1yo/edit?usp=sharing"",""พะเยา!I180"")"),20)</f>
        <v>20</v>
      </c>
      <c r="J265" s="192">
        <f ca="1">IFERROR(__xludf.DUMMYFUNCTION("IMPORTRANGE(""https://docs.google.com/spreadsheets/d/11923uPwbBZFjjGgGUA6NLw09EwE0CqkOc4q9oUmW1yo/edit?usp=sharing"",""พะเยา!J180"")"),20)</f>
        <v>20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IFERROR(__xludf.DUMMYFUNCTION("IMPORTRANGE(""https://docs.google.com/spreadsheets/d/11923uPwbBZFjjGgGUA6NLw09EwE0CqkOc4q9oUmW1yo/edit?usp=sharing"",""พะเยา!I181"")"),20)</f>
        <v>20</v>
      </c>
      <c r="J266" s="192">
        <f ca="1">IFERROR(__xludf.DUMMYFUNCTION("IMPORTRANGE(""https://docs.google.com/spreadsheets/d/11923uPwbBZFjjGgGUA6NLw09EwE0CqkOc4q9oUmW1yo/edit?usp=sharing"",""พะเยา!J181"")"),0)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IFERROR(__xludf.DUMMYFUNCTION("IMPORTRANGE(""https://docs.google.com/spreadsheets/d/11923uPwbBZFjjGgGUA6NLw09EwE0CqkOc4q9oUmW1yo/edit?usp=sharing"",""พะเยา!I182"")"),1)</f>
        <v>1</v>
      </c>
      <c r="J267" s="192">
        <f ca="1">IFERROR(__xludf.DUMMYFUNCTION("IMPORTRANGE(""https://docs.google.com/spreadsheets/d/11923uPwbBZFjjGgGUA6NLw09EwE0CqkOc4q9oUmW1yo/edit?usp=sharing"",""พะเยา!J182"")"),1)</f>
        <v>1</v>
      </c>
      <c r="K267" s="168">
        <f t="shared" ca="1" si="82"/>
        <v>100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IFERROR(__xludf.DUMMYFUNCTION("IMPORTRANGE(""https://docs.google.com/spreadsheets/d/11923uPwbBZFjjGgGUA6NLw09EwE0CqkOc4q9oUmW1yo/edit?usp=sharing"",""พะเยา!J183"")"),0)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IFERROR(__xludf.DUMMYFUNCTION("IMPORTRANGE(""https://docs.google.com/spreadsheets/d/11923uPwbBZFjjGgGUA6NLw09EwE0CqkOc4q9oUmW1yo/edit?usp=sharing"",""พะเยา!J184"")"),0)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IFERROR(__xludf.DUMMYFUNCTION("IMPORTRANGE(""https://docs.google.com/spreadsheets/d/11923uPwbBZFjjGgGUA6NLw09EwE0CqkOc4q9oUmW1yo/edit?usp=sharing"",""พะเยา!I185"")"),20)</f>
        <v>20</v>
      </c>
      <c r="J270" s="308">
        <f ca="1">IFERROR(__xludf.DUMMYFUNCTION("IMPORTRANGE(""https://docs.google.com/spreadsheets/d/11923uPwbBZFjjGgGUA6NLw09EwE0CqkOc4q9oUmW1yo/edit?usp=sharing"",""พะเยา!J185"")"),0)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88000</v>
      </c>
      <c r="N271" s="155">
        <f t="shared" ca="1" si="83"/>
        <v>17380</v>
      </c>
      <c r="O271" s="154">
        <f t="shared" ref="O271:O273" ca="1" si="84">IF(L271&gt;0,N271*100/L271,0)</f>
        <v>9.4662309368191728</v>
      </c>
      <c r="P271" s="154">
        <f t="shared" ref="P271:P273" ca="1" si="85">IF(M271&gt;0,N271*100/M271,0)</f>
        <v>19.75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88000</v>
      </c>
      <c r="N273" s="160">
        <f t="shared" ca="1" si="87"/>
        <v>17380</v>
      </c>
      <c r="O273" s="159">
        <f t="shared" ca="1" si="84"/>
        <v>9.4662309368191728</v>
      </c>
      <c r="P273" s="159">
        <f t="shared" ca="1" si="85"/>
        <v>19.75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IFERROR(__xludf.DUMMYFUNCTION("IMPORTRANGE(""https://docs.google.com/spreadsheets/d/1Yj_ptqi66GCucihVvJfMjLAmec39IyEx_6qawtMGysU/edit?usp=sharing"",""สบก!CK26"")"),88000)</f>
        <v>88000</v>
      </c>
      <c r="N275" s="172">
        <f ca="1">IFERROR(__xludf.DUMMYFUNCTION("IMPORTRANGE(""https://docs.google.com/spreadsheets/d/1Yj_ptqi66GCucihVvJfMjLAmec39IyEx_6qawtMGysU/edit?usp=sharing"",""สบก!CL26"")"),17380)</f>
        <v>17380</v>
      </c>
      <c r="O275" s="171">
        <f ca="1">IF(L275&gt;0,N275*100/L275,0)</f>
        <v>9.4662309368191728</v>
      </c>
      <c r="P275" s="171">
        <f ca="1">IF(M275&gt;0,N275*100/M275,0)</f>
        <v>19.75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IFERROR(__xludf.DUMMYFUNCTION("IMPORTRANGE(""https://docs.google.com/spreadsheets/d/1Yj_ptqi66GCucihVvJfMjLAmec39IyEx_6qawtMGysU/edit?usp=sharing"",""สบก!CG26"")"),0)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IFERROR(__xludf.DUMMYFUNCTION("IMPORTRANGE(""https://docs.google.com/spreadsheets/d/1Yj_ptqi66GCucihVvJfMjLAmec39IyEx_6qawtMGysU/edit?usp=sharing"",""สบก!CH26"")"),183600)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IFERROR(__xludf.DUMMYFUNCTION("IMPORTRANGE(""https://docs.google.com/spreadsheets/d/1Yj_ptqi66GCucihVvJfMjLAmec39IyEx_6qawtMGysU/edit?usp=sharing"",""สบก!CI26"")"),0)</f>
        <v>0</v>
      </c>
      <c r="M279" s="101"/>
      <c r="N279" s="91">
        <f ca="1">IFERROR(__xludf.DUMMYFUNCTION("IMPORTRANGE(""https://docs.google.com/spreadsheets/d/1Yj_ptqi66GCucihVvJfMjLAmec39IyEx_6qawtMGysU/edit?usp=sharing"",""สบก!CM26"")"),0)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IFERROR(__xludf.DUMMYFUNCTION("IMPORTRANGE(""https://docs.google.com/spreadsheets/d/11923uPwbBZFjjGgGUA6NLw09EwE0CqkOc4q9oUmW1yo/edit?usp=sharing"",""พะเยา!J191"")"),0)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IFERROR(__xludf.DUMMYFUNCTION("IMPORTRANGE(""https://docs.google.com/spreadsheets/d/11923uPwbBZFjjGgGUA6NLw09EwE0CqkOc4q9oUmW1yo/edit?usp=sharing"",""พะเยา!J192"")"),1)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IFERROR(__xludf.DUMMYFUNCTION("IMPORTRANGE(""https://docs.google.com/spreadsheets/d/11923uPwbBZFjjGgGUA6NLw09EwE0CqkOc4q9oUmW1yo/edit?usp=sharing"",""พะเยา!J193"")"),1)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IFERROR(__xludf.DUMMYFUNCTION("IMPORTRANGE(""https://docs.google.com/spreadsheets/d/11923uPwbBZFjjGgGUA6NLw09EwE0CqkOc4q9oUmW1yo/edit?usp=sharing"",""พะเยา!J194"")"),1)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IFERROR(__xludf.DUMMYFUNCTION("IMPORTRANGE(""https://docs.google.com/spreadsheets/d/11923uPwbBZFjjGgGUA6NLw09EwE0CqkOc4q9oUmW1yo/edit?usp=sharing"",""พะเยา!I195"")"),20)</f>
        <v>20</v>
      </c>
      <c r="J285" s="192">
        <f ca="1">IFERROR(__xludf.DUMMYFUNCTION("IMPORTRANGE(""https://docs.google.com/spreadsheets/d/11923uPwbBZFjjGgGUA6NLw09EwE0CqkOc4q9oUmW1yo/edit?usp=sharing"",""พะเยา!J195"")"),0)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IFERROR(__xludf.DUMMYFUNCTION("IMPORTRANGE(""https://docs.google.com/spreadsheets/d/11923uPwbBZFjjGgGUA6NLw09EwE0CqkOc4q9oUmW1yo/edit?usp=sharing"",""พะเยา!J196"")"),0)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IFERROR(__xludf.DUMMYFUNCTION("IMPORTRANGE(""https://docs.google.com/spreadsheets/d/11923uPwbBZFjjGgGUA6NLw09EwE0CqkOc4q9oUmW1yo/edit?usp=sharing"",""พะเยา!I199"")"),0)</f>
        <v>0</v>
      </c>
      <c r="J289" s="308">
        <f ca="1">IFERROR(__xludf.DUMMYFUNCTION("IMPORTRANGE(""https://docs.google.com/spreadsheets/d/11923uPwbBZFjjGgGUA6NLw09EwE0CqkOc4q9oUmW1yo/edit?usp=sharing"",""พะเยา!J199"")"),0)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IFERROR(__xludf.DUMMYFUNCTION("IMPORTRANGE(""https://docs.google.com/spreadsheets/d/1Yj_ptqi66GCucihVvJfMjLAmec39IyEx_6qawtMGysU/edit?usp=sharing"",""สบก!CT26"")"),0)</f>
        <v>0</v>
      </c>
      <c r="N294" s="172">
        <f ca="1">IFERROR(__xludf.DUMMYFUNCTION("IMPORTRANGE(""https://docs.google.com/spreadsheets/d/1Yj_ptqi66GCucihVvJfMjLAmec39IyEx_6qawtMGysU/edit?usp=sharing"",""สบก!CU26"")"),0)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IFERROR(__xludf.DUMMYFUNCTION("IMPORTRANGE(""https://docs.google.com/spreadsheets/d/1Yj_ptqi66GCucihVvJfMjLAmec39IyEx_6qawtMGysU/edit?usp=sharing"",""สบก!CP26"")"),0)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IFERROR(__xludf.DUMMYFUNCTION("IMPORTRANGE(""https://docs.google.com/spreadsheets/d/1Yj_ptqi66GCucihVvJfMjLAmec39IyEx_6qawtMGysU/edit?usp=sharing"",""สบก!CQ26"")"),0)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IFERROR(__xludf.DUMMYFUNCTION("IMPORTRANGE(""https://docs.google.com/spreadsheets/d/1Yj_ptqi66GCucihVvJfMjLAmec39IyEx_6qawtMGysU/edit?usp=sharing"",""สบก!CR26"")"),0)</f>
        <v>0</v>
      </c>
      <c r="M298" s="101"/>
      <c r="N298" s="91">
        <f ca="1">IFERROR(__xludf.DUMMYFUNCTION("IMPORTRANGE(""https://docs.google.com/spreadsheets/d/1Yj_ptqi66GCucihVvJfMjLAmec39IyEx_6qawtMGysU/edit?usp=sharing"",""สบก!CV26"")"),0)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IFERROR(__xludf.DUMMYFUNCTION("IMPORTRANGE(""https://docs.google.com/spreadsheets/d/11923uPwbBZFjjGgGUA6NLw09EwE0CqkOc4q9oUmW1yo/edit?usp=sharing"",""พะเยา!J205"")"),0)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IFERROR(__xludf.DUMMYFUNCTION("IMPORTRANGE(""https://docs.google.com/spreadsheets/d/11923uPwbBZFjjGgGUA6NLw09EwE0CqkOc4q9oUmW1yo/edit?usp=sharing"",""พะเยา!J206"")"),0)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IFERROR(__xludf.DUMMYFUNCTION("IMPORTRANGE(""https://docs.google.com/spreadsheets/d/11923uPwbBZFjjGgGUA6NLw09EwE0CqkOc4q9oUmW1yo/edit?usp=sharing"",""พะเยา!J207"")"),0)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IFERROR(__xludf.DUMMYFUNCTION("IMPORTRANGE(""https://docs.google.com/spreadsheets/d/11923uPwbBZFjjGgGUA6NLw09EwE0CqkOc4q9oUmW1yo/edit?usp=sharing"",""พะเยา!J208"")"),0)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IFERROR(__xludf.DUMMYFUNCTION("IMPORTRANGE(""https://docs.google.com/spreadsheets/d/11923uPwbBZFjjGgGUA6NLw09EwE0CqkOc4q9oUmW1yo/edit?usp=sharing"",""พะเยา!I209"")"),0)</f>
        <v>0</v>
      </c>
      <c r="J304" s="191">
        <f ca="1">IFERROR(__xludf.DUMMYFUNCTION("IMPORTRANGE(""https://docs.google.com/spreadsheets/d/11923uPwbBZFjjGgGUA6NLw09EwE0CqkOc4q9oUmW1yo/edit?usp=sharing"",""พะเยา!J209"")"),0)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IFERROR(__xludf.DUMMYFUNCTION("IMPORTRANGE(""https://docs.google.com/spreadsheets/d/11923uPwbBZFjjGgGUA6NLw09EwE0CqkOc4q9oUmW1yo/edit?usp=sharing"",""พะเยา!I211"")"),0)</f>
        <v>0</v>
      </c>
      <c r="J306" s="191">
        <f ca="1">IFERROR(__xludf.DUMMYFUNCTION("IMPORTRANGE(""https://docs.google.com/spreadsheets/d/11923uPwbBZFjjGgGUA6NLw09EwE0CqkOc4q9oUmW1yo/edit?usp=sharing"",""พะเยา!J211"")"),0)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IFERROR(__xludf.DUMMYFUNCTION("IMPORTRANGE(""https://docs.google.com/spreadsheets/d/11923uPwbBZFjjGgGUA6NLw09EwE0CqkOc4q9oUmW1yo/edit?usp=sharing"",""พะเยา!J212"")"),0)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IFERROR(__xludf.DUMMYFUNCTION("IMPORTRANGE(""https://docs.google.com/spreadsheets/d/11923uPwbBZFjjGgGUA6NLw09EwE0CqkOc4q9oUmW1yo/edit?usp=sharing"",""พะเยา!J213"")"),0)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IFERROR(__xludf.DUMMYFUNCTION("IMPORTRANGE(""https://docs.google.com/spreadsheets/d/11923uPwbBZFjjGgGUA6NLw09EwE0CqkOc4q9oUmW1yo/edit?usp=sharing"",""พะเยา!I214"")"),0)</f>
        <v>0</v>
      </c>
      <c r="J309" s="325">
        <f ca="1">IFERROR(__xludf.DUMMYFUNCTION("IMPORTRANGE(""https://docs.google.com/spreadsheets/d/11923uPwbBZFjjGgGUA6NLw09EwE0CqkOc4q9oUmW1yo/edit?usp=sharing"",""พะเยา!J214"")"),0)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IFERROR(__xludf.DUMMYFUNCTION("IMPORTRANGE(""https://docs.google.com/spreadsheets/d/1Yj_ptqi66GCucihVvJfMjLAmec39IyEx_6qawtMGysU/edit?usp=sharing"",""สบก!DC26"")"),0)</f>
        <v>0</v>
      </c>
      <c r="N314" s="172">
        <f ca="1">IFERROR(__xludf.DUMMYFUNCTION("IMPORTRANGE(""https://docs.google.com/spreadsheets/d/1Yj_ptqi66GCucihVvJfMjLAmec39IyEx_6qawtMGysU/edit?usp=sharing"",""สบก!DD26"")"),0)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IFERROR(__xludf.DUMMYFUNCTION("IMPORTRANGE(""https://docs.google.com/spreadsheets/d/1Yj_ptqi66GCucihVvJfMjLAmec39IyEx_6qawtMGysU/edit?usp=sharing"",""สบก!CY26"")"),0)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IFERROR(__xludf.DUMMYFUNCTION("IMPORTRANGE(""https://docs.google.com/spreadsheets/d/1Yj_ptqi66GCucihVvJfMjLAmec39IyEx_6qawtMGysU/edit?usp=sharing"",""สบก!CZ26"")"),0)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IFERROR(__xludf.DUMMYFUNCTION("IMPORTRANGE(""https://docs.google.com/spreadsheets/d/1Yj_ptqi66GCucihVvJfMjLAmec39IyEx_6qawtMGysU/edit?usp=sharing"",""สบก!DA26"")"),0)</f>
        <v>0</v>
      </c>
      <c r="M318" s="101"/>
      <c r="N318" s="91">
        <f ca="1">IFERROR(__xludf.DUMMYFUNCTION("IMPORTRANGE(""https://docs.google.com/spreadsheets/d/1Yj_ptqi66GCucihVvJfMjLAmec39IyEx_6qawtMGysU/edit?usp=sharing"",""สบก!DE26"")"),0)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IFERROR(__xludf.DUMMYFUNCTION("IMPORTRANGE(""https://docs.google.com/spreadsheets/d/11923uPwbBZFjjGgGUA6NLw09EwE0CqkOc4q9oUmW1yo/edit?usp=sharing"",""พะเยา!J220"")"),0)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IFERROR(__xludf.DUMMYFUNCTION("IMPORTRANGE(""https://docs.google.com/spreadsheets/d/11923uPwbBZFjjGgGUA6NLw09EwE0CqkOc4q9oUmW1yo/edit?usp=sharing"",""พะเยา!J221"")"),0)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IFERROR(__xludf.DUMMYFUNCTION("IMPORTRANGE(""https://docs.google.com/spreadsheets/d/11923uPwbBZFjjGgGUA6NLw09EwE0CqkOc4q9oUmW1yo/edit?usp=sharing"",""พะเยา!J222"")"),0)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IFERROR(__xludf.DUMMYFUNCTION("IMPORTRANGE(""https://docs.google.com/spreadsheets/d/11923uPwbBZFjjGgGUA6NLw09EwE0CqkOc4q9oUmW1yo/edit?usp=sharing"",""พะเยา!J223"")"),0)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IFERROR(__xludf.DUMMYFUNCTION("IMPORTRANGE(""https://docs.google.com/spreadsheets/d/11923uPwbBZFjjGgGUA6NLw09EwE0CqkOc4q9oUmW1yo/edit?usp=sharing"",""พะเยา!I224"")"),0)</f>
        <v>0</v>
      </c>
      <c r="J324" s="191">
        <f ca="1">IFERROR(__xludf.DUMMYFUNCTION("IMPORTRANGE(""https://docs.google.com/spreadsheets/d/11923uPwbBZFjjGgGUA6NLw09EwE0CqkOc4q9oUmW1yo/edit?usp=sharing"",""พะเยา!J224"")"),0)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IFERROR(__xludf.DUMMYFUNCTION("IMPORTRANGE(""https://docs.google.com/spreadsheets/d/11923uPwbBZFjjGgGUA6NLw09EwE0CqkOc4q9oUmW1yo/edit?usp=sharing"",""พะเยา!J225"")"),0)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IFERROR(__xludf.DUMMYFUNCTION("IMPORTRANGE(""https://docs.google.com/spreadsheets/d/11923uPwbBZFjjGgGUA6NLw09EwE0CqkOc4q9oUmW1yo/edit?usp=sharing"",""พะเยา!J226"")"),0)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IFERROR(__xludf.DUMMYFUNCTION("IMPORTRANGE(""https://docs.google.com/spreadsheets/d/11923uPwbBZFjjGgGUA6NLw09EwE0CqkOc4q9oUmW1yo/edit?usp=sharing"",""พะเยา!I228"")"),580)</f>
        <v>580</v>
      </c>
      <c r="J328" s="330">
        <f ca="1">IFERROR(__xludf.DUMMYFUNCTION("IMPORTRANGE(""https://docs.google.com/spreadsheets/d/11923uPwbBZFjjGgGUA6NLw09EwE0CqkOc4q9oUmW1yo/edit?usp=sharing"",""พะเยา!J228"")"),0)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613050</v>
      </c>
      <c r="M329" s="155">
        <f t="shared" ca="1" si="98"/>
        <v>338630</v>
      </c>
      <c r="N329" s="155">
        <f t="shared" ca="1" si="98"/>
        <v>114239</v>
      </c>
      <c r="O329" s="154">
        <f t="shared" ref="O329:O331" ca="1" si="99">IF(L329&gt;0,N329*100/L329,0)</f>
        <v>18.63453225674904</v>
      </c>
      <c r="P329" s="154">
        <f t="shared" ref="P329:P331" ca="1" si="100">IF(M329&gt;0,N329*100/M329,0)</f>
        <v>33.735640669757551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613050</v>
      </c>
      <c r="M331" s="160">
        <f t="shared" ca="1" si="102"/>
        <v>338630</v>
      </c>
      <c r="N331" s="160">
        <f t="shared" ca="1" si="102"/>
        <v>114239</v>
      </c>
      <c r="O331" s="159">
        <f t="shared" ca="1" si="99"/>
        <v>18.63453225674904</v>
      </c>
      <c r="P331" s="159">
        <f t="shared" ca="1" si="100"/>
        <v>33.735640669757551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598050</v>
      </c>
      <c r="M333" s="172">
        <f ca="1">IFERROR(__xludf.DUMMYFUNCTION("IMPORTRANGE(""https://docs.google.com/spreadsheets/d/1Yj_ptqi66GCucihVvJfMjLAmec39IyEx_6qawtMGysU/edit?usp=sharing"",""สบก!DL26"")"),338630)</f>
        <v>338630</v>
      </c>
      <c r="N333" s="172">
        <f ca="1">IFERROR(__xludf.DUMMYFUNCTION("IMPORTRANGE(""https://docs.google.com/spreadsheets/d/1Yj_ptqi66GCucihVvJfMjLAmec39IyEx_6qawtMGysU/edit?usp=sharing"",""สบก!DM26"")"),99239)</f>
        <v>99239</v>
      </c>
      <c r="O333" s="171">
        <f ca="1">IF(L333&gt;0,N333*100/L333,0)</f>
        <v>16.593763063289021</v>
      </c>
      <c r="P333" s="171">
        <f ca="1">IF(M333&gt;0,N333*100/M333,0)</f>
        <v>29.306027227357294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IFERROR(__xludf.DUMMYFUNCTION("IMPORTRANGE(""https://docs.google.com/spreadsheets/d/1Yj_ptqi66GCucihVvJfMjLAmec39IyEx_6qawtMGysU/edit?usp=sharing"",""สบก!DH26"")"),194400)</f>
        <v>194400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IFERROR(__xludf.DUMMYFUNCTION("IMPORTRANGE(""https://docs.google.com/spreadsheets/d/1Yj_ptqi66GCucihVvJfMjLAmec39IyEx_6qawtMGysU/edit?usp=sharing"",""สบก!DI26"")"),403650)</f>
        <v>403650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IFERROR(__xludf.DUMMYFUNCTION("IMPORTRANGE(""https://docs.google.com/spreadsheets/d/1Yj_ptqi66GCucihVvJfMjLAmec39IyEx_6qawtMGysU/edit?usp=sharing"",""สบก!DJ26"")"),15000)</f>
        <v>15000</v>
      </c>
      <c r="M337" s="101"/>
      <c r="N337" s="91">
        <f ca="1">IFERROR(__xludf.DUMMYFUNCTION("IMPORTRANGE(""https://docs.google.com/spreadsheets/d/1Yj_ptqi66GCucihVvJfMjLAmec39IyEx_6qawtMGysU/edit?usp=sharing"",""สบก!DN26"")"),15000)</f>
        <v>15000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IFERROR(__xludf.DUMMYFUNCTION("IMPORTRANGE(""https://docs.google.com/spreadsheets/d/11923uPwbBZFjjGgGUA6NLw09EwE0CqkOc4q9oUmW1yo/edit?usp=sharing"",""พะเยา!I234"")"),0)</f>
        <v>0</v>
      </c>
      <c r="J339" s="191">
        <f ca="1">IFERROR(__xludf.DUMMYFUNCTION("IMPORTRANGE(""https://docs.google.com/spreadsheets/d/11923uPwbBZFjjGgGUA6NLw09EwE0CqkOc4q9oUmW1yo/edit?usp=sharing"",""พะเยา!J234"")"),0)</f>
        <v>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IFERROR(__xludf.DUMMYFUNCTION("IMPORTRANGE(""https://docs.google.com/spreadsheets/d/11923uPwbBZFjjGgGUA6NLw09EwE0CqkOc4q9oUmW1yo/edit?usp=sharing"",""พะเยา!I235"")"),2000)</f>
        <v>2000</v>
      </c>
      <c r="J340" s="191">
        <f ca="1">IFERROR(__xludf.DUMMYFUNCTION("IMPORTRANGE(""https://docs.google.com/spreadsheets/d/11923uPwbBZFjjGgGUA6NLw09EwE0CqkOc4q9oUmW1yo/edit?usp=sharing"",""พะเยา!J235"")"),0)</f>
        <v>0</v>
      </c>
      <c r="K340" s="333">
        <f t="shared" ca="1" si="103"/>
        <v>0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IFERROR(__xludf.DUMMYFUNCTION("IMPORTRANGE(""https://docs.google.com/spreadsheets/d/11923uPwbBZFjjGgGUA6NLw09EwE0CqkOc4q9oUmW1yo/edit?usp=sharing"",""พะเยา!I236"")"),580)</f>
        <v>580</v>
      </c>
      <c r="J341" s="191">
        <f ca="1">IFERROR(__xludf.DUMMYFUNCTION("IMPORTRANGE(""https://docs.google.com/spreadsheets/d/11923uPwbBZFjjGgGUA6NLw09EwE0CqkOc4q9oUmW1yo/edit?usp=sharing"",""พะเยา!J236"")"),0)</f>
        <v>0</v>
      </c>
      <c r="K341" s="333">
        <f t="shared" ca="1" si="103"/>
        <v>0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IFERROR(__xludf.DUMMYFUNCTION("IMPORTRANGE(""https://docs.google.com/spreadsheets/d/11923uPwbBZFjjGgGUA6NLw09EwE0CqkOc4q9oUmW1yo/edit?usp=sharing"",""พะเยา!I237"")"),0)</f>
        <v>0</v>
      </c>
      <c r="J342" s="191">
        <f ca="1">IFERROR(__xludf.DUMMYFUNCTION("IMPORTRANGE(""https://docs.google.com/spreadsheets/d/11923uPwbBZFjjGgGUA6NLw09EwE0CqkOc4q9oUmW1yo/edit?usp=sharing"",""พะเยา!J237"")"),0)</f>
        <v>0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IFERROR(__xludf.DUMMYFUNCTION("IMPORTRANGE(""https://docs.google.com/spreadsheets/d/11923uPwbBZFjjGgGUA6NLw09EwE0CqkOc4q9oUmW1yo/edit?usp=sharing"",""พะเยา!I238"")"),580)</f>
        <v>580</v>
      </c>
      <c r="J343" s="191">
        <f ca="1">IFERROR(__xludf.DUMMYFUNCTION("IMPORTRANGE(""https://docs.google.com/spreadsheets/d/11923uPwbBZFjjGgGUA6NLw09EwE0CqkOc4q9oUmW1yo/edit?usp=sharing"",""พะเยา!J238"")"),0)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IFERROR(__xludf.DUMMYFUNCTION("IMPORTRANGE(""https://docs.google.com/spreadsheets/d/11923uPwbBZFjjGgGUA6NLw09EwE0CqkOc4q9oUmW1yo/edit?usp=sharing"",""พะเยา!I239"")"),0)</f>
        <v>0</v>
      </c>
      <c r="J344" s="191">
        <f ca="1">IFERROR(__xludf.DUMMYFUNCTION("IMPORTRANGE(""https://docs.google.com/spreadsheets/d/11923uPwbBZFjjGgGUA6NLw09EwE0CqkOc4q9oUmW1yo/edit?usp=sharing"",""พะเยา!J239"")"),0)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IFERROR(__xludf.DUMMYFUNCTION("IMPORTRANGE(""https://docs.google.com/spreadsheets/d/11923uPwbBZFjjGgGUA6NLw09EwE0CqkOc4q9oUmW1yo/edit?usp=sharing"",""พะเยา!I240"")"),580)</f>
        <v>580</v>
      </c>
      <c r="J345" s="191">
        <f ca="1">IFERROR(__xludf.DUMMYFUNCTION("IMPORTRANGE(""https://docs.google.com/spreadsheets/d/11923uPwbBZFjjGgGUA6NLw09EwE0CqkOc4q9oUmW1yo/edit?usp=sharing"",""พะเยา!J240"")"),0)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IFERROR(__xludf.DUMMYFUNCTION("IMPORTRANGE(""https://docs.google.com/spreadsheets/d/11923uPwbBZFjjGgGUA6NLw09EwE0CqkOc4q9oUmW1yo/edit?usp=sharing"",""พะเยา!I241"")"),0)</f>
        <v>0</v>
      </c>
      <c r="J346" s="191">
        <f ca="1">IFERROR(__xludf.DUMMYFUNCTION("IMPORTRANGE(""https://docs.google.com/spreadsheets/d/11923uPwbBZFjjGgGUA6NLw09EwE0CqkOc4q9oUmW1yo/edit?usp=sharing"",""พะเยา!J241"")"),0)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IFERROR(__xludf.DUMMYFUNCTION("IMPORTRANGE(""https://docs.google.com/spreadsheets/d/11923uPwbBZFjjGgGUA6NLw09EwE0CqkOc4q9oUmW1yo/edit?usp=sharing"",""พะเยา!L242"")"),2535236)</f>
        <v>2535236</v>
      </c>
      <c r="M347" s="347"/>
      <c r="N347" s="347">
        <f ca="1">IFERROR(__xludf.DUMMYFUNCTION("IMPORTRANGE(""https://docs.google.com/spreadsheets/d/11923uPwbBZFjjGgGUA6NLw09EwE0CqkOc4q9oUmW1yo/edit?usp=sharing"",""พะเยา!M242"")"),185277.09)</f>
        <v>185277.09</v>
      </c>
      <c r="O347" s="347">
        <f ca="1">+IF(L347&gt;0,N347*100/L347,0)</f>
        <v>7.308080588947143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IFERROR(__xludf.DUMMYFUNCTION("IMPORTRANGE(""https://docs.google.com/spreadsheets/d/11923uPwbBZFjjGgGUA6NLw09EwE0CqkOc4q9oUmW1yo/edit?usp=sharing"",""พะเยา!I244"")"),105)</f>
        <v>105</v>
      </c>
      <c r="J349" s="360">
        <f ca="1">IFERROR(__xludf.DUMMYFUNCTION("IMPORTRANGE(""https://docs.google.com/spreadsheets/d/11923uPwbBZFjjGgGUA6NLw09EwE0CqkOc4q9oUmW1yo/edit?usp=sharing"",""พะเยา!J244"")"),0)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IFERROR(__xludf.DUMMYFUNCTION("IMPORTRANGE(""https://docs.google.com/spreadsheets/d/11923uPwbBZFjjGgGUA6NLw09EwE0CqkOc4q9oUmW1yo/edit?usp=sharing"",""พะเยา!L244"")"),363980)</f>
        <v>363980</v>
      </c>
      <c r="M349" s="362"/>
      <c r="N349" s="362">
        <f ca="1">IFERROR(__xludf.DUMMYFUNCTION("IMPORTRANGE(""https://docs.google.com/spreadsheets/d/11923uPwbBZFjjGgGUA6NLw09EwE0CqkOc4q9oUmW1yo/edit?usp=sharing"",""พะเยา!M244"")"),44467.74)</f>
        <v>44467.74</v>
      </c>
      <c r="O349" s="362">
        <f ca="1">+IF(L349&gt;0,N349*100/L349,0)</f>
        <v>12.217083356228365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IFERROR(__xludf.DUMMYFUNCTION("IMPORTRANGE(""https://docs.google.com/spreadsheets/d/11923uPwbBZFjjGgGUA6NLw09EwE0CqkOc4q9oUmW1yo/edit?usp=sharing"",""พะเยา!I245"")"),60)</f>
        <v>60</v>
      </c>
      <c r="J350" s="360">
        <f ca="1">IFERROR(__xludf.DUMMYFUNCTION("IMPORTRANGE(""https://docs.google.com/spreadsheets/d/11923uPwbBZFjjGgGUA6NLw09EwE0CqkOc4q9oUmW1yo/edit?usp=sharing"",""พะเยา!J245"")"),0)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IFERROR(__xludf.DUMMYFUNCTION("IMPORTRANGE(""https://docs.google.com/spreadsheets/d/11923uPwbBZFjjGgGUA6NLw09EwE0CqkOc4q9oUmW1yo/edit?usp=sharing"",""พะเยา!L246"")"),0)</f>
        <v>0</v>
      </c>
      <c r="M351" s="169"/>
      <c r="N351" s="169">
        <f ca="1">IFERROR(__xludf.DUMMYFUNCTION("IMPORTRANGE(""https://docs.google.com/spreadsheets/d/11923uPwbBZFjjGgGUA6NLw09EwE0CqkOc4q9oUmW1yo/edit?usp=sharing"",""พะเยา!M246"")"),0)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IFERROR(__xludf.DUMMYFUNCTION("IMPORTRANGE(""https://docs.google.com/spreadsheets/d/11923uPwbBZFjjGgGUA6NLw09EwE0CqkOc4q9oUmW1yo/edit?usp=sharing"",""พะเยา!L247"")"),363980)</f>
        <v>363980</v>
      </c>
      <c r="M352" s="169"/>
      <c r="N352" s="169">
        <f ca="1">IFERROR(__xludf.DUMMYFUNCTION("IMPORTRANGE(""https://docs.google.com/spreadsheets/d/11923uPwbBZFjjGgGUA6NLw09EwE0CqkOc4q9oUmW1yo/edit?usp=sharing"",""พะเยา!M247"")"),44467.74)</f>
        <v>44467.74</v>
      </c>
      <c r="O352" s="169">
        <f t="shared" ca="1" si="105"/>
        <v>12.217083356228365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IFERROR(__xludf.DUMMYFUNCTION("IMPORTRANGE(""https://docs.google.com/spreadsheets/d/11923uPwbBZFjjGgGUA6NLw09EwE0CqkOc4q9oUmW1yo/edit?usp=sharing"",""พะเยา!L248"")"),0)</f>
        <v>0</v>
      </c>
      <c r="M353" s="171"/>
      <c r="N353" s="171">
        <f ca="1">IFERROR(__xludf.DUMMYFUNCTION("IMPORTRANGE(""https://docs.google.com/spreadsheets/d/11923uPwbBZFjjGgGUA6NLw09EwE0CqkOc4q9oUmW1yo/edit?usp=sharing"",""พะเยา!M248"")"),0)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IFERROR(__xludf.DUMMYFUNCTION("IMPORTRANGE(""https://docs.google.com/spreadsheets/d/11923uPwbBZFjjGgGUA6NLw09EwE0CqkOc4q9oUmW1yo/edit?usp=sharing"",""พะเยา!L249"")"),363980)</f>
        <v>363980</v>
      </c>
      <c r="M354" s="171"/>
      <c r="N354" s="171">
        <f ca="1">IFERROR(__xludf.DUMMYFUNCTION("IMPORTRANGE(""https://docs.google.com/spreadsheets/d/11923uPwbBZFjjGgGUA6NLw09EwE0CqkOc4q9oUmW1yo/edit?usp=sharing"",""พะเยา!M249"")"),44467.74)</f>
        <v>44467.74</v>
      </c>
      <c r="O354" s="171">
        <f t="shared" ca="1" si="105"/>
        <v>12.217083356228365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IFERROR(__xludf.DUMMYFUNCTION("IMPORTRANGE(""https://docs.google.com/spreadsheets/d/11923uPwbBZFjjGgGUA6NLw09EwE0CqkOc4q9oUmW1yo/edit?usp=sharing"",""พะเยา!M250"")"),19000)</f>
        <v>19000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IFERROR(__xludf.DUMMYFUNCTION("IMPORTRANGE(""https://docs.google.com/spreadsheets/d/11923uPwbBZFjjGgGUA6NLw09EwE0CqkOc4q9oUmW1yo/edit?usp=sharing"",""พะเยา!M251"")"),0)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IFERROR(__xludf.DUMMYFUNCTION("IMPORTRANGE(""https://docs.google.com/spreadsheets/d/11923uPwbBZFjjGgGUA6NLw09EwE0CqkOc4q9oUmW1yo/edit?usp=sharing"",""พะเยา!M252"")"),15967.74)</f>
        <v>15967.74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IFERROR(__xludf.DUMMYFUNCTION("IMPORTRANGE(""https://docs.google.com/spreadsheets/d/11923uPwbBZFjjGgGUA6NLw09EwE0CqkOc4q9oUmW1yo/edit?usp=sharing"",""พะเยา!M253"")"),9500)</f>
        <v>9500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IFERROR(__xludf.DUMMYFUNCTION("IMPORTRANGE(""https://docs.google.com/spreadsheets/d/11923uPwbBZFjjGgGUA6NLw09EwE0CqkOc4q9oUmW1yo/edit?usp=sharing"",""พะเยา!J255"")"),0)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IFERROR(__xludf.DUMMYFUNCTION("IMPORTRANGE(""https://docs.google.com/spreadsheets/d/11923uPwbBZFjjGgGUA6NLw09EwE0CqkOc4q9oUmW1yo/edit?usp=sharing"",""พะเยา!J256"")"),1)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IFERROR(__xludf.DUMMYFUNCTION("IMPORTRANGE(""https://docs.google.com/spreadsheets/d/11923uPwbBZFjjGgGUA6NLw09EwE0CqkOc4q9oUmW1yo/edit?usp=sharing"",""พะเยา!J257"")"),1)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IFERROR(__xludf.DUMMYFUNCTION("IMPORTRANGE(""https://docs.google.com/spreadsheets/d/11923uPwbBZFjjGgGUA6NLw09EwE0CqkOc4q9oUmW1yo/edit?usp=sharing"",""พะเยา!J258"")"),1)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IFERROR(__xludf.DUMMYFUNCTION("IMPORTRANGE(""https://docs.google.com/spreadsheets/d/11923uPwbBZFjjGgGUA6NLw09EwE0CqkOc4q9oUmW1yo/edit?usp=sharing"",""พะเยา!J166"")"),0)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IFERROR(__xludf.DUMMYFUNCTION("IMPORTRANGE(""https://docs.google.com/spreadsheets/d/11923uPwbBZFjjGgGUA6NLw09EwE0CqkOc4q9oUmW1yo/edit?usp=sharing"",""พะเยา!J166"")"),0)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IFERROR(__xludf.DUMMYFUNCTION("IMPORTRANGE(""https://docs.google.com/spreadsheets/d/11923uPwbBZFjjGgGUA6NLw09EwE0CqkOc4q9oUmW1yo/edit?usp=sharing"",""พะเยา!J166"")"),0)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IFERROR(__xludf.DUMMYFUNCTION("IMPORTRANGE(""https://docs.google.com/spreadsheets/d/11923uPwbBZFjjGgGUA6NLw09EwE0CqkOc4q9oUmW1yo/edit?usp=sharing"",""พะเยา!J166"")"),0)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IFERROR(__xludf.DUMMYFUNCTION("IMPORTRANGE(""https://docs.google.com/spreadsheets/d/11923uPwbBZFjjGgGUA6NLw09EwE0CqkOc4q9oUmW1yo/edit?usp=sharing"",""พะเยา!I263"")"),60)</f>
        <v>60</v>
      </c>
      <c r="J368" s="191">
        <f ca="1">IFERROR(__xludf.DUMMYFUNCTION("IMPORTRANGE(""https://docs.google.com/spreadsheets/d/11923uPwbBZFjjGgGUA6NLw09EwE0CqkOc4q9oUmW1yo/edit?usp=sharing"",""พะเยา!J263"")"),0)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IFERROR(__xludf.DUMMYFUNCTION("IMPORTRANGE(""https://docs.google.com/spreadsheets/d/11923uPwbBZFjjGgGUA6NLw09EwE0CqkOc4q9oUmW1yo/edit?usp=sharing"",""พะเยา!I164"")"),0)</f>
        <v>0</v>
      </c>
      <c r="J369" s="191">
        <f ca="1">IFERROR(__xludf.DUMMYFUNCTION("IMPORTRANGE(""https://docs.google.com/spreadsheets/d/11923uPwbBZFjjGgGUA6NLw09EwE0CqkOc4q9oUmW1yo/edit?usp=sharing"",""พะเยา!J164"")"),0)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IFERROR(__xludf.DUMMYFUNCTION("IMPORTRANGE(""https://docs.google.com/spreadsheets/d/11923uPwbBZFjjGgGUA6NLw09EwE0CqkOc4q9oUmW1yo/edit?usp=sharing"",""พะเยา!I265"")"),60)</f>
        <v>60</v>
      </c>
      <c r="J370" s="191">
        <f ca="1">IFERROR(__xludf.DUMMYFUNCTION("IMPORTRANGE(""https://docs.google.com/spreadsheets/d/11923uPwbBZFjjGgGUA6NLw09EwE0CqkOc4q9oUmW1yo/edit?usp=sharing"",""พะเยา!J265"")"),40)</f>
        <v>40</v>
      </c>
      <c r="K370" s="168">
        <f t="shared" ca="1" si="106"/>
        <v>66.666666666666671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IFERROR(__xludf.DUMMYFUNCTION("IMPORTRANGE(""https://docs.google.com/spreadsheets/d/11923uPwbBZFjjGgGUA6NLw09EwE0CqkOc4q9oUmW1yo/edit?usp=sharing"",""พะเยา!I164"")"),0)</f>
        <v>0</v>
      </c>
      <c r="J371" s="192">
        <f ca="1">IFERROR(__xludf.DUMMYFUNCTION("IMPORTRANGE(""https://docs.google.com/spreadsheets/d/11923uPwbBZFjjGgGUA6NLw09EwE0CqkOc4q9oUmW1yo/edit?usp=sharing"",""พะเยา!J164"")"),0)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IFERROR(__xludf.DUMMYFUNCTION("IMPORTRANGE(""https://docs.google.com/spreadsheets/d/11923uPwbBZFjjGgGUA6NLw09EwE0CqkOc4q9oUmW1yo/edit?usp=sharing"",""พะเยา!I267"")"),60)</f>
        <v>60</v>
      </c>
      <c r="J372" s="192">
        <f ca="1">IFERROR(__xludf.DUMMYFUNCTION("IMPORTRANGE(""https://docs.google.com/spreadsheets/d/11923uPwbBZFjjGgGUA6NLw09EwE0CqkOc4q9oUmW1yo/edit?usp=sharing"",""พะเยา!J267"")"),0)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IFERROR(__xludf.DUMMYFUNCTION("IMPORTRANGE(""https://docs.google.com/spreadsheets/d/11923uPwbBZFjjGgGUA6NLw09EwE0CqkOc4q9oUmW1yo/edit?usp=sharing"",""พะเยา!I164"")"),0)</f>
        <v>0</v>
      </c>
      <c r="J373" s="191">
        <f ca="1">IFERROR(__xludf.DUMMYFUNCTION("IMPORTRANGE(""https://docs.google.com/spreadsheets/d/11923uPwbBZFjjGgGUA6NLw09EwE0CqkOc4q9oUmW1yo/edit?usp=sharing"",""พะเยา!J164"")"),0)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IFERROR(__xludf.DUMMYFUNCTION("IMPORTRANGE(""https://docs.google.com/spreadsheets/d/11923uPwbBZFjjGgGUA6NLw09EwE0CqkOc4q9oUmW1yo/edit?usp=sharing"",""พะเยา!I164"")"),0)</f>
        <v>0</v>
      </c>
      <c r="J374" s="191">
        <f ca="1">IFERROR(__xludf.DUMMYFUNCTION("IMPORTRANGE(""https://docs.google.com/spreadsheets/d/11923uPwbBZFjjGgGUA6NLw09EwE0CqkOc4q9oUmW1yo/edit?usp=sharing"",""พะเยา!J164"")"),0)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IFERROR(__xludf.DUMMYFUNCTION("IMPORTRANGE(""https://docs.google.com/spreadsheets/d/11923uPwbBZFjjGgGUA6NLw09EwE0CqkOc4q9oUmW1yo/edit?usp=sharing"",""พะเยา!I270"")"),105)</f>
        <v>105</v>
      </c>
      <c r="J375" s="191">
        <f ca="1">IFERROR(__xludf.DUMMYFUNCTION("IMPORTRANGE(""https://docs.google.com/spreadsheets/d/11923uPwbBZFjjGgGUA6NLw09EwE0CqkOc4q9oUmW1yo/edit?usp=sharing"",""พะเยา!J270"")"),0)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IFERROR(__xludf.DUMMYFUNCTION("IMPORTRANGE(""https://docs.google.com/spreadsheets/d/11923uPwbBZFjjGgGUA6NLw09EwE0CqkOc4q9oUmW1yo/edit?usp=sharing"",""พะเยา!I271"")"),30)</f>
        <v>30</v>
      </c>
      <c r="J376" s="192">
        <f ca="1">IFERROR(__xludf.DUMMYFUNCTION("IMPORTRANGE(""https://docs.google.com/spreadsheets/d/11923uPwbBZFjjGgGUA6NLw09EwE0CqkOc4q9oUmW1yo/edit?usp=sharing"",""พะเยา!J271"")"),0)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IFERROR(__xludf.DUMMYFUNCTION("IMPORTRANGE(""https://docs.google.com/spreadsheets/d/11923uPwbBZFjjGgGUA6NLw09EwE0CqkOc4q9oUmW1yo/edit?usp=sharing"",""พะเยา!I272"")"),75)</f>
        <v>75</v>
      </c>
      <c r="J377" s="191">
        <f ca="1">IFERROR(__xludf.DUMMYFUNCTION("IMPORTRANGE(""https://docs.google.com/spreadsheets/d/11923uPwbBZFjjGgGUA6NLw09EwE0CqkOc4q9oUmW1yo/edit?usp=sharing"",""พะเยา!J272"")"),0)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IFERROR(__xludf.DUMMYFUNCTION("IMPORTRANGE(""https://docs.google.com/spreadsheets/d/11923uPwbBZFjjGgGUA6NLw09EwE0CqkOc4q9oUmW1yo/edit?usp=sharing"",""พะเยา!J273"")"),0)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IFERROR(__xludf.DUMMYFUNCTION("IMPORTRANGE(""https://docs.google.com/spreadsheets/d/11923uPwbBZFjjGgGUA6NLw09EwE0CqkOc4q9oUmW1yo/edit?usp=sharing"",""พะเยา!I275"")"),1000)</f>
        <v>1000</v>
      </c>
      <c r="J380" s="360">
        <f ca="1">IFERROR(__xludf.DUMMYFUNCTION("IMPORTRANGE(""https://docs.google.com/spreadsheets/d/11923uPwbBZFjjGgGUA6NLw09EwE0CqkOc4q9oUmW1yo/edit?usp=sharing"",""พะเยา!J275"")"),0)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IFERROR(__xludf.DUMMYFUNCTION("IMPORTRANGE(""https://docs.google.com/spreadsheets/d/11923uPwbBZFjjGgGUA6NLw09EwE0CqkOc4q9oUmW1yo/edit?usp=sharing"",""พะเยา!L275"")"),1028520)</f>
        <v>1028520</v>
      </c>
      <c r="M380" s="362"/>
      <c r="N380" s="362">
        <f ca="1">IFERROR(__xludf.DUMMYFUNCTION("IMPORTRANGE(""https://docs.google.com/spreadsheets/d/11923uPwbBZFjjGgGUA6NLw09EwE0CqkOc4q9oUmW1yo/edit?usp=sharing"",""พะเยา!M275"")"),82120)</f>
        <v>82120</v>
      </c>
      <c r="O380" s="362">
        <f ca="1">+IF(L380&gt;0,N380*100/L380,0)</f>
        <v>7.9842881032940536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IFERROR(__xludf.DUMMYFUNCTION("IMPORTRANGE(""https://docs.google.com/spreadsheets/d/11923uPwbBZFjjGgGUA6NLw09EwE0CqkOc4q9oUmW1yo/edit?usp=sharing"",""พะเยา!I276"")"),100)</f>
        <v>100</v>
      </c>
      <c r="J381" s="360">
        <f ca="1">IFERROR(__xludf.DUMMYFUNCTION("IMPORTRANGE(""https://docs.google.com/spreadsheets/d/11923uPwbBZFjjGgGUA6NLw09EwE0CqkOc4q9oUmW1yo/edit?usp=sharing"",""พะเยา!J276"")"),0)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IFERROR(__xludf.DUMMYFUNCTION("IMPORTRANGE(""https://docs.google.com/spreadsheets/d/11923uPwbBZFjjGgGUA6NLw09EwE0CqkOc4q9oUmW1yo/edit?usp=sharing"",""พะเยา!L277"")"),0)</f>
        <v>0</v>
      </c>
      <c r="M382" s="169"/>
      <c r="N382" s="169">
        <f ca="1">IFERROR(__xludf.DUMMYFUNCTION("IMPORTRANGE(""https://docs.google.com/spreadsheets/d/11923uPwbBZFjjGgGUA6NLw09EwE0CqkOc4q9oUmW1yo/edit?usp=sharing"",""พะเยา!M277"")"),0)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IFERROR(__xludf.DUMMYFUNCTION("IMPORTRANGE(""https://docs.google.com/spreadsheets/d/11923uPwbBZFjjGgGUA6NLw09EwE0CqkOc4q9oUmW1yo/edit?usp=sharing"",""พะเยา!L278"")"),1028520)</f>
        <v>1028520</v>
      </c>
      <c r="M383" s="169"/>
      <c r="N383" s="169">
        <f ca="1">IFERROR(__xludf.DUMMYFUNCTION("IMPORTRANGE(""https://docs.google.com/spreadsheets/d/11923uPwbBZFjjGgGUA6NLw09EwE0CqkOc4q9oUmW1yo/edit?usp=sharing"",""พะเยา!M278"")"),82120)</f>
        <v>82120</v>
      </c>
      <c r="O383" s="169">
        <f t="shared" ca="1" si="109"/>
        <v>7.9842881032940536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IFERROR(__xludf.DUMMYFUNCTION("IMPORTRANGE(""https://docs.google.com/spreadsheets/d/11923uPwbBZFjjGgGUA6NLw09EwE0CqkOc4q9oUmW1yo/edit?usp=sharing"",""พะเยา!L279"")"),0)</f>
        <v>0</v>
      </c>
      <c r="M384" s="171"/>
      <c r="N384" s="171">
        <f ca="1">IFERROR(__xludf.DUMMYFUNCTION("IMPORTRANGE(""https://docs.google.com/spreadsheets/d/11923uPwbBZFjjGgGUA6NLw09EwE0CqkOc4q9oUmW1yo/edit?usp=sharing"",""พะเยา!M279"")"),0)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IFERROR(__xludf.DUMMYFUNCTION("IMPORTRANGE(""https://docs.google.com/spreadsheets/d/11923uPwbBZFjjGgGUA6NLw09EwE0CqkOc4q9oUmW1yo/edit?usp=sharing"",""พะเยา!L280"")"),1028520)</f>
        <v>1028520</v>
      </c>
      <c r="M385" s="171"/>
      <c r="N385" s="171">
        <f ca="1">IFERROR(__xludf.DUMMYFUNCTION("IMPORTRANGE(""https://docs.google.com/spreadsheets/d/11923uPwbBZFjjGgGUA6NLw09EwE0CqkOc4q9oUmW1yo/edit?usp=sharing"",""พะเยา!M280"")"),82120)</f>
        <v>82120</v>
      </c>
      <c r="O385" s="171">
        <f t="shared" ca="1" si="109"/>
        <v>7.9842881032940536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IFERROR(__xludf.DUMMYFUNCTION("IMPORTRANGE(""https://docs.google.com/spreadsheets/d/11923uPwbBZFjjGgGUA6NLw09EwE0CqkOc4q9oUmW1yo/edit?usp=sharing"",""พะเยา!M281"")"),64040)</f>
        <v>64040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IFERROR(__xludf.DUMMYFUNCTION("IMPORTRANGE(""https://docs.google.com/spreadsheets/d/11923uPwbBZFjjGgGUA6NLw09EwE0CqkOc4q9oUmW1yo/edit?usp=sharing"",""พะเยา!M282"")"),0)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IFERROR(__xludf.DUMMYFUNCTION("IMPORTRANGE(""https://docs.google.com/spreadsheets/d/11923uPwbBZFjjGgGUA6NLw09EwE0CqkOc4q9oUmW1yo/edit?usp=sharing"",""พะเยา!M283"")"),11000)</f>
        <v>11000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IFERROR(__xludf.DUMMYFUNCTION("IMPORTRANGE(""https://docs.google.com/spreadsheets/d/11923uPwbBZFjjGgGUA6NLw09EwE0CqkOc4q9oUmW1yo/edit?usp=sharing"",""พะเยา!M284"")"),7080)</f>
        <v>7080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IFERROR(__xludf.DUMMYFUNCTION("IMPORTRANGE(""https://docs.google.com/spreadsheets/d/11923uPwbBZFjjGgGUA6NLw09EwE0CqkOc4q9oUmW1yo/edit?usp=sharing"",""พะเยา!J286"")"),0)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IFERROR(__xludf.DUMMYFUNCTION("IMPORTRANGE(""https://docs.google.com/spreadsheets/d/11923uPwbBZFjjGgGUA6NLw09EwE0CqkOc4q9oUmW1yo/edit?usp=sharing"",""พะเยา!J287"")"),1)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IFERROR(__xludf.DUMMYFUNCTION("IMPORTRANGE(""https://docs.google.com/spreadsheets/d/11923uPwbBZFjjGgGUA6NLw09EwE0CqkOc4q9oUmW1yo/edit?usp=sharing"",""พะเยา!J288"")"),1)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IFERROR(__xludf.DUMMYFUNCTION("IMPORTRANGE(""https://docs.google.com/spreadsheets/d/11923uPwbBZFjjGgGUA6NLw09EwE0CqkOc4q9oUmW1yo/edit?usp=sharing"",""พะเยา!J289"")"),1)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IFERROR(__xludf.DUMMYFUNCTION("IMPORTRANGE(""https://docs.google.com/spreadsheets/d/11923uPwbBZFjjGgGUA6NLw09EwE0CqkOc4q9oUmW1yo/edit?usp=sharing"",""พะเยา!I291"")"),100)</f>
        <v>100</v>
      </c>
      <c r="J396" s="192">
        <f ca="1">IFERROR(__xludf.DUMMYFUNCTION("IMPORTRANGE(""https://docs.google.com/spreadsheets/d/11923uPwbBZFjjGgGUA6NLw09EwE0CqkOc4q9oUmW1yo/edit?usp=sharing"",""พะเยา!J291"")"),0)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IFERROR(__xludf.DUMMYFUNCTION("IMPORTRANGE(""https://docs.google.com/spreadsheets/d/11923uPwbBZFjjGgGUA6NLw09EwE0CqkOc4q9oUmW1yo/edit?usp=sharing"",""พะเยา!I292"")"),1000)</f>
        <v>1000</v>
      </c>
      <c r="J397" s="192">
        <f ca="1">IFERROR(__xludf.DUMMYFUNCTION("IMPORTRANGE(""https://docs.google.com/spreadsheets/d/11923uPwbBZFjjGgGUA6NLw09EwE0CqkOc4q9oUmW1yo/edit?usp=sharing"",""พะเยา!J292"")"),0)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IFERROR(__xludf.DUMMYFUNCTION("IMPORTRANGE(""https://docs.google.com/spreadsheets/d/11923uPwbBZFjjGgGUA6NLw09EwE0CqkOc4q9oUmW1yo/edit?usp=sharing"",""พะเยา!I293"")"),100)</f>
        <v>100</v>
      </c>
      <c r="J398" s="192">
        <f ca="1">IFERROR(__xludf.DUMMYFUNCTION("IMPORTRANGE(""https://docs.google.com/spreadsheets/d/11923uPwbBZFjjGgGUA6NLw09EwE0CqkOc4q9oUmW1yo/edit?usp=sharing"",""พะเยา!J293"")"),0)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IFERROR(__xludf.DUMMYFUNCTION("IMPORTRANGE(""https://docs.google.com/spreadsheets/d/11923uPwbBZFjjGgGUA6NLw09EwE0CqkOc4q9oUmW1yo/edit?usp=sharing"",""พะเยา!J294"")"),0)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IFERROR(__xludf.DUMMYFUNCTION("IMPORTRANGE(""https://docs.google.com/spreadsheets/d/11923uPwbBZFjjGgGUA6NLw09EwE0CqkOc4q9oUmW1yo/edit?usp=sharing"",""พะเยา!I296"")"),261)</f>
        <v>261</v>
      </c>
      <c r="J401" s="360">
        <f ca="1">IFERROR(__xludf.DUMMYFUNCTION("IMPORTRANGE(""https://docs.google.com/spreadsheets/d/11923uPwbBZFjjGgGUA6NLw09EwE0CqkOc4q9oUmW1yo/edit?usp=sharing"",""พะเยา!J296"")"),0)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IFERROR(__xludf.DUMMYFUNCTION("IMPORTRANGE(""https://docs.google.com/spreadsheets/d/11923uPwbBZFjjGgGUA6NLw09EwE0CqkOc4q9oUmW1yo/edit?usp=sharing"",""พะเยา!L296"")"),271920)</f>
        <v>271920</v>
      </c>
      <c r="M401" s="362"/>
      <c r="N401" s="362">
        <f ca="1">IFERROR(__xludf.DUMMYFUNCTION("IMPORTRANGE(""https://docs.google.com/spreadsheets/d/11923uPwbBZFjjGgGUA6NLw09EwE0CqkOc4q9oUmW1yo/edit?usp=sharing"",""พะเยา!M296"")"),0)</f>
        <v>0</v>
      </c>
      <c r="O401" s="362">
        <f ca="1">+IF(L401&gt;0,N401*100/L401,0)</f>
        <v>0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IFERROR(__xludf.DUMMYFUNCTION("IMPORTRANGE(""https://docs.google.com/spreadsheets/d/11923uPwbBZFjjGgGUA6NLw09EwE0CqkOc4q9oUmW1yo/edit?usp=sharing"",""พะเยา!I297"")"),87)</f>
        <v>87</v>
      </c>
      <c r="J402" s="360">
        <f ca="1">IFERROR(__xludf.DUMMYFUNCTION("IMPORTRANGE(""https://docs.google.com/spreadsheets/d/11923uPwbBZFjjGgGUA6NLw09EwE0CqkOc4q9oUmW1yo/edit?usp=sharing"",""พะเยา!J297"")"),0)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IFERROR(__xludf.DUMMYFUNCTION("IMPORTRANGE(""https://docs.google.com/spreadsheets/d/11923uPwbBZFjjGgGUA6NLw09EwE0CqkOc4q9oUmW1yo/edit?usp=sharing"",""พะเยา!L298"")"),0)</f>
        <v>0</v>
      </c>
      <c r="M403" s="169"/>
      <c r="N403" s="171">
        <f ca="1">IFERROR(__xludf.DUMMYFUNCTION("IMPORTRANGE(""https://docs.google.com/spreadsheets/d/11923uPwbBZFjjGgGUA6NLw09EwE0CqkOc4q9oUmW1yo/edit?usp=sharing"",""พะเยา!M298"")"),0)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IFERROR(__xludf.DUMMYFUNCTION("IMPORTRANGE(""https://docs.google.com/spreadsheets/d/11923uPwbBZFjjGgGUA6NLw09EwE0CqkOc4q9oUmW1yo/edit?usp=sharing"",""พะเยา!L299"")"),271920)</f>
        <v>271920</v>
      </c>
      <c r="M404" s="169"/>
      <c r="N404" s="171">
        <f ca="1">IFERROR(__xludf.DUMMYFUNCTION("IMPORTRANGE(""https://docs.google.com/spreadsheets/d/11923uPwbBZFjjGgGUA6NLw09EwE0CqkOc4q9oUmW1yo/edit?usp=sharing"",""พะเยา!M299"")"),0)</f>
        <v>0</v>
      </c>
      <c r="O404" s="171">
        <f t="shared" ca="1" si="112"/>
        <v>0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IFERROR(__xludf.DUMMYFUNCTION("IMPORTRANGE(""https://docs.google.com/spreadsheets/d/11923uPwbBZFjjGgGUA6NLw09EwE0CqkOc4q9oUmW1yo/edit?usp=sharing"",""พะเยา!L300"")"),0)</f>
        <v>0</v>
      </c>
      <c r="M405" s="171"/>
      <c r="N405" s="171">
        <f ca="1">IFERROR(__xludf.DUMMYFUNCTION("IMPORTRANGE(""https://docs.google.com/spreadsheets/d/11923uPwbBZFjjGgGUA6NLw09EwE0CqkOc4q9oUmW1yo/edit?usp=sharing"",""พะเยา!M300"")"),0)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IFERROR(__xludf.DUMMYFUNCTION("IMPORTRANGE(""https://docs.google.com/spreadsheets/d/11923uPwbBZFjjGgGUA6NLw09EwE0CqkOc4q9oUmW1yo/edit?usp=sharing"",""พะเยา!L301"")"),271920)</f>
        <v>271920</v>
      </c>
      <c r="M406" s="171"/>
      <c r="N406" s="171">
        <f ca="1">IFERROR(__xludf.DUMMYFUNCTION("IMPORTRANGE(""https://docs.google.com/spreadsheets/d/11923uPwbBZFjjGgGUA6NLw09EwE0CqkOc4q9oUmW1yo/edit?usp=sharing"",""พะเยา!M301"")"),0)</f>
        <v>0</v>
      </c>
      <c r="O406" s="171">
        <f t="shared" ca="1" si="112"/>
        <v>0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IFERROR(__xludf.DUMMYFUNCTION("IMPORTRANGE(""https://docs.google.com/spreadsheets/d/11923uPwbBZFjjGgGUA6NLw09EwE0CqkOc4q9oUmW1yo/edit?usp=sharing"",""พะเยา!M302"")"),0)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IFERROR(__xludf.DUMMYFUNCTION("IMPORTRANGE(""https://docs.google.com/spreadsheets/d/11923uPwbBZFjjGgGUA6NLw09EwE0CqkOc4q9oUmW1yo/edit?usp=sharing"",""พะเยา!M303"")"),0)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IFERROR(__xludf.DUMMYFUNCTION("IMPORTRANGE(""https://docs.google.com/spreadsheets/d/11923uPwbBZFjjGgGUA6NLw09EwE0CqkOc4q9oUmW1yo/edit?usp=sharing"",""พะเยา!M304"")"),0)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IFERROR(__xludf.DUMMYFUNCTION("IMPORTRANGE(""https://docs.google.com/spreadsheets/d/11923uPwbBZFjjGgGUA6NLw09EwE0CqkOc4q9oUmW1yo/edit?usp=sharing"",""พะเยา!M305"")"),0)</f>
        <v>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IFERROR(__xludf.DUMMYFUNCTION("IMPORTRANGE(""https://docs.google.com/spreadsheets/d/11923uPwbBZFjjGgGUA6NLw09EwE0CqkOc4q9oUmW1yo/edit?usp=sharing"",""พะเยา!J307"")"),0)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IFERROR(__xludf.DUMMYFUNCTION("IMPORTRANGE(""https://docs.google.com/spreadsheets/d/11923uPwbBZFjjGgGUA6NLw09EwE0CqkOc4q9oUmW1yo/edit?usp=sharing"",""พะเยา!J308"")"),1)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IFERROR(__xludf.DUMMYFUNCTION("IMPORTRANGE(""https://docs.google.com/spreadsheets/d/11923uPwbBZFjjGgGUA6NLw09EwE0CqkOc4q9oUmW1yo/edit?usp=sharing"",""พะเยา!J309"")"),1)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IFERROR(__xludf.DUMMYFUNCTION("IMPORTRANGE(""https://docs.google.com/spreadsheets/d/11923uPwbBZFjjGgGUA6NLw09EwE0CqkOc4q9oUmW1yo/edit?usp=sharing"",""พะเยา!J310"")"),1)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IFERROR(__xludf.DUMMYFUNCTION("IMPORTRANGE(""https://docs.google.com/spreadsheets/d/11923uPwbBZFjjGgGUA6NLw09EwE0CqkOc4q9oUmW1yo/edit?usp=sharing"",""พะเยา!I311"")"),87)</f>
        <v>87</v>
      </c>
      <c r="J416" s="203">
        <f ca="1">IFERROR(__xludf.DUMMYFUNCTION("IMPORTRANGE(""https://docs.google.com/spreadsheets/d/11923uPwbBZFjjGgGUA6NLw09EwE0CqkOc4q9oUmW1yo/edit?usp=sharing"",""พะเยา!J311"")"),0)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IFERROR(__xludf.DUMMYFUNCTION("IMPORTRANGE(""https://docs.google.com/spreadsheets/d/11923uPwbBZFjjGgGUA6NLw09EwE0CqkOc4q9oUmW1yo/edit?usp=sharing"",""พะเยา!I312"")"),20)</f>
        <v>20</v>
      </c>
      <c r="J417" s="379">
        <f ca="1">IFERROR(__xludf.DUMMYFUNCTION("IMPORTRANGE(""https://docs.google.com/spreadsheets/d/11923uPwbBZFjjGgGUA6NLw09EwE0CqkOc4q9oUmW1yo/edit?usp=sharing"",""พะเยา!J312"")"),0)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IFERROR(__xludf.DUMMYFUNCTION("IMPORTRANGE(""https://docs.google.com/spreadsheets/d/11923uPwbBZFjjGgGUA6NLw09EwE0CqkOc4q9oUmW1yo/edit?usp=sharing"",""พะเยา!I313"")"),60)</f>
        <v>60</v>
      </c>
      <c r="J418" s="380">
        <f ca="1">IFERROR(__xludf.DUMMYFUNCTION("IMPORTRANGE(""https://docs.google.com/spreadsheets/d/11923uPwbBZFjjGgGUA6NLw09EwE0CqkOc4q9oUmW1yo/edit?usp=sharing"",""พะเยา!J313"")"),0)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IFERROR(__xludf.DUMMYFUNCTION("IMPORTRANGE(""https://docs.google.com/spreadsheets/d/11923uPwbBZFjjGgGUA6NLw09EwE0CqkOc4q9oUmW1yo/edit?usp=sharing"",""พะเยา!I314"")"),20)</f>
        <v>20</v>
      </c>
      <c r="J419" s="275">
        <f ca="1">IFERROR(__xludf.DUMMYFUNCTION("IMPORTRANGE(""https://docs.google.com/spreadsheets/d/11923uPwbBZFjjGgGUA6NLw09EwE0CqkOc4q9oUmW1yo/edit?usp=sharing"",""พะเยา!J314"")"),0)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IFERROR(__xludf.DUMMYFUNCTION("IMPORTRANGE(""https://docs.google.com/spreadsheets/d/11923uPwbBZFjjGgGUA6NLw09EwE0CqkOc4q9oUmW1yo/edit?usp=sharing"",""พะเยา!I315"")"),20)</f>
        <v>20</v>
      </c>
      <c r="J420" s="275">
        <f ca="1">IFERROR(__xludf.DUMMYFUNCTION("IMPORTRANGE(""https://docs.google.com/spreadsheets/d/11923uPwbBZFjjGgGUA6NLw09EwE0CqkOc4q9oUmW1yo/edit?usp=sharing"",""พะเยา!J315"")"),0)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IFERROR(__xludf.DUMMYFUNCTION("IMPORTRANGE(""https://docs.google.com/spreadsheets/d/11923uPwbBZFjjGgGUA6NLw09EwE0CqkOc4q9oUmW1yo/edit?usp=sharing"",""พะเยา!I316"")"),50)</f>
        <v>50</v>
      </c>
      <c r="J421" s="379">
        <f ca="1">IFERROR(__xludf.DUMMYFUNCTION("IMPORTRANGE(""https://docs.google.com/spreadsheets/d/11923uPwbBZFjjGgGUA6NLw09EwE0CqkOc4q9oUmW1yo/edit?usp=sharing"",""พะเยา!J316"")"),0)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IFERROR(__xludf.DUMMYFUNCTION("IMPORTRANGE(""https://docs.google.com/spreadsheets/d/11923uPwbBZFjjGgGUA6NLw09EwE0CqkOc4q9oUmW1yo/edit?usp=sharing"",""พะเยา!I317"")"),150)</f>
        <v>150</v>
      </c>
      <c r="J422" s="380">
        <f ca="1">IFERROR(__xludf.DUMMYFUNCTION("IMPORTRANGE(""https://docs.google.com/spreadsheets/d/11923uPwbBZFjjGgGUA6NLw09EwE0CqkOc4q9oUmW1yo/edit?usp=sharing"",""พะเยา!J317"")"),0)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IFERROR(__xludf.DUMMYFUNCTION("IMPORTRANGE(""https://docs.google.com/spreadsheets/d/11923uPwbBZFjjGgGUA6NLw09EwE0CqkOc4q9oUmW1yo/edit?usp=sharing"",""พะเยา!I318"")"),50)</f>
        <v>50</v>
      </c>
      <c r="J423" s="275">
        <f ca="1">IFERROR(__xludf.DUMMYFUNCTION("IMPORTRANGE(""https://docs.google.com/spreadsheets/d/11923uPwbBZFjjGgGUA6NLw09EwE0CqkOc4q9oUmW1yo/edit?usp=sharing"",""พะเยา!J318"")"),0)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IFERROR(__xludf.DUMMYFUNCTION("IMPORTRANGE(""https://docs.google.com/spreadsheets/d/11923uPwbBZFjjGgGUA6NLw09EwE0CqkOc4q9oUmW1yo/edit?usp=sharing"",""พะเยา!I319"")"),50)</f>
        <v>50</v>
      </c>
      <c r="J424" s="275">
        <f ca="1">IFERROR(__xludf.DUMMYFUNCTION("IMPORTRANGE(""https://docs.google.com/spreadsheets/d/11923uPwbBZFjjGgGUA6NLw09EwE0CqkOc4q9oUmW1yo/edit?usp=sharing"",""พะเยา!J319"")"),0)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IFERROR(__xludf.DUMMYFUNCTION("IMPORTRANGE(""https://docs.google.com/spreadsheets/d/11923uPwbBZFjjGgGUA6NLw09EwE0CqkOc4q9oUmW1yo/edit?usp=sharing"",""พะเยา!I320"")"),50)</f>
        <v>50</v>
      </c>
      <c r="J425" s="275">
        <f ca="1">IFERROR(__xludf.DUMMYFUNCTION("IMPORTRANGE(""https://docs.google.com/spreadsheets/d/11923uPwbBZFjjGgGUA6NLw09EwE0CqkOc4q9oUmW1yo/edit?usp=sharing"",""พะเยา!J320"")"),0)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IFERROR(__xludf.DUMMYFUNCTION("IMPORTRANGE(""https://docs.google.com/spreadsheets/d/11923uPwbBZFjjGgGUA6NLw09EwE0CqkOc4q9oUmW1yo/edit?usp=sharing"",""พะเยา!I321"")"),17)</f>
        <v>17</v>
      </c>
      <c r="J426" s="379">
        <f ca="1">IFERROR(__xludf.DUMMYFUNCTION("IMPORTRANGE(""https://docs.google.com/spreadsheets/d/11923uPwbBZFjjGgGUA6NLw09EwE0CqkOc4q9oUmW1yo/edit?usp=sharing"",""พะเยา!J321"")"),0)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IFERROR(__xludf.DUMMYFUNCTION("IMPORTRANGE(""https://docs.google.com/spreadsheets/d/11923uPwbBZFjjGgGUA6NLw09EwE0CqkOc4q9oUmW1yo/edit?usp=sharing"",""พะเยา!I322"")"),51)</f>
        <v>51</v>
      </c>
      <c r="J427" s="380">
        <f ca="1">IFERROR(__xludf.DUMMYFUNCTION("IMPORTRANGE(""https://docs.google.com/spreadsheets/d/11923uPwbBZFjjGgGUA6NLw09EwE0CqkOc4q9oUmW1yo/edit?usp=sharing"",""พะเยา!J322"")"),0)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IFERROR(__xludf.DUMMYFUNCTION("IMPORTRANGE(""https://docs.google.com/spreadsheets/d/11923uPwbBZFjjGgGUA6NLw09EwE0CqkOc4q9oUmW1yo/edit?usp=sharing"",""พะเยา!I323"")"),17)</f>
        <v>17</v>
      </c>
      <c r="J428" s="275">
        <f ca="1">IFERROR(__xludf.DUMMYFUNCTION("IMPORTRANGE(""https://docs.google.com/spreadsheets/d/11923uPwbBZFjjGgGUA6NLw09EwE0CqkOc4q9oUmW1yo/edit?usp=sharing"",""พะเยา!J323"")"),0)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IFERROR(__xludf.DUMMYFUNCTION("IMPORTRANGE(""https://docs.google.com/spreadsheets/d/11923uPwbBZFjjGgGUA6NLw09EwE0CqkOc4q9oUmW1yo/edit?usp=sharing"",""พะเยา!I324"")"),17)</f>
        <v>17</v>
      </c>
      <c r="J429" s="275">
        <f ca="1">IFERROR(__xludf.DUMMYFUNCTION("IMPORTRANGE(""https://docs.google.com/spreadsheets/d/11923uPwbBZFjjGgGUA6NLw09EwE0CqkOc4q9oUmW1yo/edit?usp=sharing"",""พะเยา!J324"")"),0)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IFERROR(__xludf.DUMMYFUNCTION("IMPORTRANGE(""https://docs.google.com/spreadsheets/d/11923uPwbBZFjjGgGUA6NLw09EwE0CqkOc4q9oUmW1yo/edit?usp=sharing"",""พะเยา!I325"")"),70)</f>
        <v>70</v>
      </c>
      <c r="J430" s="379">
        <f ca="1">IFERROR(__xludf.DUMMYFUNCTION("IMPORTRANGE(""https://docs.google.com/spreadsheets/d/11923uPwbBZFjjGgGUA6NLw09EwE0CqkOc4q9oUmW1yo/edit?usp=sharing"",""พะเยา!J325"")"),0)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IFERROR(__xludf.DUMMYFUNCTION("IMPORTRANGE(""https://docs.google.com/spreadsheets/d/11923uPwbBZFjjGgGUA6NLw09EwE0CqkOc4q9oUmW1yo/edit?usp=sharing"",""พะเยา!I326"")"),20)</f>
        <v>20</v>
      </c>
      <c r="J431" s="275">
        <f ca="1">IFERROR(__xludf.DUMMYFUNCTION("IMPORTRANGE(""https://docs.google.com/spreadsheets/d/11923uPwbBZFjjGgGUA6NLw09EwE0CqkOc4q9oUmW1yo/edit?usp=sharing"",""พะเยา!J326"")"),0)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IFERROR(__xludf.DUMMYFUNCTION("IMPORTRANGE(""https://docs.google.com/spreadsheets/d/11923uPwbBZFjjGgGUA6NLw09EwE0CqkOc4q9oUmW1yo/edit?usp=sharing"",""พะเยา!I327"")"),50)</f>
        <v>50</v>
      </c>
      <c r="J432" s="275">
        <f ca="1">IFERROR(__xludf.DUMMYFUNCTION("IMPORTRANGE(""https://docs.google.com/spreadsheets/d/11923uPwbBZFjjGgGUA6NLw09EwE0CqkOc4q9oUmW1yo/edit?usp=sharing"",""พะเยา!J327"")"),0)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IFERROR(__xludf.DUMMYFUNCTION("IMPORTRANGE(""https://docs.google.com/spreadsheets/d/11923uPwbBZFjjGgGUA6NLw09EwE0CqkOc4q9oUmW1yo/edit?usp=sharing"",""พะเยา!J328"")"),0)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IFERROR(__xludf.DUMMYFUNCTION("IMPORTRANGE(""https://docs.google.com/spreadsheets/d/11923uPwbBZFjjGgGUA6NLw09EwE0CqkOc4q9oUmW1yo/edit?usp=sharing"",""พะเยา!I330"")"),43)</f>
        <v>43</v>
      </c>
      <c r="J435" s="393">
        <f ca="1">IFERROR(__xludf.DUMMYFUNCTION("IMPORTRANGE(""https://docs.google.com/spreadsheets/d/11923uPwbBZFjjGgGUA6NLw09EwE0CqkOc4q9oUmW1yo/edit?usp=sharing"",""พะเยา!J330"")"),0)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IFERROR(__xludf.DUMMYFUNCTION("IMPORTRANGE(""https://docs.google.com/spreadsheets/d/11923uPwbBZFjjGgGUA6NLw09EwE0CqkOc4q9oUmW1yo/edit?usp=sharing"",""พะเยา!L330"")"),145000)</f>
        <v>145000</v>
      </c>
      <c r="M435" s="395"/>
      <c r="N435" s="395">
        <f ca="1">IFERROR(__xludf.DUMMYFUNCTION("IMPORTRANGE(""https://docs.google.com/spreadsheets/d/11923uPwbBZFjjGgGUA6NLw09EwE0CqkOc4q9oUmW1yo/edit?usp=sharing"",""พะเยา!M330"")"),12770)</f>
        <v>12770</v>
      </c>
      <c r="O435" s="395">
        <f t="shared" ref="O435:O439" ca="1" si="114">+IF(L435&gt;0,N435*100/L435,0)</f>
        <v>8.8068965517241384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IFERROR(__xludf.DUMMYFUNCTION("IMPORTRANGE(""https://docs.google.com/spreadsheets/d/11923uPwbBZFjjGgGUA6NLw09EwE0CqkOc4q9oUmW1yo/edit?usp=sharing"",""พะเยา!L331"")"),0)</f>
        <v>0</v>
      </c>
      <c r="M436" s="169"/>
      <c r="N436" s="171">
        <f ca="1">IFERROR(__xludf.DUMMYFUNCTION("IMPORTRANGE(""https://docs.google.com/spreadsheets/d/11923uPwbBZFjjGgGUA6NLw09EwE0CqkOc4q9oUmW1yo/edit?usp=sharing"",""พะเยา!M331"")"),0)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IFERROR(__xludf.DUMMYFUNCTION("IMPORTRANGE(""https://docs.google.com/spreadsheets/d/11923uPwbBZFjjGgGUA6NLw09EwE0CqkOc4q9oUmW1yo/edit?usp=sharing"",""พะเยา!L332"")"),145000)</f>
        <v>145000</v>
      </c>
      <c r="M437" s="169"/>
      <c r="N437" s="171">
        <f ca="1">IFERROR(__xludf.DUMMYFUNCTION("IMPORTRANGE(""https://docs.google.com/spreadsheets/d/11923uPwbBZFjjGgGUA6NLw09EwE0CqkOc4q9oUmW1yo/edit?usp=sharing"",""พะเยา!M332"")"),12770)</f>
        <v>12770</v>
      </c>
      <c r="O437" s="171">
        <f t="shared" ca="1" si="114"/>
        <v>8.8068965517241384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IFERROR(__xludf.DUMMYFUNCTION("IMPORTRANGE(""https://docs.google.com/spreadsheets/d/11923uPwbBZFjjGgGUA6NLw09EwE0CqkOc4q9oUmW1yo/edit?usp=sharing"",""พะเยา!L333"")"),0)</f>
        <v>0</v>
      </c>
      <c r="M438" s="171"/>
      <c r="N438" s="171">
        <f ca="1">IFERROR(__xludf.DUMMYFUNCTION("IMPORTRANGE(""https://docs.google.com/spreadsheets/d/11923uPwbBZFjjGgGUA6NLw09EwE0CqkOc4q9oUmW1yo/edit?usp=sharing"",""พะเยา!M333"")"),0)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IFERROR(__xludf.DUMMYFUNCTION("IMPORTRANGE(""https://docs.google.com/spreadsheets/d/11923uPwbBZFjjGgGUA6NLw09EwE0CqkOc4q9oUmW1yo/edit?usp=sharing"",""พะเยา!L334"")"),145000)</f>
        <v>145000</v>
      </c>
      <c r="M439" s="171"/>
      <c r="N439" s="171">
        <f ca="1">IFERROR(__xludf.DUMMYFUNCTION("IMPORTRANGE(""https://docs.google.com/spreadsheets/d/11923uPwbBZFjjGgGUA6NLw09EwE0CqkOc4q9oUmW1yo/edit?usp=sharing"",""พะเยา!M334"")"),12770)</f>
        <v>12770</v>
      </c>
      <c r="O439" s="171">
        <f t="shared" ca="1" si="114"/>
        <v>8.8068965517241384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IFERROR(__xludf.DUMMYFUNCTION("IMPORTRANGE(""https://docs.google.com/spreadsheets/d/11923uPwbBZFjjGgGUA6NLw09EwE0CqkOc4q9oUmW1yo/edit?usp=sharing"",""พะเยา!M335"")"),11070)</f>
        <v>11070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IFERROR(__xludf.DUMMYFUNCTION("IMPORTRANGE(""https://docs.google.com/spreadsheets/d/11923uPwbBZFjjGgGUA6NLw09EwE0CqkOc4q9oUmW1yo/edit?usp=sharing"",""พะเยา!M336"")"),0)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IFERROR(__xludf.DUMMYFUNCTION("IMPORTRANGE(""https://docs.google.com/spreadsheets/d/11923uPwbBZFjjGgGUA6NLw09EwE0CqkOc4q9oUmW1yo/edit?usp=sharing"",""พะเยา!M337"")"),0)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IFERROR(__xludf.DUMMYFUNCTION("IMPORTRANGE(""https://docs.google.com/spreadsheets/d/11923uPwbBZFjjGgGUA6NLw09EwE0CqkOc4q9oUmW1yo/edit?usp=sharing"",""พะเยา!M338"")"),1700)</f>
        <v>1700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IFERROR(__xludf.DUMMYFUNCTION("IMPORTRANGE(""https://docs.google.com/spreadsheets/d/11923uPwbBZFjjGgGUA6NLw09EwE0CqkOc4q9oUmW1yo/edit?usp=sharing"",""พะเยา!J341"")"),1)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IFERROR(__xludf.DUMMYFUNCTION("IMPORTRANGE(""https://docs.google.com/spreadsheets/d/11923uPwbBZFjjGgGUA6NLw09EwE0CqkOc4q9oUmW1yo/edit?usp=sharing"",""พะเยา!J342"")"),1)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IFERROR(__xludf.DUMMYFUNCTION("IMPORTRANGE(""https://docs.google.com/spreadsheets/d/11923uPwbBZFjjGgGUA6NLw09EwE0CqkOc4q9oUmW1yo/edit?usp=sharing"",""พะเยา!J343"")"),1)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IFERROR(__xludf.DUMMYFUNCTION("IMPORTRANGE(""https://docs.google.com/spreadsheets/d/11923uPwbBZFjjGgGUA6NLw09EwE0CqkOc4q9oUmW1yo/edit?usp=sharing"",""พะเยา!I344"")"),43)</f>
        <v>43</v>
      </c>
      <c r="J449" s="203">
        <f ca="1">IFERROR(__xludf.DUMMYFUNCTION("IMPORTRANGE(""https://docs.google.com/spreadsheets/d/11923uPwbBZFjjGgGUA6NLw09EwE0CqkOc4q9oUmW1yo/edit?usp=sharing"",""พะเยา!J344"")"),0)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IFERROR(__xludf.DUMMYFUNCTION("IMPORTRANGE(""https://docs.google.com/spreadsheets/d/11923uPwbBZFjjGgGUA6NLw09EwE0CqkOc4q9oUmW1yo/edit?usp=sharing"",""พะเยา!I345"")"),43)</f>
        <v>43</v>
      </c>
      <c r="J450" s="192">
        <f ca="1">IFERROR(__xludf.DUMMYFUNCTION("IMPORTRANGE(""https://docs.google.com/spreadsheets/d/11923uPwbBZFjjGgGUA6NLw09EwE0CqkOc4q9oUmW1yo/edit?usp=sharing"",""พะเยา!J345"")"),0)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IFERROR(__xludf.DUMMYFUNCTION("IMPORTRANGE(""https://docs.google.com/spreadsheets/d/11923uPwbBZFjjGgGUA6NLw09EwE0CqkOc4q9oUmW1yo/edit?usp=sharing"",""พะเยา!I346"")"),0)</f>
        <v>0</v>
      </c>
      <c r="J451" s="191">
        <f ca="1">IFERROR(__xludf.DUMMYFUNCTION("IMPORTRANGE(""https://docs.google.com/spreadsheets/d/11923uPwbBZFjjGgGUA6NLw09EwE0CqkOc4q9oUmW1yo/edit?usp=sharing"",""พะเยา!J346"")"),0)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IFERROR(__xludf.DUMMYFUNCTION("IMPORTRANGE(""https://docs.google.com/spreadsheets/d/11923uPwbBZFjjGgGUA6NLw09EwE0CqkOc4q9oUmW1yo/edit?usp=sharing"",""พะเยา!I347"")"),0)</f>
        <v>0</v>
      </c>
      <c r="J452" s="191">
        <f ca="1">IFERROR(__xludf.DUMMYFUNCTION("IMPORTRANGE(""https://docs.google.com/spreadsheets/d/11923uPwbBZFjjGgGUA6NLw09EwE0CqkOc4q9oUmW1yo/edit?usp=sharing"",""พะเยา!J347"")"),0)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IFERROR(__xludf.DUMMYFUNCTION("IMPORTRANGE(""https://docs.google.com/spreadsheets/d/11923uPwbBZFjjGgGUA6NLw09EwE0CqkOc4q9oUmW1yo/edit?usp=sharing"",""พะเยา!J348"")"),0)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IFERROR(__xludf.DUMMYFUNCTION("IMPORTRANGE(""https://docs.google.com/spreadsheets/d/11923uPwbBZFjjGgGUA6NLw09EwE0CqkOc4q9oUmW1yo/edit?usp=sharing"",""พะเยา!I350"")"),28514)</f>
        <v>28514</v>
      </c>
      <c r="J455" s="360">
        <f ca="1">IFERROR(__xludf.DUMMYFUNCTION("IMPORTRANGE(""https://docs.google.com/spreadsheets/d/11923uPwbBZFjjGgGUA6NLw09EwE0CqkOc4q9oUmW1yo/edit?usp=sharing"",""พะเยา!J350"")"),0)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IFERROR(__xludf.DUMMYFUNCTION("IMPORTRANGE(""https://docs.google.com/spreadsheets/d/11923uPwbBZFjjGgGUA6NLw09EwE0CqkOc4q9oUmW1yo/edit?usp=sharing"",""พะเยา!L350"")"),396346)</f>
        <v>396346</v>
      </c>
      <c r="M455" s="362"/>
      <c r="N455" s="362">
        <f ca="1">IFERROR(__xludf.DUMMYFUNCTION("IMPORTRANGE(""https://docs.google.com/spreadsheets/d/11923uPwbBZFjjGgGUA6NLw09EwE0CqkOc4q9oUmW1yo/edit?usp=sharing"",""พะเยา!M350"")"),28159.35)</f>
        <v>28159.35</v>
      </c>
      <c r="O455" s="362">
        <f t="shared" ref="O455:O459" ca="1" si="116">+IF(L455&gt;0,N455*100/L455,0)</f>
        <v>7.1047392934456255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IFERROR(__xludf.DUMMYFUNCTION("IMPORTRANGE(""https://docs.google.com/spreadsheets/d/11923uPwbBZFjjGgGUA6NLw09EwE0CqkOc4q9oUmW1yo/edit?usp=sharing"",""พะเยา!L351"")"),0)</f>
        <v>0</v>
      </c>
      <c r="M456" s="169"/>
      <c r="N456" s="171">
        <f ca="1">IFERROR(__xludf.DUMMYFUNCTION("IMPORTRANGE(""https://docs.google.com/spreadsheets/d/11923uPwbBZFjjGgGUA6NLw09EwE0CqkOc4q9oUmW1yo/edit?usp=sharing"",""พะเยา!M351"")"),0)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IFERROR(__xludf.DUMMYFUNCTION("IMPORTRANGE(""https://docs.google.com/spreadsheets/d/11923uPwbBZFjjGgGUA6NLw09EwE0CqkOc4q9oUmW1yo/edit?usp=sharing"",""พะเยา!L352"")"),396346)</f>
        <v>396346</v>
      </c>
      <c r="M457" s="169"/>
      <c r="N457" s="171">
        <f ca="1">IFERROR(__xludf.DUMMYFUNCTION("IMPORTRANGE(""https://docs.google.com/spreadsheets/d/11923uPwbBZFjjGgGUA6NLw09EwE0CqkOc4q9oUmW1yo/edit?usp=sharing"",""พะเยา!M352"")"),28159.35)</f>
        <v>28159.35</v>
      </c>
      <c r="O457" s="171">
        <f t="shared" ca="1" si="116"/>
        <v>7.1047392934456255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IFERROR(__xludf.DUMMYFUNCTION("IMPORTRANGE(""https://docs.google.com/spreadsheets/d/11923uPwbBZFjjGgGUA6NLw09EwE0CqkOc4q9oUmW1yo/edit?usp=sharing"",""พะเยา!L353"")"),0)</f>
        <v>0</v>
      </c>
      <c r="M458" s="171"/>
      <c r="N458" s="171">
        <f ca="1">IFERROR(__xludf.DUMMYFUNCTION("IMPORTRANGE(""https://docs.google.com/spreadsheets/d/11923uPwbBZFjjGgGUA6NLw09EwE0CqkOc4q9oUmW1yo/edit?usp=sharing"",""พะเยา!M353"")"),0)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IFERROR(__xludf.DUMMYFUNCTION("IMPORTRANGE(""https://docs.google.com/spreadsheets/d/11923uPwbBZFjjGgGUA6NLw09EwE0CqkOc4q9oUmW1yo/edit?usp=sharing"",""พะเยา!L354"")"),396346)</f>
        <v>396346</v>
      </c>
      <c r="M459" s="171"/>
      <c r="N459" s="171">
        <f ca="1">IFERROR(__xludf.DUMMYFUNCTION("IMPORTRANGE(""https://docs.google.com/spreadsheets/d/11923uPwbBZFjjGgGUA6NLw09EwE0CqkOc4q9oUmW1yo/edit?usp=sharing"",""พะเยา!M354"")"),28159.35)</f>
        <v>28159.35</v>
      </c>
      <c r="O459" s="171">
        <f t="shared" ca="1" si="116"/>
        <v>7.1047392934456255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IFERROR(__xludf.DUMMYFUNCTION("IMPORTRANGE(""https://docs.google.com/spreadsheets/d/11923uPwbBZFjjGgGUA6NLw09EwE0CqkOc4q9oUmW1yo/edit?usp=sharing"",""พะเยา!M355"")"),0)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IFERROR(__xludf.DUMMYFUNCTION("IMPORTRANGE(""https://docs.google.com/spreadsheets/d/11923uPwbBZFjjGgGUA6NLw09EwE0CqkOc4q9oUmW1yo/edit?usp=sharing"",""พะเยา!M356"")"),0)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IFERROR(__xludf.DUMMYFUNCTION("IMPORTRANGE(""https://docs.google.com/spreadsheets/d/11923uPwbBZFjjGgGUA6NLw09EwE0CqkOc4q9oUmW1yo/edit?usp=sharing"",""พะเยา!M357"")"),17419.35)</f>
        <v>17419.349999999999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IFERROR(__xludf.DUMMYFUNCTION("IMPORTRANGE(""https://docs.google.com/spreadsheets/d/11923uPwbBZFjjGgGUA6NLw09EwE0CqkOc4q9oUmW1yo/edit?usp=sharing"",""พะเยา!M358"")"),10740)</f>
        <v>10740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IFERROR(__xludf.DUMMYFUNCTION("IMPORTRANGE(""https://docs.google.com/spreadsheets/d/11923uPwbBZFjjGgGUA6NLw09EwE0CqkOc4q9oUmW1yo/edit?usp=sharing"",""พะเยา!I359"")"),28514)</f>
        <v>28514</v>
      </c>
      <c r="J464" s="264">
        <f ca="1">IFERROR(__xludf.DUMMYFUNCTION("IMPORTRANGE(""https://docs.google.com/spreadsheets/d/11923uPwbBZFjjGgGUA6NLw09EwE0CqkOc4q9oUmW1yo/edit?usp=sharing"",""พะเยา!J359"")"),0)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IFERROR(__xludf.DUMMYFUNCTION("IMPORTRANGE(""https://docs.google.com/spreadsheets/d/11923uPwbBZFjjGgGUA6NLw09EwE0CqkOc4q9oUmW1yo/edit?usp=sharing"",""พะเยา!I360"")"),28514)</f>
        <v>28514</v>
      </c>
      <c r="J465" s="401">
        <f ca="1">IFERROR(__xludf.DUMMYFUNCTION("IMPORTRANGE(""https://docs.google.com/spreadsheets/d/11923uPwbBZFjjGgGUA6NLw09EwE0CqkOc4q9oUmW1yo/edit?usp=sharing"",""พะเยา!J360"")"),0)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IFERROR(__xludf.DUMMYFUNCTION("IMPORTRANGE(""https://docs.google.com/spreadsheets/d/11923uPwbBZFjjGgGUA6NLw09EwE0CqkOc4q9oUmW1yo/edit?usp=sharing"",""พะเยา!I361"")"),5512)</f>
        <v>5512</v>
      </c>
      <c r="J466" s="401">
        <f ca="1">IFERROR(__xludf.DUMMYFUNCTION("IMPORTRANGE(""https://docs.google.com/spreadsheets/d/11923uPwbBZFjjGgGUA6NLw09EwE0CqkOc4q9oUmW1yo/edit?usp=sharing"",""พะเยา!J361"")"),0)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IFERROR(__xludf.DUMMYFUNCTION("IMPORTRANGE(""https://docs.google.com/spreadsheets/d/11923uPwbBZFjjGgGUA6NLw09EwE0CqkOc4q9oUmW1yo/edit?usp=sharing"",""พะเยา!I362"")"),0)</f>
        <v>0</v>
      </c>
      <c r="J467" s="192">
        <f ca="1">IFERROR(__xludf.DUMMYFUNCTION("IMPORTRANGE(""https://docs.google.com/spreadsheets/d/11923uPwbBZFjjGgGUA6NLw09EwE0CqkOc4q9oUmW1yo/edit?usp=sharing"",""พะเยา!J362"")"),0)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IFERROR(__xludf.DUMMYFUNCTION("IMPORTRANGE(""https://docs.google.com/spreadsheets/d/11923uPwbBZFjjGgGUA6NLw09EwE0CqkOc4q9oUmW1yo/edit?usp=sharing"",""พะเยา!I363"")"),0)</f>
        <v>0</v>
      </c>
      <c r="J468" s="192">
        <f ca="1">IFERROR(__xludf.DUMMYFUNCTION("IMPORTRANGE(""https://docs.google.com/spreadsheets/d/11923uPwbBZFjjGgGUA6NLw09EwE0CqkOc4q9oUmW1yo/edit?usp=sharing"",""พะเยา!J363"")"),0)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IFERROR(__xludf.DUMMYFUNCTION("IMPORTRANGE(""https://docs.google.com/spreadsheets/d/11923uPwbBZFjjGgGUA6NLw09EwE0CqkOc4q9oUmW1yo/edit?usp=sharing"",""พะเยา!I364"")"),0)</f>
        <v>0</v>
      </c>
      <c r="J469" s="192">
        <f ca="1">IFERROR(__xludf.DUMMYFUNCTION("IMPORTRANGE(""https://docs.google.com/spreadsheets/d/11923uPwbBZFjjGgGUA6NLw09EwE0CqkOc4q9oUmW1yo/edit?usp=sharing"",""พะเยา!J364"")"),0)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IFERROR(__xludf.DUMMYFUNCTION("IMPORTRANGE(""https://docs.google.com/spreadsheets/d/11923uPwbBZFjjGgGUA6NLw09EwE0CqkOc4q9oUmW1yo/edit?usp=sharing"",""พะเยา!I365"")"),0)</f>
        <v>0</v>
      </c>
      <c r="J470" s="192">
        <f ca="1">IFERROR(__xludf.DUMMYFUNCTION("IMPORTRANGE(""https://docs.google.com/spreadsheets/d/11923uPwbBZFjjGgGUA6NLw09EwE0CqkOc4q9oUmW1yo/edit?usp=sharing"",""พะเยา!J365"")"),0)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IFERROR(__xludf.DUMMYFUNCTION("IMPORTRANGE(""https://docs.google.com/spreadsheets/d/11923uPwbBZFjjGgGUA6NLw09EwE0CqkOc4q9oUmW1yo/edit?usp=sharing"",""พะเยา!I366"")"),0)</f>
        <v>0</v>
      </c>
      <c r="J471" s="192">
        <f ca="1">IFERROR(__xludf.DUMMYFUNCTION("IMPORTRANGE(""https://docs.google.com/spreadsheets/d/11923uPwbBZFjjGgGUA6NLw09EwE0CqkOc4q9oUmW1yo/edit?usp=sharing"",""พะเยา!J366"")"),0)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IFERROR(__xludf.DUMMYFUNCTION("IMPORTRANGE(""https://docs.google.com/spreadsheets/d/11923uPwbBZFjjGgGUA6NLw09EwE0CqkOc4q9oUmW1yo/edit?usp=sharing"",""พะเยา!I367"")"),0)</f>
        <v>0</v>
      </c>
      <c r="J472" s="192">
        <f ca="1">IFERROR(__xludf.DUMMYFUNCTION("IMPORTRANGE(""https://docs.google.com/spreadsheets/d/11923uPwbBZFjjGgGUA6NLw09EwE0CqkOc4q9oUmW1yo/edit?usp=sharing"",""พะเยา!J367"")"),0)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IFERROR(__xludf.DUMMYFUNCTION("IMPORTRANGE(""https://docs.google.com/spreadsheets/d/11923uPwbBZFjjGgGUA6NLw09EwE0CqkOc4q9oUmW1yo/edit?usp=sharing"",""พะเยา!I368"")"),28514)</f>
        <v>28514</v>
      </c>
      <c r="J473" s="401">
        <f ca="1">IFERROR(__xludf.DUMMYFUNCTION("IMPORTRANGE(""https://docs.google.com/spreadsheets/d/11923uPwbBZFjjGgGUA6NLw09EwE0CqkOc4q9oUmW1yo/edit?usp=sharing"",""พะเยา!J368"")"),0)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IFERROR(__xludf.DUMMYFUNCTION("IMPORTRANGE(""https://docs.google.com/spreadsheets/d/11923uPwbBZFjjGgGUA6NLw09EwE0CqkOc4q9oUmW1yo/edit?usp=sharing"",""พะเยา!I369"")"),5512)</f>
        <v>5512</v>
      </c>
      <c r="J474" s="401">
        <f ca="1">IFERROR(__xludf.DUMMYFUNCTION("IMPORTRANGE(""https://docs.google.com/spreadsheets/d/11923uPwbBZFjjGgGUA6NLw09EwE0CqkOc4q9oUmW1yo/edit?usp=sharing"",""พะเยา!J369"")"),0)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IFERROR(__xludf.DUMMYFUNCTION("IMPORTRANGE(""https://docs.google.com/spreadsheets/d/11923uPwbBZFjjGgGUA6NLw09EwE0CqkOc4q9oUmW1yo/edit?usp=sharing"",""พะเยา!I370"")"),0)</f>
        <v>0</v>
      </c>
      <c r="J475" s="192">
        <f ca="1">IFERROR(__xludf.DUMMYFUNCTION("IMPORTRANGE(""https://docs.google.com/spreadsheets/d/11923uPwbBZFjjGgGUA6NLw09EwE0CqkOc4q9oUmW1yo/edit?usp=sharing"",""พะเยา!J370"")"),0)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IFERROR(__xludf.DUMMYFUNCTION("IMPORTRANGE(""https://docs.google.com/spreadsheets/d/11923uPwbBZFjjGgGUA6NLw09EwE0CqkOc4q9oUmW1yo/edit?usp=sharing"",""พะเยา!I371"")"),0)</f>
        <v>0</v>
      </c>
      <c r="J476" s="192">
        <f ca="1">IFERROR(__xludf.DUMMYFUNCTION("IMPORTRANGE(""https://docs.google.com/spreadsheets/d/11923uPwbBZFjjGgGUA6NLw09EwE0CqkOc4q9oUmW1yo/edit?usp=sharing"",""พะเยา!J371"")"),0)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IFERROR(__xludf.DUMMYFUNCTION("IMPORTRANGE(""https://docs.google.com/spreadsheets/d/11923uPwbBZFjjGgGUA6NLw09EwE0CqkOc4q9oUmW1yo/edit?usp=sharing"",""พะเยา!I372"")"),0)</f>
        <v>0</v>
      </c>
      <c r="J477" s="192">
        <f ca="1">IFERROR(__xludf.DUMMYFUNCTION("IMPORTRANGE(""https://docs.google.com/spreadsheets/d/11923uPwbBZFjjGgGUA6NLw09EwE0CqkOc4q9oUmW1yo/edit?usp=sharing"",""พะเยา!J372"")"),0)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IFERROR(__xludf.DUMMYFUNCTION("IMPORTRANGE(""https://docs.google.com/spreadsheets/d/11923uPwbBZFjjGgGUA6NLw09EwE0CqkOc4q9oUmW1yo/edit?usp=sharing"",""พะเยา!I373"")"),0)</f>
        <v>0</v>
      </c>
      <c r="J478" s="192">
        <f ca="1">IFERROR(__xludf.DUMMYFUNCTION("IMPORTRANGE(""https://docs.google.com/spreadsheets/d/11923uPwbBZFjjGgGUA6NLw09EwE0CqkOc4q9oUmW1yo/edit?usp=sharing"",""พะเยา!J373"")"),0)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IFERROR(__xludf.DUMMYFUNCTION("IMPORTRANGE(""https://docs.google.com/spreadsheets/d/11923uPwbBZFjjGgGUA6NLw09EwE0CqkOc4q9oUmW1yo/edit?usp=sharing"",""พะเยา!I374"")"),0)</f>
        <v>0</v>
      </c>
      <c r="J479" s="192">
        <f ca="1">IFERROR(__xludf.DUMMYFUNCTION("IMPORTRANGE(""https://docs.google.com/spreadsheets/d/11923uPwbBZFjjGgGUA6NLw09EwE0CqkOc4q9oUmW1yo/edit?usp=sharing"",""พะเยา!J374"")"),0)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IFERROR(__xludf.DUMMYFUNCTION("IMPORTRANGE(""https://docs.google.com/spreadsheets/d/11923uPwbBZFjjGgGUA6NLw09EwE0CqkOc4q9oUmW1yo/edit?usp=sharing"",""พะเยา!I375"")"),0)</f>
        <v>0</v>
      </c>
      <c r="J480" s="192">
        <f ca="1">IFERROR(__xludf.DUMMYFUNCTION("IMPORTRANGE(""https://docs.google.com/spreadsheets/d/11923uPwbBZFjjGgGUA6NLw09EwE0CqkOc4q9oUmW1yo/edit?usp=sharing"",""พะเยา!J375"")"),0)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IFERROR(__xludf.DUMMYFUNCTION("IMPORTRANGE(""https://docs.google.com/spreadsheets/d/11923uPwbBZFjjGgGUA6NLw09EwE0CqkOc4q9oUmW1yo/edit?usp=sharing"",""พะเยา!I376"")"),28514)</f>
        <v>28514</v>
      </c>
      <c r="J481" s="401">
        <f ca="1">IFERROR(__xludf.DUMMYFUNCTION("IMPORTRANGE(""https://docs.google.com/spreadsheets/d/11923uPwbBZFjjGgGUA6NLw09EwE0CqkOc4q9oUmW1yo/edit?usp=sharing"",""พะเยา!J376"")"),0)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IFERROR(__xludf.DUMMYFUNCTION("IMPORTRANGE(""https://docs.google.com/spreadsheets/d/11923uPwbBZFjjGgGUA6NLw09EwE0CqkOc4q9oUmW1yo/edit?usp=sharing"",""พะเยา!I377"")"),5512)</f>
        <v>5512</v>
      </c>
      <c r="J482" s="401">
        <f ca="1">IFERROR(__xludf.DUMMYFUNCTION("IMPORTRANGE(""https://docs.google.com/spreadsheets/d/11923uPwbBZFjjGgGUA6NLw09EwE0CqkOc4q9oUmW1yo/edit?usp=sharing"",""พะเยา!J377"")"),0)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IFERROR(__xludf.DUMMYFUNCTION("IMPORTRANGE(""https://docs.google.com/spreadsheets/d/11923uPwbBZFjjGgGUA6NLw09EwE0CqkOc4q9oUmW1yo/edit?usp=sharing"",""พะเยา!I378"")"),0)</f>
        <v>0</v>
      </c>
      <c r="J483" s="192">
        <f ca="1">IFERROR(__xludf.DUMMYFUNCTION("IMPORTRANGE(""https://docs.google.com/spreadsheets/d/11923uPwbBZFjjGgGUA6NLw09EwE0CqkOc4q9oUmW1yo/edit?usp=sharing"",""พะเยา!J378"")"),0)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IFERROR(__xludf.DUMMYFUNCTION("IMPORTRANGE(""https://docs.google.com/spreadsheets/d/11923uPwbBZFjjGgGUA6NLw09EwE0CqkOc4q9oUmW1yo/edit?usp=sharing"",""พะเยา!I379"")"),0)</f>
        <v>0</v>
      </c>
      <c r="J484" s="192">
        <f ca="1">IFERROR(__xludf.DUMMYFUNCTION("IMPORTRANGE(""https://docs.google.com/spreadsheets/d/11923uPwbBZFjjGgGUA6NLw09EwE0CqkOc4q9oUmW1yo/edit?usp=sharing"",""พะเยา!J379"")"),0)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IFERROR(__xludf.DUMMYFUNCTION("IMPORTRANGE(""https://docs.google.com/spreadsheets/d/11923uPwbBZFjjGgGUA6NLw09EwE0CqkOc4q9oUmW1yo/edit?usp=sharing"",""พะเยา!I380"")"),0)</f>
        <v>0</v>
      </c>
      <c r="J485" s="192">
        <f ca="1">IFERROR(__xludf.DUMMYFUNCTION("IMPORTRANGE(""https://docs.google.com/spreadsheets/d/11923uPwbBZFjjGgGUA6NLw09EwE0CqkOc4q9oUmW1yo/edit?usp=sharing"",""พะเยา!J380"")"),0)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IFERROR(__xludf.DUMMYFUNCTION("IMPORTRANGE(""https://docs.google.com/spreadsheets/d/11923uPwbBZFjjGgGUA6NLw09EwE0CqkOc4q9oUmW1yo/edit?usp=sharing"",""พะเยา!I381"")"),0)</f>
        <v>0</v>
      </c>
      <c r="J486" s="192">
        <f ca="1">IFERROR(__xludf.DUMMYFUNCTION("IMPORTRANGE(""https://docs.google.com/spreadsheets/d/11923uPwbBZFjjGgGUA6NLw09EwE0CqkOc4q9oUmW1yo/edit?usp=sharing"",""พะเยา!J381"")"),0)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IFERROR(__xludf.DUMMYFUNCTION("IMPORTRANGE(""https://docs.google.com/spreadsheets/d/11923uPwbBZFjjGgGUA6NLw09EwE0CqkOc4q9oUmW1yo/edit?usp=sharing"",""พะเยา!I382"")"),0)</f>
        <v>0</v>
      </c>
      <c r="J487" s="401">
        <f ca="1">IFERROR(__xludf.DUMMYFUNCTION("IMPORTRANGE(""https://docs.google.com/spreadsheets/d/11923uPwbBZFjjGgGUA6NLw09EwE0CqkOc4q9oUmW1yo/edit?usp=sharing"",""พะเยา!J382"")"),0)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IFERROR(__xludf.DUMMYFUNCTION("IMPORTRANGE(""https://docs.google.com/spreadsheets/d/11923uPwbBZFjjGgGUA6NLw09EwE0CqkOc4q9oUmW1yo/edit?usp=sharing"",""พะเยา!I383"")"),0)</f>
        <v>0</v>
      </c>
      <c r="J488" s="401">
        <f ca="1">IFERROR(__xludf.DUMMYFUNCTION("IMPORTRANGE(""https://docs.google.com/spreadsheets/d/11923uPwbBZFjjGgGUA6NLw09EwE0CqkOc4q9oUmW1yo/edit?usp=sharing"",""พะเยา!J383"")"),0)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IFERROR(__xludf.DUMMYFUNCTION("IMPORTRANGE(""https://docs.google.com/spreadsheets/d/11923uPwbBZFjjGgGUA6NLw09EwE0CqkOc4q9oUmW1yo/edit?usp=sharing"",""พะเยา!I384"")"),0)</f>
        <v>0</v>
      </c>
      <c r="J489" s="192">
        <f ca="1">IFERROR(__xludf.DUMMYFUNCTION("IMPORTRANGE(""https://docs.google.com/spreadsheets/d/11923uPwbBZFjjGgGUA6NLw09EwE0CqkOc4q9oUmW1yo/edit?usp=sharing"",""พะเยา!J384"")"),0)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IFERROR(__xludf.DUMMYFUNCTION("IMPORTRANGE(""https://docs.google.com/spreadsheets/d/11923uPwbBZFjjGgGUA6NLw09EwE0CqkOc4q9oUmW1yo/edit?usp=sharing"",""พะเยา!I385"")"),0)</f>
        <v>0</v>
      </c>
      <c r="J490" s="192">
        <f ca="1">IFERROR(__xludf.DUMMYFUNCTION("IMPORTRANGE(""https://docs.google.com/spreadsheets/d/11923uPwbBZFjjGgGUA6NLw09EwE0CqkOc4q9oUmW1yo/edit?usp=sharing"",""พะเยา!J385"")"),0)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IFERROR(__xludf.DUMMYFUNCTION("IMPORTRANGE(""https://docs.google.com/spreadsheets/d/11923uPwbBZFjjGgGUA6NLw09EwE0CqkOc4q9oUmW1yo/edit?usp=sharing"",""พะเยา!I386"")"),0)</f>
        <v>0</v>
      </c>
      <c r="J491" s="192">
        <f ca="1">IFERROR(__xludf.DUMMYFUNCTION("IMPORTRANGE(""https://docs.google.com/spreadsheets/d/11923uPwbBZFjjGgGUA6NLw09EwE0CqkOc4q9oUmW1yo/edit?usp=sharing"",""พะเยา!J386"")"),0)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IFERROR(__xludf.DUMMYFUNCTION("IMPORTRANGE(""https://docs.google.com/spreadsheets/d/11923uPwbBZFjjGgGUA6NLw09EwE0CqkOc4q9oUmW1yo/edit?usp=sharing"",""พะเยา!I387"")"),0)</f>
        <v>0</v>
      </c>
      <c r="J492" s="192">
        <f ca="1">IFERROR(__xludf.DUMMYFUNCTION("IMPORTRANGE(""https://docs.google.com/spreadsheets/d/11923uPwbBZFjjGgGUA6NLw09EwE0CqkOc4q9oUmW1yo/edit?usp=sharing"",""พะเยา!J387"")"),0)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IFERROR(__xludf.DUMMYFUNCTION("IMPORTRANGE(""https://docs.google.com/spreadsheets/d/11923uPwbBZFjjGgGUA6NLw09EwE0CqkOc4q9oUmW1yo/edit?usp=sharing"",""พะเยา!I388"")"),0)</f>
        <v>0</v>
      </c>
      <c r="J493" s="192">
        <f ca="1">IFERROR(__xludf.DUMMYFUNCTION("IMPORTRANGE(""https://docs.google.com/spreadsheets/d/11923uPwbBZFjjGgGUA6NLw09EwE0CqkOc4q9oUmW1yo/edit?usp=sharing"",""พะเยา!J388"")"),0)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IFERROR(__xludf.DUMMYFUNCTION("IMPORTRANGE(""https://docs.google.com/spreadsheets/d/11923uPwbBZFjjGgGUA6NLw09EwE0CqkOc4q9oUmW1yo/edit?usp=sharing"",""พะเยา!I389"")"),0)</f>
        <v>0</v>
      </c>
      <c r="J494" s="417">
        <f ca="1">IFERROR(__xludf.DUMMYFUNCTION("IMPORTRANGE(""https://docs.google.com/spreadsheets/d/11923uPwbBZFjjGgGUA6NLw09EwE0CqkOc4q9oUmW1yo/edit?usp=sharing"",""พะเยา!J389"")"),0)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IFERROR(__xludf.DUMMYFUNCTION("IMPORTRANGE(""https://docs.google.com/spreadsheets/d/11923uPwbBZFjjGgGUA6NLw09EwE0CqkOc4q9oUmW1yo/edit?usp=sharing"",""พะเยา!I390"")"),0)</f>
        <v>0</v>
      </c>
      <c r="J495" s="417">
        <f ca="1">IFERROR(__xludf.DUMMYFUNCTION("IMPORTRANGE(""https://docs.google.com/spreadsheets/d/11923uPwbBZFjjGgGUA6NLw09EwE0CqkOc4q9oUmW1yo/edit?usp=sharing"",""พะเยา!J390"")"),0)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IFERROR(__xludf.DUMMYFUNCTION("IMPORTRANGE(""https://docs.google.com/spreadsheets/d/11923uPwbBZFjjGgGUA6NLw09EwE0CqkOc4q9oUmW1yo/edit?usp=sharing"",""พะเยา!I391"")"),0)</f>
        <v>0</v>
      </c>
      <c r="J496" s="417">
        <f ca="1">IFERROR(__xludf.DUMMYFUNCTION("IMPORTRANGE(""https://docs.google.com/spreadsheets/d/11923uPwbBZFjjGgGUA6NLw09EwE0CqkOc4q9oUmW1yo/edit?usp=sharing"",""พะเยา!J391"")"),0)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IFERROR(__xludf.DUMMYFUNCTION("IMPORTRANGE(""https://docs.google.com/spreadsheets/d/11923uPwbBZFjjGgGUA6NLw09EwE0CqkOc4q9oUmW1yo/edit?usp=sharing"",""พะเยา!I392"")"),0)</f>
        <v>0</v>
      </c>
      <c r="J497" s="424">
        <f ca="1">IFERROR(__xludf.DUMMYFUNCTION("IMPORTRANGE(""https://docs.google.com/spreadsheets/d/11923uPwbBZFjjGgGUA6NLw09EwE0CqkOc4q9oUmW1yo/edit?usp=sharing"",""พะเยา!J392"")"),0)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IFERROR(__xludf.DUMMYFUNCTION("IMPORTRANGE(""https://docs.google.com/spreadsheets/d/11923uPwbBZFjjGgGUA6NLw09EwE0CqkOc4q9oUmW1yo/edit?usp=sharing"",""พะเยา!I393"")"),0)</f>
        <v>0</v>
      </c>
      <c r="J498" s="401">
        <f ca="1">IFERROR(__xludf.DUMMYFUNCTION("IMPORTRANGE(""https://docs.google.com/spreadsheets/d/11923uPwbBZFjjGgGUA6NLw09EwE0CqkOc4q9oUmW1yo/edit?usp=sharing"",""พะเยา!J393"")"),0)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IFERROR(__xludf.DUMMYFUNCTION("IMPORTRANGE(""https://docs.google.com/spreadsheets/d/11923uPwbBZFjjGgGUA6NLw09EwE0CqkOc4q9oUmW1yo/edit?usp=sharing"",""พะเยา!I394"")"),0)</f>
        <v>0</v>
      </c>
      <c r="J499" s="401">
        <f ca="1">IFERROR(__xludf.DUMMYFUNCTION("IMPORTRANGE(""https://docs.google.com/spreadsheets/d/11923uPwbBZFjjGgGUA6NLw09EwE0CqkOc4q9oUmW1yo/edit?usp=sharing"",""พะเยา!J394"")"),0)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IFERROR(__xludf.DUMMYFUNCTION("IMPORTRANGE(""https://docs.google.com/spreadsheets/d/11923uPwbBZFjjGgGUA6NLw09EwE0CqkOc4q9oUmW1yo/edit?usp=sharing"",""พะเยา!I395"")"),0)</f>
        <v>0</v>
      </c>
      <c r="J500" s="167">
        <f ca="1">IFERROR(__xludf.DUMMYFUNCTION("IMPORTRANGE(""https://docs.google.com/spreadsheets/d/11923uPwbBZFjjGgGUA6NLw09EwE0CqkOc4q9oUmW1yo/edit?usp=sharing"",""พะเยา!J395"")"),0)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IFERROR(__xludf.DUMMYFUNCTION("IMPORTRANGE(""https://docs.google.com/spreadsheets/d/11923uPwbBZFjjGgGUA6NLw09EwE0CqkOc4q9oUmW1yo/edit?usp=sharing"",""พะเยา!I396"")"),0)</f>
        <v>0</v>
      </c>
      <c r="J501" s="167">
        <f ca="1">IFERROR(__xludf.DUMMYFUNCTION("IMPORTRANGE(""https://docs.google.com/spreadsheets/d/11923uPwbBZFjjGgGUA6NLw09EwE0CqkOc4q9oUmW1yo/edit?usp=sharing"",""พะเยา!J396"")"),0)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IFERROR(__xludf.DUMMYFUNCTION("IMPORTRANGE(""https://docs.google.com/spreadsheets/d/11923uPwbBZFjjGgGUA6NLw09EwE0CqkOc4q9oUmW1yo/edit?usp=sharing"",""พะเยา!I397"")"),0)</f>
        <v>0</v>
      </c>
      <c r="J502" s="192">
        <f ca="1">IFERROR(__xludf.DUMMYFUNCTION("IMPORTRANGE(""https://docs.google.com/spreadsheets/d/11923uPwbBZFjjGgGUA6NLw09EwE0CqkOc4q9oUmW1yo/edit?usp=sharing"",""พะเยา!J397"")"),0)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IFERROR(__xludf.DUMMYFUNCTION("IMPORTRANGE(""https://docs.google.com/spreadsheets/d/11923uPwbBZFjjGgGUA6NLw09EwE0CqkOc4q9oUmW1yo/edit?usp=sharing"",""พะเยา!I398"")"),0)</f>
        <v>0</v>
      </c>
      <c r="J503" s="192">
        <f ca="1">IFERROR(__xludf.DUMMYFUNCTION("IMPORTRANGE(""https://docs.google.com/spreadsheets/d/11923uPwbBZFjjGgGUA6NLw09EwE0CqkOc4q9oUmW1yo/edit?usp=sharing"",""พะเยา!J398"")"),0)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IFERROR(__xludf.DUMMYFUNCTION("IMPORTRANGE(""https://docs.google.com/spreadsheets/d/11923uPwbBZFjjGgGUA6NLw09EwE0CqkOc4q9oUmW1yo/edit?usp=sharing"",""พะเยา!I399"")"),0)</f>
        <v>0</v>
      </c>
      <c r="J504" s="192">
        <f ca="1">IFERROR(__xludf.DUMMYFUNCTION("IMPORTRANGE(""https://docs.google.com/spreadsheets/d/11923uPwbBZFjjGgGUA6NLw09EwE0CqkOc4q9oUmW1yo/edit?usp=sharing"",""พะเยา!J399"")"),0)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IFERROR(__xludf.DUMMYFUNCTION("IMPORTRANGE(""https://docs.google.com/spreadsheets/d/11923uPwbBZFjjGgGUA6NLw09EwE0CqkOc4q9oUmW1yo/edit?usp=sharing"",""พะเยา!I400"")"),0)</f>
        <v>0</v>
      </c>
      <c r="J505" s="192">
        <f ca="1">IFERROR(__xludf.DUMMYFUNCTION("IMPORTRANGE(""https://docs.google.com/spreadsheets/d/11923uPwbBZFjjGgGUA6NLw09EwE0CqkOc4q9oUmW1yo/edit?usp=sharing"",""พะเยา!J400"")"),0)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IFERROR(__xludf.DUMMYFUNCTION("IMPORTRANGE(""https://docs.google.com/spreadsheets/d/11923uPwbBZFjjGgGUA6NLw09EwE0CqkOc4q9oUmW1yo/edit?usp=sharing"",""พะเยา!I401"")"),0)</f>
        <v>0</v>
      </c>
      <c r="J506" s="192">
        <f ca="1">IFERROR(__xludf.DUMMYFUNCTION("IMPORTRANGE(""https://docs.google.com/spreadsheets/d/11923uPwbBZFjjGgGUA6NLw09EwE0CqkOc4q9oUmW1yo/edit?usp=sharing"",""พะเยา!J401"")"),0)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IFERROR(__xludf.DUMMYFUNCTION("IMPORTRANGE(""https://docs.google.com/spreadsheets/d/11923uPwbBZFjjGgGUA6NLw09EwE0CqkOc4q9oUmW1yo/edit?usp=sharing"",""พะเยา!I402"")"),0)</f>
        <v>0</v>
      </c>
      <c r="J507" s="192">
        <f ca="1">IFERROR(__xludf.DUMMYFUNCTION("IMPORTRANGE(""https://docs.google.com/spreadsheets/d/11923uPwbBZFjjGgGUA6NLw09EwE0CqkOc4q9oUmW1yo/edit?usp=sharing"",""พะเยา!J402"")"),0)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IFERROR(__xludf.DUMMYFUNCTION("IMPORTRANGE(""https://docs.google.com/spreadsheets/d/11923uPwbBZFjjGgGUA6NLw09EwE0CqkOc4q9oUmW1yo/edit?usp=sharing"",""พะเยา!I403"")"),0)</f>
        <v>0</v>
      </c>
      <c r="J508" s="167">
        <f ca="1">IFERROR(__xludf.DUMMYFUNCTION("IMPORTRANGE(""https://docs.google.com/spreadsheets/d/11923uPwbBZFjjGgGUA6NLw09EwE0CqkOc4q9oUmW1yo/edit?usp=sharing"",""พะเยา!J403"")"),0)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IFERROR(__xludf.DUMMYFUNCTION("IMPORTRANGE(""https://docs.google.com/spreadsheets/d/11923uPwbBZFjjGgGUA6NLw09EwE0CqkOc4q9oUmW1yo/edit?usp=sharing"",""พะเยา!I404"")"),0)</f>
        <v>0</v>
      </c>
      <c r="J509" s="167">
        <f ca="1">IFERROR(__xludf.DUMMYFUNCTION("IMPORTRANGE(""https://docs.google.com/spreadsheets/d/11923uPwbBZFjjGgGUA6NLw09EwE0CqkOc4q9oUmW1yo/edit?usp=sharing"",""พะเยา!J404"")"),0)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IFERROR(__xludf.DUMMYFUNCTION("IMPORTRANGE(""https://docs.google.com/spreadsheets/d/11923uPwbBZFjjGgGUA6NLw09EwE0CqkOc4q9oUmW1yo/edit?usp=sharing"",""พะเยา!I405"")"),0)</f>
        <v>0</v>
      </c>
      <c r="J510" s="192">
        <f ca="1">IFERROR(__xludf.DUMMYFUNCTION("IMPORTRANGE(""https://docs.google.com/spreadsheets/d/11923uPwbBZFjjGgGUA6NLw09EwE0CqkOc4q9oUmW1yo/edit?usp=sharing"",""พะเยา!J405"")"),0)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IFERROR(__xludf.DUMMYFUNCTION("IMPORTRANGE(""https://docs.google.com/spreadsheets/d/11923uPwbBZFjjGgGUA6NLw09EwE0CqkOc4q9oUmW1yo/edit?usp=sharing"",""พะเยา!I406"")"),0)</f>
        <v>0</v>
      </c>
      <c r="J511" s="192">
        <f ca="1">IFERROR(__xludf.DUMMYFUNCTION("IMPORTRANGE(""https://docs.google.com/spreadsheets/d/11923uPwbBZFjjGgGUA6NLw09EwE0CqkOc4q9oUmW1yo/edit?usp=sharing"",""พะเยา!J406"")"),0)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IFERROR(__xludf.DUMMYFUNCTION("IMPORTRANGE(""https://docs.google.com/spreadsheets/d/11923uPwbBZFjjGgGUA6NLw09EwE0CqkOc4q9oUmW1yo/edit?usp=sharing"",""พะเยา!I407"")"),0)</f>
        <v>0</v>
      </c>
      <c r="J512" s="192">
        <f ca="1">IFERROR(__xludf.DUMMYFUNCTION("IMPORTRANGE(""https://docs.google.com/spreadsheets/d/11923uPwbBZFjjGgGUA6NLw09EwE0CqkOc4q9oUmW1yo/edit?usp=sharing"",""พะเยา!J407"")"),0)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IFERROR(__xludf.DUMMYFUNCTION("IMPORTRANGE(""https://docs.google.com/spreadsheets/d/11923uPwbBZFjjGgGUA6NLw09EwE0CqkOc4q9oUmW1yo/edit?usp=sharing"",""พะเยา!I408"")"),0)</f>
        <v>0</v>
      </c>
      <c r="J513" s="192">
        <f ca="1">IFERROR(__xludf.DUMMYFUNCTION("IMPORTRANGE(""https://docs.google.com/spreadsheets/d/11923uPwbBZFjjGgGUA6NLw09EwE0CqkOc4q9oUmW1yo/edit?usp=sharing"",""พะเยา!J408"")"),0)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IFERROR(__xludf.DUMMYFUNCTION("IMPORTRANGE(""https://docs.google.com/spreadsheets/d/11923uPwbBZFjjGgGUA6NLw09EwE0CqkOc4q9oUmW1yo/edit?usp=sharing"",""พะเยา!I409"")"),0)</f>
        <v>0</v>
      </c>
      <c r="J514" s="192">
        <f ca="1">IFERROR(__xludf.DUMMYFUNCTION("IMPORTRANGE(""https://docs.google.com/spreadsheets/d/11923uPwbBZFjjGgGUA6NLw09EwE0CqkOc4q9oUmW1yo/edit?usp=sharing"",""พะเยา!J409"")"),0)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IFERROR(__xludf.DUMMYFUNCTION("IMPORTRANGE(""https://docs.google.com/spreadsheets/d/11923uPwbBZFjjGgGUA6NLw09EwE0CqkOc4q9oUmW1yo/edit?usp=sharing"",""พะเยา!I410"")"),0)</f>
        <v>0</v>
      </c>
      <c r="J515" s="192">
        <f ca="1">IFERROR(__xludf.DUMMYFUNCTION("IMPORTRANGE(""https://docs.google.com/spreadsheets/d/11923uPwbBZFjjGgGUA6NLw09EwE0CqkOc4q9oUmW1yo/edit?usp=sharing"",""พะเยา!J410"")"),0)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IFERROR(__xludf.DUMMYFUNCTION("IMPORTRANGE(""https://docs.google.com/spreadsheets/d/11923uPwbBZFjjGgGUA6NLw09EwE0CqkOc4q9oUmW1yo/edit?usp=sharing"",""พะเยา!I411"")"),0)</f>
        <v>0</v>
      </c>
      <c r="J516" s="264">
        <f ca="1">IFERROR(__xludf.DUMMYFUNCTION("IMPORTRANGE(""https://docs.google.com/spreadsheets/d/11923uPwbBZFjjGgGUA6NLw09EwE0CqkOc4q9oUmW1yo/edit?usp=sharing"",""พะเยา!J411"")"),0)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IFERROR(__xludf.DUMMYFUNCTION("IMPORTRANGE(""https://docs.google.com/spreadsheets/d/11923uPwbBZFjjGgGUA6NLw09EwE0CqkOc4q9oUmW1yo/edit?usp=sharing"",""พะเยา!I412"")"),0)</f>
        <v>0</v>
      </c>
      <c r="J517" s="277">
        <f ca="1">IFERROR(__xludf.DUMMYFUNCTION("IMPORTRANGE(""https://docs.google.com/spreadsheets/d/11923uPwbBZFjjGgGUA6NLw09EwE0CqkOc4q9oUmW1yo/edit?usp=sharing"",""พะเยา!J412"")"),0)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IFERROR(__xludf.DUMMYFUNCTION("IMPORTRANGE(""https://docs.google.com/spreadsheets/d/11923uPwbBZFjjGgGUA6NLw09EwE0CqkOc4q9oUmW1yo/edit?usp=sharing"",""พะเยา!I413"")"),0)</f>
        <v>0</v>
      </c>
      <c r="J518" s="277">
        <f ca="1">IFERROR(__xludf.DUMMYFUNCTION("IMPORTRANGE(""https://docs.google.com/spreadsheets/d/11923uPwbBZFjjGgGUA6NLw09EwE0CqkOc4q9oUmW1yo/edit?usp=sharing"",""พะเยา!J413"")"),0)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IFERROR(__xludf.DUMMYFUNCTION("IMPORTRANGE(""https://docs.google.com/spreadsheets/d/11923uPwbBZFjjGgGUA6NLw09EwE0CqkOc4q9oUmW1yo/edit?usp=sharing"",""พะเยา!I414"")"),0)</f>
        <v>0</v>
      </c>
      <c r="J519" s="191">
        <f ca="1">IFERROR(__xludf.DUMMYFUNCTION("IMPORTRANGE(""https://docs.google.com/spreadsheets/d/11923uPwbBZFjjGgGUA6NLw09EwE0CqkOc4q9oUmW1yo/edit?usp=sharing"",""พะเยา!J414"")"),0)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IFERROR(__xludf.DUMMYFUNCTION("IMPORTRANGE(""https://docs.google.com/spreadsheets/d/11923uPwbBZFjjGgGUA6NLw09EwE0CqkOc4q9oUmW1yo/edit?usp=sharing"",""พะเยา!I415"")"),0)</f>
        <v>0</v>
      </c>
      <c r="J520" s="191">
        <f ca="1">IFERROR(__xludf.DUMMYFUNCTION("IMPORTRANGE(""https://docs.google.com/spreadsheets/d/11923uPwbBZFjjGgGUA6NLw09EwE0CqkOc4q9oUmW1yo/edit?usp=sharing"",""พะเยา!J415"")"),0)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IFERROR(__xludf.DUMMYFUNCTION("IMPORTRANGE(""https://docs.google.com/spreadsheets/d/11923uPwbBZFjjGgGUA6NLw09EwE0CqkOc4q9oUmW1yo/edit?usp=sharing"",""พะเยา!I416"")"),0)</f>
        <v>0</v>
      </c>
      <c r="J521" s="191">
        <f ca="1">IFERROR(__xludf.DUMMYFUNCTION("IMPORTRANGE(""https://docs.google.com/spreadsheets/d/11923uPwbBZFjjGgGUA6NLw09EwE0CqkOc4q9oUmW1yo/edit?usp=sharing"",""พะเยา!J416"")"),0)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IFERROR(__xludf.DUMMYFUNCTION("IMPORTRANGE(""https://docs.google.com/spreadsheets/d/11923uPwbBZFjjGgGUA6NLw09EwE0CqkOc4q9oUmW1yo/edit?usp=sharing"",""พะเยา!I417"")"),0)</f>
        <v>0</v>
      </c>
      <c r="J522" s="191">
        <f ca="1">IFERROR(__xludf.DUMMYFUNCTION("IMPORTRANGE(""https://docs.google.com/spreadsheets/d/11923uPwbBZFjjGgGUA6NLw09EwE0CqkOc4q9oUmW1yo/edit?usp=sharing"",""พะเยา!J417"")"),0)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IFERROR(__xludf.DUMMYFUNCTION("IMPORTRANGE(""https://docs.google.com/spreadsheets/d/11923uPwbBZFjjGgGUA6NLw09EwE0CqkOc4q9oUmW1yo/edit?usp=sharing"",""พะเยา!I418"")"),0)</f>
        <v>0</v>
      </c>
      <c r="J523" s="191">
        <f ca="1">IFERROR(__xludf.DUMMYFUNCTION("IMPORTRANGE(""https://docs.google.com/spreadsheets/d/11923uPwbBZFjjGgGUA6NLw09EwE0CqkOc4q9oUmW1yo/edit?usp=sharing"",""พะเยา!J418"")"),0)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IFERROR(__xludf.DUMMYFUNCTION("IMPORTRANGE(""https://docs.google.com/spreadsheets/d/11923uPwbBZFjjGgGUA6NLw09EwE0CqkOc4q9oUmW1yo/edit?usp=sharing"",""พะเยา!I419"")"),0)</f>
        <v>0</v>
      </c>
      <c r="J524" s="191">
        <f ca="1">IFERROR(__xludf.DUMMYFUNCTION("IMPORTRANGE(""https://docs.google.com/spreadsheets/d/11923uPwbBZFjjGgGUA6NLw09EwE0CqkOc4q9oUmW1yo/edit?usp=sharing"",""พะเยา!J419"")"),0)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IFERROR(__xludf.DUMMYFUNCTION("IMPORTRANGE(""https://docs.google.com/spreadsheets/d/11923uPwbBZFjjGgGUA6NLw09EwE0CqkOc4q9oUmW1yo/edit?usp=sharing"",""พะเยา!I420"")"),0)</f>
        <v>0</v>
      </c>
      <c r="J525" s="277">
        <f ca="1">IFERROR(__xludf.DUMMYFUNCTION("IMPORTRANGE(""https://docs.google.com/spreadsheets/d/11923uPwbBZFjjGgGUA6NLw09EwE0CqkOc4q9oUmW1yo/edit?usp=sharing"",""พะเยา!J420"")"),0)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IFERROR(__xludf.DUMMYFUNCTION("IMPORTRANGE(""https://docs.google.com/spreadsheets/d/11923uPwbBZFjjGgGUA6NLw09EwE0CqkOc4q9oUmW1yo/edit?usp=sharing"",""พะเยา!I421"")"),0)</f>
        <v>0</v>
      </c>
      <c r="J526" s="277">
        <f ca="1">IFERROR(__xludf.DUMMYFUNCTION("IMPORTRANGE(""https://docs.google.com/spreadsheets/d/11923uPwbBZFjjGgGUA6NLw09EwE0CqkOc4q9oUmW1yo/edit?usp=sharing"",""พะเยา!J421"")"),0)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IFERROR(__xludf.DUMMYFUNCTION("IMPORTRANGE(""https://docs.google.com/spreadsheets/d/11923uPwbBZFjjGgGUA6NLw09EwE0CqkOc4q9oUmW1yo/edit?usp=sharing"",""พะเยา!I422"")"),0)</f>
        <v>0</v>
      </c>
      <c r="J527" s="192">
        <f ca="1">IFERROR(__xludf.DUMMYFUNCTION("IMPORTRANGE(""https://docs.google.com/spreadsheets/d/11923uPwbBZFjjGgGUA6NLw09EwE0CqkOc4q9oUmW1yo/edit?usp=sharing"",""พะเยา!J422"")"),0)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IFERROR(__xludf.DUMMYFUNCTION("IMPORTRANGE(""https://docs.google.com/spreadsheets/d/11923uPwbBZFjjGgGUA6NLw09EwE0CqkOc4q9oUmW1yo/edit?usp=sharing"",""พะเยา!I423"")"),0)</f>
        <v>0</v>
      </c>
      <c r="J528" s="192">
        <f ca="1">IFERROR(__xludf.DUMMYFUNCTION("IMPORTRANGE(""https://docs.google.com/spreadsheets/d/11923uPwbBZFjjGgGUA6NLw09EwE0CqkOc4q9oUmW1yo/edit?usp=sharing"",""พะเยา!J423"")"),0)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IFERROR(__xludf.DUMMYFUNCTION("IMPORTRANGE(""https://docs.google.com/spreadsheets/d/11923uPwbBZFjjGgGUA6NLw09EwE0CqkOc4q9oUmW1yo/edit?usp=sharing"",""พะเยา!I424"")"),0)</f>
        <v>0</v>
      </c>
      <c r="J529" s="192">
        <f ca="1">IFERROR(__xludf.DUMMYFUNCTION("IMPORTRANGE(""https://docs.google.com/spreadsheets/d/11923uPwbBZFjjGgGUA6NLw09EwE0CqkOc4q9oUmW1yo/edit?usp=sharing"",""พะเยา!J424"")"),0)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IFERROR(__xludf.DUMMYFUNCTION("IMPORTRANGE(""https://docs.google.com/spreadsheets/d/11923uPwbBZFjjGgGUA6NLw09EwE0CqkOc4q9oUmW1yo/edit?usp=sharing"",""พะเยา!I425"")"),0)</f>
        <v>0</v>
      </c>
      <c r="J530" s="192">
        <f ca="1">IFERROR(__xludf.DUMMYFUNCTION("IMPORTRANGE(""https://docs.google.com/spreadsheets/d/11923uPwbBZFjjGgGUA6NLw09EwE0CqkOc4q9oUmW1yo/edit?usp=sharing"",""พะเยา!J425"")"),0)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IFERROR(__xludf.DUMMYFUNCTION("IMPORTRANGE(""https://docs.google.com/spreadsheets/d/11923uPwbBZFjjGgGUA6NLw09EwE0CqkOc4q9oUmW1yo/edit?usp=sharing"",""พะเยา!I426"")"),0)</f>
        <v>0</v>
      </c>
      <c r="J531" s="192">
        <f ca="1">IFERROR(__xludf.DUMMYFUNCTION("IMPORTRANGE(""https://docs.google.com/spreadsheets/d/11923uPwbBZFjjGgGUA6NLw09EwE0CqkOc4q9oUmW1yo/edit?usp=sharing"",""พะเยา!J426"")"),0)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IFERROR(__xludf.DUMMYFUNCTION("IMPORTRANGE(""https://docs.google.com/spreadsheets/d/11923uPwbBZFjjGgGUA6NLw09EwE0CqkOc4q9oUmW1yo/edit?usp=sharing"",""พะเยา!I427"")"),0)</f>
        <v>0</v>
      </c>
      <c r="J532" s="445">
        <f ca="1">IFERROR(__xludf.DUMMYFUNCTION("IMPORTRANGE(""https://docs.google.com/spreadsheets/d/11923uPwbBZFjjGgGUA6NLw09EwE0CqkOc4q9oUmW1yo/edit?usp=sharing"",""พะเยา!J427"")"),0)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IFERROR(__xludf.DUMMYFUNCTION("IMPORTRANGE(""https://docs.google.com/spreadsheets/d/11923uPwbBZFjjGgGUA6NLw09EwE0CqkOc4q9oUmW1yo/edit?usp=sharing"",""พะเยา!I428"")"),22)</f>
        <v>22</v>
      </c>
      <c r="J533" s="393">
        <f ca="1">IFERROR(__xludf.DUMMYFUNCTION("IMPORTRANGE(""https://docs.google.com/spreadsheets/d/11923uPwbBZFjjGgGUA6NLw09EwE0CqkOc4q9oUmW1yo/edit?usp=sharing"",""พะเยา!J428"")"),22)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IFERROR(__xludf.DUMMYFUNCTION("IMPORTRANGE(""https://docs.google.com/spreadsheets/d/11923uPwbBZFjjGgGUA6NLw09EwE0CqkOc4q9oUmW1yo/edit?usp=sharing"",""พะเยา!L428"")"),34340)</f>
        <v>34340</v>
      </c>
      <c r="M533" s="395"/>
      <c r="N533" s="395">
        <f ca="1">IFERROR(__xludf.DUMMYFUNCTION("IMPORTRANGE(""https://docs.google.com/spreadsheets/d/11923uPwbBZFjjGgGUA6NLw09EwE0CqkOc4q9oUmW1yo/edit?usp=sharing"",""พะเยา!M428"")"),17760)</f>
        <v>17760</v>
      </c>
      <c r="O533" s="395">
        <f t="shared" ref="O533:O537" ca="1" si="118">+IF(L533&gt;0,N533*100/L533,0)</f>
        <v>51.718112987769366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IFERROR(__xludf.DUMMYFUNCTION("IMPORTRANGE(""https://docs.google.com/spreadsheets/d/11923uPwbBZFjjGgGUA6NLw09EwE0CqkOc4q9oUmW1yo/edit?usp=sharing"",""พะเยา!L429"")"),0)</f>
        <v>0</v>
      </c>
      <c r="M534" s="169"/>
      <c r="N534" s="171">
        <f ca="1">IFERROR(__xludf.DUMMYFUNCTION("IMPORTRANGE(""https://docs.google.com/spreadsheets/d/11923uPwbBZFjjGgGUA6NLw09EwE0CqkOc4q9oUmW1yo/edit?usp=sharing"",""พะเยา!M429"")"),0)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IFERROR(__xludf.DUMMYFUNCTION("IMPORTRANGE(""https://docs.google.com/spreadsheets/d/11923uPwbBZFjjGgGUA6NLw09EwE0CqkOc4q9oUmW1yo/edit?usp=sharing"",""พะเยา!L430"")"),34340)</f>
        <v>34340</v>
      </c>
      <c r="M535" s="169"/>
      <c r="N535" s="171">
        <f ca="1">IFERROR(__xludf.DUMMYFUNCTION("IMPORTRANGE(""https://docs.google.com/spreadsheets/d/11923uPwbBZFjjGgGUA6NLw09EwE0CqkOc4q9oUmW1yo/edit?usp=sharing"",""พะเยา!M430"")"),17760)</f>
        <v>17760</v>
      </c>
      <c r="O535" s="171">
        <f t="shared" ca="1" si="118"/>
        <v>51.718112987769366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IFERROR(__xludf.DUMMYFUNCTION("IMPORTRANGE(""https://docs.google.com/spreadsheets/d/11923uPwbBZFjjGgGUA6NLw09EwE0CqkOc4q9oUmW1yo/edit?usp=sharing"",""พะเยา!L431"")"),0)</f>
        <v>0</v>
      </c>
      <c r="M536" s="171"/>
      <c r="N536" s="171">
        <f ca="1">IFERROR(__xludf.DUMMYFUNCTION("IMPORTRANGE(""https://docs.google.com/spreadsheets/d/11923uPwbBZFjjGgGUA6NLw09EwE0CqkOc4q9oUmW1yo/edit?usp=sharing"",""พะเยา!M431"")"),0)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IFERROR(__xludf.DUMMYFUNCTION("IMPORTRANGE(""https://docs.google.com/spreadsheets/d/11923uPwbBZFjjGgGUA6NLw09EwE0CqkOc4q9oUmW1yo/edit?usp=sharing"",""พะเยา!L432"")"),34340)</f>
        <v>34340</v>
      </c>
      <c r="M537" s="171"/>
      <c r="N537" s="171">
        <f ca="1">IFERROR(__xludf.DUMMYFUNCTION("IMPORTRANGE(""https://docs.google.com/spreadsheets/d/11923uPwbBZFjjGgGUA6NLw09EwE0CqkOc4q9oUmW1yo/edit?usp=sharing"",""พะเยา!M432"")"),17760)</f>
        <v>17760</v>
      </c>
      <c r="O537" s="171">
        <f t="shared" ca="1" si="118"/>
        <v>51.718112987769366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IFERROR(__xludf.DUMMYFUNCTION("IMPORTRANGE(""https://docs.google.com/spreadsheets/d/11923uPwbBZFjjGgGUA6NLw09EwE0CqkOc4q9oUmW1yo/edit?usp=sharing"",""พะเยา!M433"")"),11620)</f>
        <v>11620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IFERROR(__xludf.DUMMYFUNCTION("IMPORTRANGE(""https://docs.google.com/spreadsheets/d/11923uPwbBZFjjGgGUA6NLw09EwE0CqkOc4q9oUmW1yo/edit?usp=sharing"",""พะเยา!M434"")"),0)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IFERROR(__xludf.DUMMYFUNCTION("IMPORTRANGE(""https://docs.google.com/spreadsheets/d/11923uPwbBZFjjGgGUA6NLw09EwE0CqkOc4q9oUmW1yo/edit?usp=sharing"",""พะเยา!M435"")"),0)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IFERROR(__xludf.DUMMYFUNCTION("IMPORTRANGE(""https://docs.google.com/spreadsheets/d/11923uPwbBZFjjGgGUA6NLw09EwE0CqkOc4q9oUmW1yo/edit?usp=sharing"",""พะเยา!M436"")"),6140)</f>
        <v>6140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IFERROR(__xludf.DUMMYFUNCTION("IMPORTRANGE(""https://docs.google.com/spreadsheets/d/11923uPwbBZFjjGgGUA6NLw09EwE0CqkOc4q9oUmW1yo/edit?usp=sharing"",""พะเยา!J438"")"),0)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IFERROR(__xludf.DUMMYFUNCTION("IMPORTRANGE(""https://docs.google.com/spreadsheets/d/11923uPwbBZFjjGgGUA6NLw09EwE0CqkOc4q9oUmW1yo/edit?usp=sharing"",""พะเยา!J439"")"),1)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IFERROR(__xludf.DUMMYFUNCTION("IMPORTRANGE(""https://docs.google.com/spreadsheets/d/11923uPwbBZFjjGgGUA6NLw09EwE0CqkOc4q9oUmW1yo/edit?usp=sharing"",""พะเยา!J440"")"),1)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IFERROR(__xludf.DUMMYFUNCTION("IMPORTRANGE(""https://docs.google.com/spreadsheets/d/11923uPwbBZFjjGgGUA6NLw09EwE0CqkOc4q9oUmW1yo/edit?usp=sharing"",""พะเยา!J441"")"),1)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IFERROR(__xludf.DUMMYFUNCTION("IMPORTRANGE(""https://docs.google.com/spreadsheets/d/11923uPwbBZFjjGgGUA6NLw09EwE0CqkOc4q9oUmW1yo/edit?usp=sharing"",""พะเยา!I442"")"),22)</f>
        <v>22</v>
      </c>
      <c r="J547" s="192">
        <f ca="1">IFERROR(__xludf.DUMMYFUNCTION("IMPORTRANGE(""https://docs.google.com/spreadsheets/d/11923uPwbBZFjjGgGUA6NLw09EwE0CqkOc4q9oUmW1yo/edit?usp=sharing"",""พะเยา!J442"")"),22)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IFERROR(__xludf.DUMMYFUNCTION("IMPORTRANGE(""https://docs.google.com/spreadsheets/d/11923uPwbBZFjjGgGUA6NLw09EwE0CqkOc4q9oUmW1yo/edit?usp=sharing"",""พะเยา!J166"")"),0)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IFERROR(__xludf.DUMMYFUNCTION("IMPORTRANGE(""https://docs.google.com/spreadsheets/d/11923uPwbBZFjjGgGUA6NLw09EwE0CqkOc4q9oUmW1yo/edit?usp=sharing"",""พะเยา!J444"")"),0)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IFERROR(__xludf.DUMMYFUNCTION("IMPORTRANGE(""https://docs.google.com/spreadsheets/d/11923uPwbBZFjjGgGUA6NLw09EwE0CqkOc4q9oUmW1yo/edit?usp=sharing"",""พะเยา!J445"")"),0)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IFERROR(__xludf.DUMMYFUNCTION("IMPORTRANGE(""https://docs.google.com/spreadsheets/d/11923uPwbBZFjjGgGUA6NLw09EwE0CqkOc4q9oUmW1yo/edit?usp=sharing"",""พะเยา!I446"")"),0)</f>
        <v>0</v>
      </c>
      <c r="J551" s="393">
        <f ca="1">IFERROR(__xludf.DUMMYFUNCTION("IMPORTRANGE(""https://docs.google.com/spreadsheets/d/11923uPwbBZFjjGgGUA6NLw09EwE0CqkOc4q9oUmW1yo/edit?usp=sharing"",""พะเยา!J446"")"),0)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IFERROR(__xludf.DUMMYFUNCTION("IMPORTRANGE(""https://docs.google.com/spreadsheets/d/11923uPwbBZFjjGgGUA6NLw09EwE0CqkOc4q9oUmW1yo/edit?usp=sharing"",""พะเยา!L446"")"),0)</f>
        <v>0</v>
      </c>
      <c r="M551" s="395"/>
      <c r="N551" s="395">
        <f ca="1">IFERROR(__xludf.DUMMYFUNCTION("IMPORTRANGE(""https://docs.google.com/spreadsheets/d/11923uPwbBZFjjGgGUA6NLw09EwE0CqkOc4q9oUmW1yo/edit?usp=sharing"",""พะเยา!M446"")"),0)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IFERROR(__xludf.DUMMYFUNCTION("IMPORTRANGE(""https://docs.google.com/spreadsheets/d/11923uPwbBZFjjGgGUA6NLw09EwE0CqkOc4q9oUmW1yo/edit?usp=sharing"",""พะเยา!L447"")"),0)</f>
        <v>0</v>
      </c>
      <c r="M552" s="169"/>
      <c r="N552" s="171">
        <f ca="1">IFERROR(__xludf.DUMMYFUNCTION("IMPORTRANGE(""https://docs.google.com/spreadsheets/d/11923uPwbBZFjjGgGUA6NLw09EwE0CqkOc4q9oUmW1yo/edit?usp=sharing"",""พะเยา!M447"")"),0)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IFERROR(__xludf.DUMMYFUNCTION("IMPORTRANGE(""https://docs.google.com/spreadsheets/d/11923uPwbBZFjjGgGUA6NLw09EwE0CqkOc4q9oUmW1yo/edit?usp=sharing"",""พะเยา!L448"")"),0)</f>
        <v>0</v>
      </c>
      <c r="M553" s="169"/>
      <c r="N553" s="171">
        <f ca="1">IFERROR(__xludf.DUMMYFUNCTION("IMPORTRANGE(""https://docs.google.com/spreadsheets/d/11923uPwbBZFjjGgGUA6NLw09EwE0CqkOc4q9oUmW1yo/edit?usp=sharing"",""พะเยา!M448"")"),0)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IFERROR(__xludf.DUMMYFUNCTION("IMPORTRANGE(""https://docs.google.com/spreadsheets/d/11923uPwbBZFjjGgGUA6NLw09EwE0CqkOc4q9oUmW1yo/edit?usp=sharing"",""พะเยา!L449"")"),0)</f>
        <v>0</v>
      </c>
      <c r="M554" s="171"/>
      <c r="N554" s="171">
        <f ca="1">IFERROR(__xludf.DUMMYFUNCTION("IMPORTRANGE(""https://docs.google.com/spreadsheets/d/11923uPwbBZFjjGgGUA6NLw09EwE0CqkOc4q9oUmW1yo/edit?usp=sharing"",""พะเยา!M449"")"),0)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IFERROR(__xludf.DUMMYFUNCTION("IMPORTRANGE(""https://docs.google.com/spreadsheets/d/11923uPwbBZFjjGgGUA6NLw09EwE0CqkOc4q9oUmW1yo/edit?usp=sharing"",""พะเยา!L450"")"),0)</f>
        <v>0</v>
      </c>
      <c r="M555" s="171"/>
      <c r="N555" s="171">
        <f ca="1">IFERROR(__xludf.DUMMYFUNCTION("IMPORTRANGE(""https://docs.google.com/spreadsheets/d/11923uPwbBZFjjGgGUA6NLw09EwE0CqkOc4q9oUmW1yo/edit?usp=sharing"",""พะเยา!M450"")"),0)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IFERROR(__xludf.DUMMYFUNCTION("IMPORTRANGE(""https://docs.google.com/spreadsheets/d/11923uPwbBZFjjGgGUA6NLw09EwE0CqkOc4q9oUmW1yo/edit?usp=sharing"",""พะเยา!M451"")"),0)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IFERROR(__xludf.DUMMYFUNCTION("IMPORTRANGE(""https://docs.google.com/spreadsheets/d/11923uPwbBZFjjGgGUA6NLw09EwE0CqkOc4q9oUmW1yo/edit?usp=sharing"",""พะเยา!M452"")"),0)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IFERROR(__xludf.DUMMYFUNCTION("IMPORTRANGE(""https://docs.google.com/spreadsheets/d/11923uPwbBZFjjGgGUA6NLw09EwE0CqkOc4q9oUmW1yo/edit?usp=sharing"",""พะเยา!M453"")"),0)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IFERROR(__xludf.DUMMYFUNCTION("IMPORTRANGE(""https://docs.google.com/spreadsheets/d/11923uPwbBZFjjGgGUA6NLw09EwE0CqkOc4q9oUmW1yo/edit?usp=sharing"",""พะเยา!M454"")"),0)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IFERROR(__xludf.DUMMYFUNCTION("IMPORTRANGE(""https://docs.google.com/spreadsheets/d/11923uPwbBZFjjGgGUA6NLw09EwE0CqkOc4q9oUmW1yo/edit?usp=sharing"",""พะเยา!I455"")"),0)</f>
        <v>0</v>
      </c>
      <c r="J560" s="167">
        <f ca="1">IFERROR(__xludf.DUMMYFUNCTION("IMPORTRANGE(""https://docs.google.com/spreadsheets/d/11923uPwbBZFjjGgGUA6NLw09EwE0CqkOc4q9oUmW1yo/edit?usp=sharing"",""พะเยา!J455"")"),0)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IFERROR(__xludf.DUMMYFUNCTION("IMPORTRANGE(""https://docs.google.com/spreadsheets/d/11923uPwbBZFjjGgGUA6NLw09EwE0CqkOc4q9oUmW1yo/edit?usp=sharing"",""พะเยา!I456"")"),0)</f>
        <v>0</v>
      </c>
      <c r="J561" s="191">
        <f ca="1">IFERROR(__xludf.DUMMYFUNCTION("IMPORTRANGE(""https://docs.google.com/spreadsheets/d/11923uPwbBZFjjGgGUA6NLw09EwE0CqkOc4q9oUmW1yo/edit?usp=sharing"",""พะเยา!J456"")"),0)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IFERROR(__xludf.DUMMYFUNCTION("IMPORTRANGE(""https://docs.google.com/spreadsheets/d/11923uPwbBZFjjGgGUA6NLw09EwE0CqkOc4q9oUmW1yo/edit?usp=sharing"",""พะเยา!I457"")"),"")</f>
        <v/>
      </c>
      <c r="J562" s="191" t="str">
        <f ca="1">IFERROR(__xludf.DUMMYFUNCTION("IMPORTRANGE(""https://docs.google.com/spreadsheets/d/11923uPwbBZFjjGgGUA6NLw09EwE0CqkOc4q9oUmW1yo/edit?usp=sharing"",""พะเยา!J457"")"),"")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IFERROR(__xludf.DUMMYFUNCTION("IMPORTRANGE(""https://docs.google.com/spreadsheets/d/11923uPwbBZFjjGgGUA6NLw09EwE0CqkOc4q9oUmW1yo/edit?usp=sharing"",""พะเยา!I458"")"),"")</f>
        <v/>
      </c>
      <c r="J563" s="191" t="str">
        <f ca="1">IFERROR(__xludf.DUMMYFUNCTION("IMPORTRANGE(""https://docs.google.com/spreadsheets/d/11923uPwbBZFjjGgGUA6NLw09EwE0CqkOc4q9oUmW1yo/edit?usp=sharing"",""พะเยา!J458"")"),"")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IFERROR(__xludf.DUMMYFUNCTION("IMPORTRANGE(""https://docs.google.com/spreadsheets/d/11923uPwbBZFjjGgGUA6NLw09EwE0CqkOc4q9oUmW1yo/edit?usp=sharing"",""พะเยา!I459"")"),1950)</f>
        <v>1950</v>
      </c>
      <c r="J564" s="360">
        <f ca="1">IFERROR(__xludf.DUMMYFUNCTION("IMPORTRANGE(""https://docs.google.com/spreadsheets/d/11923uPwbBZFjjGgGUA6NLw09EwE0CqkOc4q9oUmW1yo/edit?usp=sharing"",""พะเยา!J459"")"),345)</f>
        <v>345</v>
      </c>
      <c r="K564" s="361">
        <f t="shared" ca="1" si="121"/>
        <v>17.692307692307693</v>
      </c>
      <c r="L564" s="362">
        <f ca="1">IFERROR(__xludf.DUMMYFUNCTION("IMPORTRANGE(""https://docs.google.com/spreadsheets/d/11923uPwbBZFjjGgGUA6NLw09EwE0CqkOc4q9oUmW1yo/edit?usp=sharing"",""พะเยา!L459"")"),142240)</f>
        <v>142240</v>
      </c>
      <c r="M564" s="362"/>
      <c r="N564" s="362">
        <f ca="1">IFERROR(__xludf.DUMMYFUNCTION("IMPORTRANGE(""https://docs.google.com/spreadsheets/d/11923uPwbBZFjjGgGUA6NLw09EwE0CqkOc4q9oUmW1yo/edit?usp=sharing"",""พะเยา!M459"")"),0)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IFERROR(__xludf.DUMMYFUNCTION("IMPORTRANGE(""https://docs.google.com/spreadsheets/d/11923uPwbBZFjjGgGUA6NLw09EwE0CqkOc4q9oUmW1yo/edit?usp=sharing"",""พะเยา!L460"")"),0)</f>
        <v>0</v>
      </c>
      <c r="M565" s="169"/>
      <c r="N565" s="171">
        <f ca="1">IFERROR(__xludf.DUMMYFUNCTION("IMPORTRANGE(""https://docs.google.com/spreadsheets/d/11923uPwbBZFjjGgGUA6NLw09EwE0CqkOc4q9oUmW1yo/edit?usp=sharing"",""พะเยา!M460"")"),0)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IFERROR(__xludf.DUMMYFUNCTION("IMPORTRANGE(""https://docs.google.com/spreadsheets/d/11923uPwbBZFjjGgGUA6NLw09EwE0CqkOc4q9oUmW1yo/edit?usp=sharing"",""พะเยา!L461"")"),142240)</f>
        <v>142240</v>
      </c>
      <c r="M566" s="169"/>
      <c r="N566" s="171">
        <f ca="1">IFERROR(__xludf.DUMMYFUNCTION("IMPORTRANGE(""https://docs.google.com/spreadsheets/d/11923uPwbBZFjjGgGUA6NLw09EwE0CqkOc4q9oUmW1yo/edit?usp=sharing"",""พะเยา!M461"")"),0)</f>
        <v>0</v>
      </c>
      <c r="O566" s="171">
        <f t="shared" ca="1" si="122"/>
        <v>0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IFERROR(__xludf.DUMMYFUNCTION("IMPORTRANGE(""https://docs.google.com/spreadsheets/d/11923uPwbBZFjjGgGUA6NLw09EwE0CqkOc4q9oUmW1yo/edit?usp=sharing"",""พะเยา!L462"")"),0)</f>
        <v>0</v>
      </c>
      <c r="M567" s="171"/>
      <c r="N567" s="171">
        <f ca="1">IFERROR(__xludf.DUMMYFUNCTION("IMPORTRANGE(""https://docs.google.com/spreadsheets/d/11923uPwbBZFjjGgGUA6NLw09EwE0CqkOc4q9oUmW1yo/edit?usp=sharing"",""พะเยา!M462"")"),0)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IFERROR(__xludf.DUMMYFUNCTION("IMPORTRANGE(""https://docs.google.com/spreadsheets/d/11923uPwbBZFjjGgGUA6NLw09EwE0CqkOc4q9oUmW1yo/edit?usp=sharing"",""พะเยา!L463"")"),142240)</f>
        <v>142240</v>
      </c>
      <c r="M568" s="171"/>
      <c r="N568" s="171">
        <f ca="1">IFERROR(__xludf.DUMMYFUNCTION("IMPORTRANGE(""https://docs.google.com/spreadsheets/d/11923uPwbBZFjjGgGUA6NLw09EwE0CqkOc4q9oUmW1yo/edit?usp=sharing"",""พะเยา!M463"")"),0)</f>
        <v>0</v>
      </c>
      <c r="O568" s="171">
        <f t="shared" ca="1" si="122"/>
        <v>0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IFERROR(__xludf.DUMMYFUNCTION("IMPORTRANGE(""https://docs.google.com/spreadsheets/d/11923uPwbBZFjjGgGUA6NLw09EwE0CqkOc4q9oUmW1yo/edit?usp=sharing"",""พะเยา!M464"")"),0)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IFERROR(__xludf.DUMMYFUNCTION("IMPORTRANGE(""https://docs.google.com/spreadsheets/d/11923uPwbBZFjjGgGUA6NLw09EwE0CqkOc4q9oUmW1yo/edit?usp=sharing"",""พะเยา!M465"")"),0)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IFERROR(__xludf.DUMMYFUNCTION("IMPORTRANGE(""https://docs.google.com/spreadsheets/d/11923uPwbBZFjjGgGUA6NLw09EwE0CqkOc4q9oUmW1yo/edit?usp=sharing"",""พะเยา!M466"")"),0)</f>
        <v>0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IFERROR(__xludf.DUMMYFUNCTION("IMPORTRANGE(""https://docs.google.com/spreadsheets/d/11923uPwbBZFjjGgGUA6NLw09EwE0CqkOc4q9oUmW1yo/edit?usp=sharing"",""พะเยา!M467"")"),0)</f>
        <v>0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IFERROR(__xludf.DUMMYFUNCTION("IMPORTRANGE(""https://docs.google.com/spreadsheets/d/11923uPwbBZFjjGgGUA6NLw09EwE0CqkOc4q9oUmW1yo/edit?usp=sharing"",""พะเยา!I468"")"),1950)</f>
        <v>1950</v>
      </c>
      <c r="J573" s="401">
        <f ca="1">IFERROR(__xludf.DUMMYFUNCTION("IMPORTRANGE(""https://docs.google.com/spreadsheets/d/11923uPwbBZFjjGgGUA6NLw09EwE0CqkOc4q9oUmW1yo/edit?usp=sharing"",""พะเยา!J468"")"),345)</f>
        <v>345</v>
      </c>
      <c r="K573" s="204">
        <f ca="1">IF(I573&gt;0,J573*100/I573,0)</f>
        <v>17.692307692307693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IFERROR(__xludf.DUMMYFUNCTION("IMPORTRANGE(""https://docs.google.com/spreadsheets/d/11923uPwbBZFjjGgGUA6NLw09EwE0CqkOc4q9oUmW1yo/edit?usp=sharing"",""พะเยา!I470"")"),0)</f>
        <v>0</v>
      </c>
      <c r="J575" s="192">
        <f ca="1">IFERROR(__xludf.DUMMYFUNCTION("IMPORTRANGE(""https://docs.google.com/spreadsheets/d/11923uPwbBZFjjGgGUA6NLw09EwE0CqkOc4q9oUmW1yo/edit?usp=sharing"",""พะเยา!J470"")"),0)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IFERROR(__xludf.DUMMYFUNCTION("IMPORTRANGE(""https://docs.google.com/spreadsheets/d/11923uPwbBZFjjGgGUA6NLw09EwE0CqkOc4q9oUmW1yo/edit?usp=sharing"",""พะเยา!I471"")"),0)</f>
        <v>0</v>
      </c>
      <c r="J576" s="192">
        <f ca="1">IFERROR(__xludf.DUMMYFUNCTION("IMPORTRANGE(""https://docs.google.com/spreadsheets/d/11923uPwbBZFjjGgGUA6NLw09EwE0CqkOc4q9oUmW1yo/edit?usp=sharing"",""พะเยา!J471"")"),0)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IFERROR(__xludf.DUMMYFUNCTION("IMPORTRANGE(""https://docs.google.com/spreadsheets/d/11923uPwbBZFjjGgGUA6NLw09EwE0CqkOc4q9oUmW1yo/edit?usp=sharing"",""พะเยา!I472"")"),0)</f>
        <v>0</v>
      </c>
      <c r="J577" s="192">
        <f ca="1">IFERROR(__xludf.DUMMYFUNCTION("IMPORTRANGE(""https://docs.google.com/spreadsheets/d/11923uPwbBZFjjGgGUA6NLw09EwE0CqkOc4q9oUmW1yo/edit?usp=sharing"",""พะเยา!J472"")"),345)</f>
        <v>345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IFERROR(__xludf.DUMMYFUNCTION("IMPORTRANGE(""https://docs.google.com/spreadsheets/d/11923uPwbBZFjjGgGUA6NLw09EwE0CqkOc4q9oUmW1yo/edit?usp=sharing"",""พะเยา!I473"")"),0)</f>
        <v>0</v>
      </c>
      <c r="J578" s="192">
        <f ca="1">IFERROR(__xludf.DUMMYFUNCTION("IMPORTRANGE(""https://docs.google.com/spreadsheets/d/11923uPwbBZFjjGgGUA6NLw09EwE0CqkOc4q9oUmW1yo/edit?usp=sharing"",""พะเยา!J473"")"),0)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IFERROR(__xludf.DUMMYFUNCTION("IMPORTRANGE(""https://docs.google.com/spreadsheets/d/11923uPwbBZFjjGgGUA6NLw09EwE0CqkOc4q9oUmW1yo/edit?usp=sharing"",""พะเยา!I474"")"),0)</f>
        <v>0</v>
      </c>
      <c r="J579" s="192">
        <f ca="1">IFERROR(__xludf.DUMMYFUNCTION("IMPORTRANGE(""https://docs.google.com/spreadsheets/d/11923uPwbBZFjjGgGUA6NLw09EwE0CqkOc4q9oUmW1yo/edit?usp=sharing"",""พะเยา!J474"")"),0)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IFERROR(__xludf.DUMMYFUNCTION("IMPORTRANGE(""https://docs.google.com/spreadsheets/d/11923uPwbBZFjjGgGUA6NLw09EwE0CqkOc4q9oUmW1yo/edit?usp=sharing"",""พะเยา!I475"")"),40)</f>
        <v>40</v>
      </c>
      <c r="J580" s="360">
        <f ca="1">IFERROR(__xludf.DUMMYFUNCTION("IMPORTRANGE(""https://docs.google.com/spreadsheets/d/11923uPwbBZFjjGgGUA6NLw09EwE0CqkOc4q9oUmW1yo/edit?usp=sharing"",""พะเยา!J475"")"),0)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IFERROR(__xludf.DUMMYFUNCTION("IMPORTRANGE(""https://docs.google.com/spreadsheets/d/11923uPwbBZFjjGgGUA6NLw09EwE0CqkOc4q9oUmW1yo/edit?usp=sharing"",""พะเยา!L475"")"),138840)</f>
        <v>138840</v>
      </c>
      <c r="M580" s="362"/>
      <c r="N580" s="362">
        <f ca="1">IFERROR(__xludf.DUMMYFUNCTION("IMPORTRANGE(""https://docs.google.com/spreadsheets/d/11923uPwbBZFjjGgGUA6NLw09EwE0CqkOc4q9oUmW1yo/edit?usp=sharing"",""พะเยา!M475"")"),0)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IFERROR(__xludf.DUMMYFUNCTION("IMPORTRANGE(""https://docs.google.com/spreadsheets/d/11923uPwbBZFjjGgGUA6NLw09EwE0CqkOc4q9oUmW1yo/edit?usp=sharing"",""พะเยา!L476"")"),0)</f>
        <v>0</v>
      </c>
      <c r="M581" s="169"/>
      <c r="N581" s="171">
        <f ca="1">IFERROR(__xludf.DUMMYFUNCTION("IMPORTRANGE(""https://docs.google.com/spreadsheets/d/11923uPwbBZFjjGgGUA6NLw09EwE0CqkOc4q9oUmW1yo/edit?usp=sharing"",""พะเยา!M476"")"),0)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IFERROR(__xludf.DUMMYFUNCTION("IMPORTRANGE(""https://docs.google.com/spreadsheets/d/11923uPwbBZFjjGgGUA6NLw09EwE0CqkOc4q9oUmW1yo/edit?usp=sharing"",""พะเยา!L477"")"),138840)</f>
        <v>138840</v>
      </c>
      <c r="M582" s="169"/>
      <c r="N582" s="171">
        <f ca="1">IFERROR(__xludf.DUMMYFUNCTION("IMPORTRANGE(""https://docs.google.com/spreadsheets/d/11923uPwbBZFjjGgGUA6NLw09EwE0CqkOc4q9oUmW1yo/edit?usp=sharing"",""พะเยา!M477"")"),0)</f>
        <v>0</v>
      </c>
      <c r="O582" s="171">
        <f t="shared" ca="1" si="124"/>
        <v>0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IFERROR(__xludf.DUMMYFUNCTION("IMPORTRANGE(""https://docs.google.com/spreadsheets/d/11923uPwbBZFjjGgGUA6NLw09EwE0CqkOc4q9oUmW1yo/edit?usp=sharing"",""พะเยา!L478"")"),0)</f>
        <v>0</v>
      </c>
      <c r="M583" s="171"/>
      <c r="N583" s="171">
        <f ca="1">IFERROR(__xludf.DUMMYFUNCTION("IMPORTRANGE(""https://docs.google.com/spreadsheets/d/11923uPwbBZFjjGgGUA6NLw09EwE0CqkOc4q9oUmW1yo/edit?usp=sharing"",""พะเยา!M478"")"),0)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IFERROR(__xludf.DUMMYFUNCTION("IMPORTRANGE(""https://docs.google.com/spreadsheets/d/11923uPwbBZFjjGgGUA6NLw09EwE0CqkOc4q9oUmW1yo/edit?usp=sharing"",""พะเยา!L479"")"),138840)</f>
        <v>138840</v>
      </c>
      <c r="M584" s="171"/>
      <c r="N584" s="171">
        <f ca="1">IFERROR(__xludf.DUMMYFUNCTION("IMPORTRANGE(""https://docs.google.com/spreadsheets/d/11923uPwbBZFjjGgGUA6NLw09EwE0CqkOc4q9oUmW1yo/edit?usp=sharing"",""พะเยา!M479"")"),0)</f>
        <v>0</v>
      </c>
      <c r="O584" s="171">
        <f t="shared" ca="1" si="124"/>
        <v>0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IFERROR(__xludf.DUMMYFUNCTION("IMPORTRANGE(""https://docs.google.com/spreadsheets/d/11923uPwbBZFjjGgGUA6NLw09EwE0CqkOc4q9oUmW1yo/edit?usp=sharing"",""พะเยา!M480"")"),0)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IFERROR(__xludf.DUMMYFUNCTION("IMPORTRANGE(""https://docs.google.com/spreadsheets/d/11923uPwbBZFjjGgGUA6NLw09EwE0CqkOc4q9oUmW1yo/edit?usp=sharing"",""พะเยา!M481"")"),0)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IFERROR(__xludf.DUMMYFUNCTION("IMPORTRANGE(""https://docs.google.com/spreadsheets/d/11923uPwbBZFjjGgGUA6NLw09EwE0CqkOc4q9oUmW1yo/edit?usp=sharing"",""พะเยา!M482"")"),0)</f>
        <v>0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IFERROR(__xludf.DUMMYFUNCTION("IMPORTRANGE(""https://docs.google.com/spreadsheets/d/11923uPwbBZFjjGgGUA6NLw09EwE0CqkOc4q9oUmW1yo/edit?usp=sharing"",""พะเยา!M483"")"),0)</f>
        <v>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IFERROR(__xludf.DUMMYFUNCTION("IMPORTRANGE(""https://docs.google.com/spreadsheets/d/11923uPwbBZFjjGgGUA6NLw09EwE0CqkOc4q9oUmW1yo/edit?usp=sharing"",""พะเยา!I484"")"),40)</f>
        <v>40</v>
      </c>
      <c r="J589" s="191">
        <f ca="1">IFERROR(__xludf.DUMMYFUNCTION("IMPORTRANGE(""https://docs.google.com/spreadsheets/d/11923uPwbBZFjjGgGUA6NLw09EwE0CqkOc4q9oUmW1yo/edit?usp=sharing"",""พะเยา!J484"")"),0)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IFERROR(__xludf.DUMMYFUNCTION("IMPORTRANGE(""https://docs.google.com/spreadsheets/d/11923uPwbBZFjjGgGUA6NLw09EwE0CqkOc4q9oUmW1yo/edit?usp=sharing"",""พะเยา!I485"")"),0)</f>
        <v>0</v>
      </c>
      <c r="J590" s="191">
        <f ca="1">IFERROR(__xludf.DUMMYFUNCTION("IMPORTRANGE(""https://docs.google.com/spreadsheets/d/11923uPwbBZFjjGgGUA6NLw09EwE0CqkOc4q9oUmW1yo/edit?usp=sharing"",""พะเยา!J485"")"),0)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IFERROR(__xludf.DUMMYFUNCTION("IMPORTRANGE(""https://docs.google.com/spreadsheets/d/11923uPwbBZFjjGgGUA6NLw09EwE0CqkOc4q9oUmW1yo/edit?usp=sharing"",""พะเยา!I486"")"),40)</f>
        <v>40</v>
      </c>
      <c r="J591" s="191">
        <f ca="1">IFERROR(__xludf.DUMMYFUNCTION("IMPORTRANGE(""https://docs.google.com/spreadsheets/d/11923uPwbBZFjjGgGUA6NLw09EwE0CqkOc4q9oUmW1yo/edit?usp=sharing"",""พะเยา!J486"")"),0)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IFERROR(__xludf.DUMMYFUNCTION("IMPORTRANGE(""https://docs.google.com/spreadsheets/d/11923uPwbBZFjjGgGUA6NLw09EwE0CqkOc4q9oUmW1yo/edit?usp=sharing"",""พะเยา!I487"")"),0)</f>
        <v>0</v>
      </c>
      <c r="J592" s="191">
        <f ca="1">IFERROR(__xludf.DUMMYFUNCTION("IMPORTRANGE(""https://docs.google.com/spreadsheets/d/11923uPwbBZFjjGgGUA6NLw09EwE0CqkOc4q9oUmW1yo/edit?usp=sharing"",""พะเยา!J487"")"),0)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IFERROR(__xludf.DUMMYFUNCTION("IMPORTRANGE(""https://docs.google.com/spreadsheets/d/11923uPwbBZFjjGgGUA6NLw09EwE0CqkOc4q9oUmW1yo/edit?usp=sharing"",""พะเยา!I488"")"),40)</f>
        <v>40</v>
      </c>
      <c r="J593" s="191">
        <f ca="1">IFERROR(__xludf.DUMMYFUNCTION("IMPORTRANGE(""https://docs.google.com/spreadsheets/d/11923uPwbBZFjjGgGUA6NLw09EwE0CqkOc4q9oUmW1yo/edit?usp=sharing"",""พะเยา!J488"")"),0)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IFERROR(__xludf.DUMMYFUNCTION("IMPORTRANGE(""https://docs.google.com/spreadsheets/d/11923uPwbBZFjjGgGUA6NLw09EwE0CqkOc4q9oUmW1yo/edit?usp=sharing"",""พะเยา!I489"")"),0)</f>
        <v>0</v>
      </c>
      <c r="J594" s="191">
        <f ca="1">IFERROR(__xludf.DUMMYFUNCTION("IMPORTRANGE(""https://docs.google.com/spreadsheets/d/11923uPwbBZFjjGgGUA6NLw09EwE0CqkOc4q9oUmW1yo/edit?usp=sharing"",""พะเยา!J489"")"),0)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IFERROR(__xludf.DUMMYFUNCTION("IMPORTRANGE(""https://docs.google.com/spreadsheets/d/11923uPwbBZFjjGgGUA6NLw09EwE0CqkOc4q9oUmW1yo/edit?usp=sharing"",""พะเยา!I490"")"),40)</f>
        <v>40</v>
      </c>
      <c r="J595" s="191">
        <f ca="1">IFERROR(__xludf.DUMMYFUNCTION("IMPORTRANGE(""https://docs.google.com/spreadsheets/d/11923uPwbBZFjjGgGUA6NLw09EwE0CqkOc4q9oUmW1yo/edit?usp=sharing"",""พะเยา!J490"")"),0)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IFERROR(__xludf.DUMMYFUNCTION("IMPORTRANGE(""https://docs.google.com/spreadsheets/d/11923uPwbBZFjjGgGUA6NLw09EwE0CqkOc4q9oUmW1yo/edit?usp=sharing"",""พะเยา!I491"")"),0)</f>
        <v>0</v>
      </c>
      <c r="J596" s="238">
        <f ca="1">IFERROR(__xludf.DUMMYFUNCTION("IMPORTRANGE(""https://docs.google.com/spreadsheets/d/11923uPwbBZFjjGgGUA6NLw09EwE0CqkOc4q9oUmW1yo/edit?usp=sharing"",""พะเยา!J491"")"),0)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IFERROR(__xludf.DUMMYFUNCTION("IMPORTRANGE(""https://docs.google.com/spreadsheets/d/11923uPwbBZFjjGgGUA6NLw09EwE0CqkOc4q9oUmW1yo/edit?usp=sharing"",""พะเยา!I492"")"),150)</f>
        <v>150</v>
      </c>
      <c r="J597" s="464">
        <f ca="1">IFERROR(__xludf.DUMMYFUNCTION("IMPORTRANGE(""https://docs.google.com/spreadsheets/d/11923uPwbBZFjjGgGUA6NLw09EwE0CqkOc4q9oUmW1yo/edit?usp=sharing"",""พะเยา!J492"")"),0)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IFERROR(__xludf.DUMMYFUNCTION("IMPORTRANGE(""https://docs.google.com/spreadsheets/d/11923uPwbBZFjjGgGUA6NLw09EwE0CqkOc4q9oUmW1yo/edit?usp=sharing"",""พะเยา!L492"")"),14050)</f>
        <v>14050</v>
      </c>
      <c r="M597" s="395"/>
      <c r="N597" s="395">
        <f ca="1">IFERROR(__xludf.DUMMYFUNCTION("IMPORTRANGE(""https://docs.google.com/spreadsheets/d/11923uPwbBZFjjGgGUA6NLw09EwE0CqkOc4q9oUmW1yo/edit?usp=sharing"",""พะเยา!M492"")"),0)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IFERROR(__xludf.DUMMYFUNCTION("IMPORTRANGE(""https://docs.google.com/spreadsheets/d/11923uPwbBZFjjGgGUA6NLw09EwE0CqkOc4q9oUmW1yo/edit?usp=sharing"",""พะเยา!L493"")"),0)</f>
        <v>0</v>
      </c>
      <c r="M598" s="169"/>
      <c r="N598" s="171">
        <f ca="1">IFERROR(__xludf.DUMMYFUNCTION("IMPORTRANGE(""https://docs.google.com/spreadsheets/d/11923uPwbBZFjjGgGUA6NLw09EwE0CqkOc4q9oUmW1yo/edit?usp=sharing"",""พะเยา!M493"")"),0)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IFERROR(__xludf.DUMMYFUNCTION("IMPORTRANGE(""https://docs.google.com/spreadsheets/d/11923uPwbBZFjjGgGUA6NLw09EwE0CqkOc4q9oUmW1yo/edit?usp=sharing"",""พะเยา!L494"")"),14050)</f>
        <v>14050</v>
      </c>
      <c r="M599" s="169"/>
      <c r="N599" s="171">
        <f ca="1">IFERROR(__xludf.DUMMYFUNCTION("IMPORTRANGE(""https://docs.google.com/spreadsheets/d/11923uPwbBZFjjGgGUA6NLw09EwE0CqkOc4q9oUmW1yo/edit?usp=sharing"",""พะเยา!M494"")"),0)</f>
        <v>0</v>
      </c>
      <c r="O599" s="171">
        <f t="shared" ca="1" si="126"/>
        <v>0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IFERROR(__xludf.DUMMYFUNCTION("IMPORTRANGE(""https://docs.google.com/spreadsheets/d/11923uPwbBZFjjGgGUA6NLw09EwE0CqkOc4q9oUmW1yo/edit?usp=sharing"",""พะเยา!L495"")"),0)</f>
        <v>0</v>
      </c>
      <c r="M600" s="171"/>
      <c r="N600" s="171">
        <f ca="1">IFERROR(__xludf.DUMMYFUNCTION("IMPORTRANGE(""https://docs.google.com/spreadsheets/d/11923uPwbBZFjjGgGUA6NLw09EwE0CqkOc4q9oUmW1yo/edit?usp=sharing"",""พะเยา!M495"")"),0)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IFERROR(__xludf.DUMMYFUNCTION("IMPORTRANGE(""https://docs.google.com/spreadsheets/d/11923uPwbBZFjjGgGUA6NLw09EwE0CqkOc4q9oUmW1yo/edit?usp=sharing"",""พะเยา!L496"")"),14050)</f>
        <v>14050</v>
      </c>
      <c r="M601" s="171"/>
      <c r="N601" s="171">
        <f ca="1">IFERROR(__xludf.DUMMYFUNCTION("IMPORTRANGE(""https://docs.google.com/spreadsheets/d/11923uPwbBZFjjGgGUA6NLw09EwE0CqkOc4q9oUmW1yo/edit?usp=sharing"",""พะเยา!M496"")"),0)</f>
        <v>0</v>
      </c>
      <c r="O601" s="171">
        <f t="shared" ca="1" si="126"/>
        <v>0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IFERROR(__xludf.DUMMYFUNCTION("IMPORTRANGE(""https://docs.google.com/spreadsheets/d/11923uPwbBZFjjGgGUA6NLw09EwE0CqkOc4q9oUmW1yo/edit?usp=sharing"",""พะเยา!M497"")"),0)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IFERROR(__xludf.DUMMYFUNCTION("IMPORTRANGE(""https://docs.google.com/spreadsheets/d/11923uPwbBZFjjGgGUA6NLw09EwE0CqkOc4q9oUmW1yo/edit?usp=sharing"",""พะเยา!M498"")"),0)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IFERROR(__xludf.DUMMYFUNCTION("IMPORTRANGE(""https://docs.google.com/spreadsheets/d/11923uPwbBZFjjGgGUA6NLw09EwE0CqkOc4q9oUmW1yo/edit?usp=sharing"",""พะเยา!M499"")"),0)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IFERROR(__xludf.DUMMYFUNCTION("IMPORTRANGE(""https://docs.google.com/spreadsheets/d/11923uPwbBZFjjGgGUA6NLw09EwE0CqkOc4q9oUmW1yo/edit?usp=sharing"",""พะเยา!M500"")"),0)</f>
        <v>0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IFERROR(__xludf.DUMMYFUNCTION("IMPORTRANGE(""https://docs.google.com/spreadsheets/d/11923uPwbBZFjjGgGUA6NLw09EwE0CqkOc4q9oUmW1yo/edit?usp=sharing"",""พะเยา!J502"")"),0)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IFERROR(__xludf.DUMMYFUNCTION("IMPORTRANGE(""https://docs.google.com/spreadsheets/d/11923uPwbBZFjjGgGUA6NLw09EwE0CqkOc4q9oUmW1yo/edit?usp=sharing"",""พะเยา!J503"")"),1)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IFERROR(__xludf.DUMMYFUNCTION("IMPORTRANGE(""https://docs.google.com/spreadsheets/d/11923uPwbBZFjjGgGUA6NLw09EwE0CqkOc4q9oUmW1yo/edit?usp=sharing"",""พะเยา!J166"")"),0)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IFERROR(__xludf.DUMMYFUNCTION("IMPORTRANGE(""https://docs.google.com/spreadsheets/d/11923uPwbBZFjjGgGUA6NLw09EwE0CqkOc4q9oUmW1yo/edit?usp=sharing"",""พะเยา!J166"")"),0)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IFERROR(__xludf.DUMMYFUNCTION("IMPORTRANGE(""https://docs.google.com/spreadsheets/d/11923uPwbBZFjjGgGUA6NLw09EwE0CqkOc4q9oUmW1yo/edit?usp=sharing"",""พะเยา!I506"")"),150)</f>
        <v>150</v>
      </c>
      <c r="J611" s="167">
        <f ca="1">IFERROR(__xludf.DUMMYFUNCTION("IMPORTRANGE(""https://docs.google.com/spreadsheets/d/11923uPwbBZFjjGgGUA6NLw09EwE0CqkOc4q9oUmW1yo/edit?usp=sharing"",""พะเยา!J506"")"),0)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IFERROR(__xludf.DUMMYFUNCTION("IMPORTRANGE(""https://docs.google.com/spreadsheets/d/11923uPwbBZFjjGgGUA6NLw09EwE0CqkOc4q9oUmW1yo/edit?usp=sharing"",""พะเยา!I507"")"),0)</f>
        <v>0</v>
      </c>
      <c r="J612" s="192">
        <f ca="1">IFERROR(__xludf.DUMMYFUNCTION("IMPORTRANGE(""https://docs.google.com/spreadsheets/d/11923uPwbBZFjjGgGUA6NLw09EwE0CqkOc4q9oUmW1yo/edit?usp=sharing"",""พะเยา!J507"")"),0)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IFERROR(__xludf.DUMMYFUNCTION("IMPORTRANGE(""https://docs.google.com/spreadsheets/d/11923uPwbBZFjjGgGUA6NLw09EwE0CqkOc4q9oUmW1yo/edit?usp=sharing"",""พะเยา!I508"")"),0)</f>
        <v>0</v>
      </c>
      <c r="J613" s="192">
        <f ca="1">IFERROR(__xludf.DUMMYFUNCTION("IMPORTRANGE(""https://docs.google.com/spreadsheets/d/11923uPwbBZFjjGgGUA6NLw09EwE0CqkOc4q9oUmW1yo/edit?usp=sharing"",""พะเยา!J508"")"),0)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IFERROR(__xludf.DUMMYFUNCTION("IMPORTRANGE(""https://docs.google.com/spreadsheets/d/11923uPwbBZFjjGgGUA6NLw09EwE0CqkOc4q9oUmW1yo/edit?usp=sharing"",""พะเยา!I509"")"),0)</f>
        <v>0</v>
      </c>
      <c r="J614" s="192">
        <f ca="1">IFERROR(__xludf.DUMMYFUNCTION("IMPORTRANGE(""https://docs.google.com/spreadsheets/d/11923uPwbBZFjjGgGUA6NLw09EwE0CqkOc4q9oUmW1yo/edit?usp=sharing"",""พะเยา!J509"")"),0)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IFERROR(__xludf.DUMMYFUNCTION("IMPORTRANGE(""https://docs.google.com/spreadsheets/d/11923uPwbBZFjjGgGUA6NLw09EwE0CqkOc4q9oUmW1yo/edit?usp=sharing"",""พะเยา!I510"")"),0)</f>
        <v>0</v>
      </c>
      <c r="J615" s="192">
        <f ca="1">IFERROR(__xludf.DUMMYFUNCTION("IMPORTRANGE(""https://docs.google.com/spreadsheets/d/11923uPwbBZFjjGgGUA6NLw09EwE0CqkOc4q9oUmW1yo/edit?usp=sharing"",""พะเยา!J510"")"),0)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IFERROR(__xludf.DUMMYFUNCTION("IMPORTRANGE(""https://docs.google.com/spreadsheets/d/11923uPwbBZFjjGgGUA6NLw09EwE0CqkOc4q9oUmW1yo/edit?usp=sharing"",""พะเยา!I511"")"),0)</f>
        <v>0</v>
      </c>
      <c r="J616" s="192">
        <f ca="1">IFERROR(__xludf.DUMMYFUNCTION("IMPORTRANGE(""https://docs.google.com/spreadsheets/d/11923uPwbBZFjjGgGUA6NLw09EwE0CqkOc4q9oUmW1yo/edit?usp=sharing"",""พะเยา!J511"")"),0)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IFERROR(__xludf.DUMMYFUNCTION("IMPORTRANGE(""https://docs.google.com/spreadsheets/d/11923uPwbBZFjjGgGUA6NLw09EwE0CqkOc4q9oUmW1yo/edit?usp=sharing"",""พะเยา!I512"")"),0)</f>
        <v>0</v>
      </c>
      <c r="J617" s="191">
        <f ca="1">IFERROR(__xludf.DUMMYFUNCTION("IMPORTRANGE(""https://docs.google.com/spreadsheets/d/11923uPwbBZFjjGgGUA6NLw09EwE0CqkOc4q9oUmW1yo/edit?usp=sharing"",""พะเยา!J512"")"),0)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IFERROR(__xludf.DUMMYFUNCTION("IMPORTRANGE(""https://docs.google.com/spreadsheets/d/11923uPwbBZFjjGgGUA6NLw09EwE0CqkOc4q9oUmW1yo/edit?usp=sharing"",""พะเยา!I513"")"),0)</f>
        <v>0</v>
      </c>
      <c r="J618" s="192">
        <f ca="1">IFERROR(__xludf.DUMMYFUNCTION("IMPORTRANGE(""https://docs.google.com/spreadsheets/d/11923uPwbBZFjjGgGUA6NLw09EwE0CqkOc4q9oUmW1yo/edit?usp=sharing"",""พะเยา!J513"")"),0)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IFERROR(__xludf.DUMMYFUNCTION("IMPORTRANGE(""https://docs.google.com/spreadsheets/d/11923uPwbBZFjjGgGUA6NLw09EwE0CqkOc4q9oUmW1yo/edit?usp=sharing"",""พะเยา!I514"")"),0)</f>
        <v>0</v>
      </c>
      <c r="J619" s="192">
        <f ca="1">IFERROR(__xludf.DUMMYFUNCTION("IMPORTRANGE(""https://docs.google.com/spreadsheets/d/11923uPwbBZFjjGgGUA6NLw09EwE0CqkOc4q9oUmW1yo/edit?usp=sharing"",""พะเยา!J514"")"),0)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IFERROR(__xludf.DUMMYFUNCTION("IMPORTRANGE(""https://docs.google.com/spreadsheets/d/11923uPwbBZFjjGgGUA6NLw09EwE0CqkOc4q9oUmW1yo/edit?usp=sharing"",""พะเยา!I515"")"),0)</f>
        <v>0</v>
      </c>
      <c r="J620" s="167">
        <f ca="1">IFERROR(__xludf.DUMMYFUNCTION("IMPORTRANGE(""https://docs.google.com/spreadsheets/d/11923uPwbBZFjjGgGUA6NLw09EwE0CqkOc4q9oUmW1yo/edit?usp=sharing"",""พะเยา!J515"")"),0)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IFERROR(__xludf.DUMMYFUNCTION("IMPORTRANGE(""https://docs.google.com/spreadsheets/d/11923uPwbBZFjjGgGUA6NLw09EwE0CqkOc4q9oUmW1yo/edit?usp=sharing"",""พะเยา!I516"")"),0)</f>
        <v>0</v>
      </c>
      <c r="J621" s="167">
        <f ca="1">IFERROR(__xludf.DUMMYFUNCTION("IMPORTRANGE(""https://docs.google.com/spreadsheets/d/11923uPwbBZFjjGgGUA6NLw09EwE0CqkOc4q9oUmW1yo/edit?usp=sharing"",""พะเยา!J516"")"),0)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IFERROR(__xludf.DUMMYFUNCTION("IMPORTRANGE(""https://docs.google.com/spreadsheets/d/11923uPwbBZFjjGgGUA6NLw09EwE0CqkOc4q9oUmW1yo/edit?usp=sharing"",""พะเยา!I517"")"),0)</f>
        <v>0</v>
      </c>
      <c r="J622" s="192">
        <f ca="1">IFERROR(__xludf.DUMMYFUNCTION("IMPORTRANGE(""https://docs.google.com/spreadsheets/d/11923uPwbBZFjjGgGUA6NLw09EwE0CqkOc4q9oUmW1yo/edit?usp=sharing"",""พะเยา!J517"")"),0)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IFERROR(__xludf.DUMMYFUNCTION("IMPORTRANGE(""https://docs.google.com/spreadsheets/d/11923uPwbBZFjjGgGUA6NLw09EwE0CqkOc4q9oUmW1yo/edit?usp=sharing"",""พะเยา!I518"")"),0)</f>
        <v>0</v>
      </c>
      <c r="J623" s="192">
        <f ca="1">IFERROR(__xludf.DUMMYFUNCTION("IMPORTRANGE(""https://docs.google.com/spreadsheets/d/11923uPwbBZFjjGgGUA6NLw09EwE0CqkOc4q9oUmW1yo/edit?usp=sharing"",""พะเยา!J518"")"),0)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IFERROR(__xludf.DUMMYFUNCTION("IMPORTRANGE(""https://docs.google.com/spreadsheets/d/11923uPwbBZFjjGgGUA6NLw09EwE0CqkOc4q9oUmW1yo/edit?usp=sharing"",""พะเยา!I519"")"),0)</f>
        <v>0</v>
      </c>
      <c r="J624" s="191">
        <f ca="1">IFERROR(__xludf.DUMMYFUNCTION("IMPORTRANGE(""https://docs.google.com/spreadsheets/d/11923uPwbBZFjjGgGUA6NLw09EwE0CqkOc4q9oUmW1yo/edit?usp=sharing"",""พะเยา!J519"")"),0)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IFERROR(__xludf.DUMMYFUNCTION("IMPORTRANGE(""https://docs.google.com/spreadsheets/d/11923uPwbBZFjjGgGUA6NLw09EwE0CqkOc4q9oUmW1yo/edit?usp=sharing"",""พะเยา!I520"")"),0)</f>
        <v>0</v>
      </c>
      <c r="J625" s="192">
        <f ca="1">IFERROR(__xludf.DUMMYFUNCTION("IMPORTRANGE(""https://docs.google.com/spreadsheets/d/11923uPwbBZFjjGgGUA6NLw09EwE0CqkOc4q9oUmW1yo/edit?usp=sharing"",""พะเยา!J520"")"),0)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IFERROR(__xludf.DUMMYFUNCTION("IMPORTRANGE(""https://docs.google.com/spreadsheets/d/11923uPwbBZFjjGgGUA6NLw09EwE0CqkOc4q9oUmW1yo/edit?usp=sharing"",""พะเยา!I521"")"),0)</f>
        <v>0</v>
      </c>
      <c r="J626" s="192">
        <f ca="1">IFERROR(__xludf.DUMMYFUNCTION("IMPORTRANGE(""https://docs.google.com/spreadsheets/d/11923uPwbBZFjjGgGUA6NLw09EwE0CqkOc4q9oUmW1yo/edit?usp=sharing"",""พะเยา!J521"")"),0)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IFERROR(__xludf.DUMMYFUNCTION("IMPORTRANGE(""https://docs.google.com/spreadsheets/d/11923uPwbBZFjjGgGUA6NLw09EwE0CqkOc4q9oUmW1yo/edit?usp=sharing"",""พะเยา!I523"")"),4799661.59)</f>
        <v>4799661.59</v>
      </c>
      <c r="J628" s="332">
        <f ca="1">IFERROR(__xludf.DUMMYFUNCTION("IMPORTRANGE(""https://docs.google.com/spreadsheets/d/11923uPwbBZFjjGgGUA6NLw09EwE0CqkOc4q9oUmW1yo/edit?usp=sharing"",""พะเยา!J523"")"),64908.64)</f>
        <v>64908.639999999999</v>
      </c>
      <c r="K628" s="333">
        <f t="shared" ref="K628:K635" ca="1" si="129">IF(I628&gt;0,J628*100/I628,0)</f>
        <v>1.3523586774375067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IFERROR(__xludf.DUMMYFUNCTION("IMPORTRANGE(""https://docs.google.com/spreadsheets/d/11923uPwbBZFjjGgGUA6NLw09EwE0CqkOc4q9oUmW1yo/edit?usp=sharing"",""พะเยา!I524"")"),454)</f>
        <v>454</v>
      </c>
      <c r="J629" s="332">
        <f ca="1">IFERROR(__xludf.DUMMYFUNCTION("IMPORTRANGE(""https://docs.google.com/spreadsheets/d/11923uPwbBZFjjGgGUA6NLw09EwE0CqkOc4q9oUmW1yo/edit?usp=sharing"",""พะเยา!J524"")"),9)</f>
        <v>9</v>
      </c>
      <c r="K629" s="333">
        <f t="shared" ca="1" si="129"/>
        <v>1.9823788546255507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32">
        <f ca="1">IFERROR(__xludf.DUMMYFUNCTION("IMPORTRANGE(""https://docs.google.com/spreadsheets/d/11923uPwbBZFjjGgGUA6NLw09EwE0CqkOc4q9oUmW1yo/edit?usp=sharing"",""พะเยา!J525"")"),119002.42)</f>
        <v>119002.42</v>
      </c>
      <c r="K630" s="333">
        <f t="shared" ca="1" si="129"/>
        <v>1.1995819422997718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IFERROR(__xludf.DUMMYFUNCTION("IMPORTRANGE(""https://docs.google.com/spreadsheets/d/11923uPwbBZFjjGgGUA6NLw09EwE0CqkOc4q9oUmW1yo/edit?usp=sharing"",""พะเยา!I526"")"),332)</f>
        <v>332</v>
      </c>
      <c r="J631" s="332">
        <f ca="1">IFERROR(__xludf.DUMMYFUNCTION("IMPORTRANGE(""https://docs.google.com/spreadsheets/d/11923uPwbBZFjjGgGUA6NLw09EwE0CqkOc4q9oUmW1yo/edit?usp=sharing"",""พะเยา!J526"")"),37)</f>
        <v>37</v>
      </c>
      <c r="K631" s="333">
        <f t="shared" ca="1" si="129"/>
        <v>11.144578313253012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IFERROR(__xludf.DUMMYFUNCTION("IMPORTRANGE(""https://docs.google.com/spreadsheets/d/11923uPwbBZFjjGgGUA6NLw09EwE0CqkOc4q9oUmW1yo/edit?usp=sharing"",""พะเยา!I527"")"),0)</f>
        <v>0</v>
      </c>
      <c r="J632" s="332">
        <f ca="1">IFERROR(__xludf.DUMMYFUNCTION("IMPORTRANGE(""https://docs.google.com/spreadsheets/d/11923uPwbBZFjjGgGUA6NLw09EwE0CqkOc4q9oUmW1yo/edit?usp=sharing"",""พะเยา!J527"")"),0)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IFERROR(__xludf.DUMMYFUNCTION("IMPORTRANGE(""https://docs.google.com/spreadsheets/d/11923uPwbBZFjjGgGUA6NLw09EwE0CqkOc4q9oUmW1yo/edit?usp=sharing"",""พะเยา!I528"")"),0)</f>
        <v>0</v>
      </c>
      <c r="J633" s="332">
        <f ca="1">IFERROR(__xludf.DUMMYFUNCTION("IMPORTRANGE(""https://docs.google.com/spreadsheets/d/11923uPwbBZFjjGgGUA6NLw09EwE0CqkOc4q9oUmW1yo/edit?usp=sharing"",""พะเยา!J528"")"),0)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IFERROR(__xludf.DUMMYFUNCTION("IMPORTRANGE(""https://docs.google.com/spreadsheets/d/11923uPwbBZFjjGgGUA6NLw09EwE0CqkOc4q9oUmW1yo/edit?usp=sharing"",""พะเยา!I529"")"),6000000)</f>
        <v>6000000</v>
      </c>
      <c r="J634" s="332">
        <f ca="1">IFERROR(__xludf.DUMMYFUNCTION("IMPORTRANGE(""https://docs.google.com/spreadsheets/d/11923uPwbBZFjjGgGUA6NLw09EwE0CqkOc4q9oUmW1yo/edit?usp=sharing"",""พะเยา!J529"")"),0)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IFERROR(__xludf.DUMMYFUNCTION("IMPORTRANGE(""https://docs.google.com/spreadsheets/d/11923uPwbBZFjjGgGUA6NLw09EwE0CqkOc4q9oUmW1yo/edit?usp=sharing"",""พะเยา!I530"")"),120)</f>
        <v>120</v>
      </c>
      <c r="J635" s="462">
        <f ca="1">IFERROR(__xludf.DUMMYFUNCTION("IMPORTRANGE(""https://docs.google.com/spreadsheets/d/11923uPwbBZFjjGgGUA6NLw09EwE0CqkOc4q9oUmW1yo/edit?usp=sharing"",""พะเยา!J530"")"),0)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zoomScale="80" zoomScaleNormal="80" workbookViewId="0">
      <pane ySplit="6" topLeftCell="A61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4">
      <c r="A2" s="509" t="s">
        <v>244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4">
      <c r="A3" s="509" t="s">
        <v>255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4592912</v>
      </c>
      <c r="M8" s="25">
        <f t="shared" ca="1" si="0"/>
        <v>1320955</v>
      </c>
      <c r="N8" s="25">
        <f t="shared" ca="1" si="0"/>
        <v>880255.01</v>
      </c>
      <c r="O8" s="24">
        <f t="shared" ref="O8:O16" ca="1" si="1">IF(L8&gt;0,N8*100/L8,0)</f>
        <v>19.165510029366988</v>
      </c>
      <c r="P8" s="24">
        <f t="shared" ref="P8:P16" ca="1" si="2">IF(M8&gt;0,N8*100/M8,0)</f>
        <v>66.637774186100202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4592912</v>
      </c>
      <c r="M10" s="32">
        <f t="shared" ca="1" si="4"/>
        <v>1320955</v>
      </c>
      <c r="N10" s="32">
        <f t="shared" ca="1" si="4"/>
        <v>880255.01</v>
      </c>
      <c r="O10" s="31">
        <f t="shared" ca="1" si="1"/>
        <v>19.165510029366988</v>
      </c>
      <c r="P10" s="31">
        <f t="shared" ca="1" si="2"/>
        <v>66.637774186100202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4517312</v>
      </c>
      <c r="M12" s="40">
        <f t="shared" ca="1" si="6"/>
        <v>1320955</v>
      </c>
      <c r="N12" s="40">
        <f t="shared" ca="1" si="6"/>
        <v>804655.01</v>
      </c>
      <c r="O12" s="40">
        <f t="shared" ca="1" si="1"/>
        <v>17.812695027485372</v>
      </c>
      <c r="P12" s="40">
        <f t="shared" ca="1" si="2"/>
        <v>60.914642058207889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2124700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2392612</v>
      </c>
      <c r="M14" s="40">
        <f t="shared" si="8"/>
        <v>0</v>
      </c>
      <c r="N14" s="40">
        <f t="shared" ca="1" si="8"/>
        <v>130716.01</v>
      </c>
      <c r="O14" s="43">
        <f t="shared" ca="1" si="1"/>
        <v>5.4633183315974341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75600</v>
      </c>
      <c r="M16" s="40">
        <f t="shared" si="10"/>
        <v>0</v>
      </c>
      <c r="N16" s="40">
        <f t="shared" ca="1" si="10"/>
        <v>75600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2603065</v>
      </c>
      <c r="M18" s="25">
        <f t="shared" ca="1" si="11"/>
        <v>1320955</v>
      </c>
      <c r="N18" s="25">
        <f t="shared" ca="1" si="11"/>
        <v>749539</v>
      </c>
      <c r="O18" s="24">
        <f t="shared" ref="O18:O20" ca="1" si="12">IF(L18&gt;0,N18*100/L18,0)</f>
        <v>28.794478816318456</v>
      </c>
      <c r="P18" s="24">
        <f t="shared" ref="P18:P26" ca="1" si="13">IF(M18&gt;0,N18*100/M18,0)</f>
        <v>56.742205449844995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2603065</v>
      </c>
      <c r="M20" s="32">
        <f t="shared" ca="1" si="15"/>
        <v>1320955</v>
      </c>
      <c r="N20" s="32">
        <f t="shared" ca="1" si="15"/>
        <v>749539</v>
      </c>
      <c r="O20" s="31">
        <f t="shared" ca="1" si="12"/>
        <v>28.794478816318456</v>
      </c>
      <c r="P20" s="31">
        <f t="shared" ca="1" si="13"/>
        <v>56.742205449844995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2527465</v>
      </c>
      <c r="M22" s="44">
        <f t="shared" ca="1" si="18"/>
        <v>1320955</v>
      </c>
      <c r="N22" s="43">
        <f t="shared" ca="1" si="18"/>
        <v>673939</v>
      </c>
      <c r="O22" s="43">
        <f t="shared" ca="1" si="17"/>
        <v>26.664622457679929</v>
      </c>
      <c r="P22" s="43">
        <f t="shared" ca="1" si="13"/>
        <v>51.019073321952675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2124700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402765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75600</v>
      </c>
      <c r="M26" s="52">
        <f t="shared" si="22"/>
        <v>0</v>
      </c>
      <c r="N26" s="52">
        <f t="shared" ca="1" si="22"/>
        <v>75600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1989847</v>
      </c>
      <c r="M28" s="25">
        <f t="shared" si="23"/>
        <v>0</v>
      </c>
      <c r="N28" s="25">
        <f t="shared" ca="1" si="23"/>
        <v>130716.01</v>
      </c>
      <c r="O28" s="24">
        <f t="shared" ref="O28:O30" ca="1" si="24">IF(L28&gt;0,N28*100/L28,0)</f>
        <v>6.5691487838009657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1989847</v>
      </c>
      <c r="M30" s="32">
        <f t="shared" si="27"/>
        <v>0</v>
      </c>
      <c r="N30" s="32">
        <f t="shared" ca="1" si="27"/>
        <v>130716.01</v>
      </c>
      <c r="O30" s="31">
        <f t="shared" ca="1" si="24"/>
        <v>6.5691487838009657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1989847</v>
      </c>
      <c r="M32" s="43">
        <f t="shared" si="30"/>
        <v>0</v>
      </c>
      <c r="N32" s="43">
        <f t="shared" ca="1" si="30"/>
        <v>130716.01</v>
      </c>
      <c r="O32" s="43">
        <f t="shared" ca="1" si="29"/>
        <v>6.5691487838009657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1989847</v>
      </c>
      <c r="M34" s="43">
        <f t="shared" si="32"/>
        <v>0</v>
      </c>
      <c r="N34" s="43">
        <f t="shared" ca="1" si="32"/>
        <v>130716.01</v>
      </c>
      <c r="O34" s="43">
        <f t="shared" ca="1" si="29"/>
        <v>6.5691487838009657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2603065</v>
      </c>
      <c r="M37" s="55">
        <f t="shared" ca="1" si="33"/>
        <v>1320955</v>
      </c>
      <c r="N37" s="55">
        <f t="shared" ca="1" si="33"/>
        <v>749539</v>
      </c>
      <c r="O37" s="56">
        <f t="shared" ca="1" si="29"/>
        <v>28.794478816318456</v>
      </c>
      <c r="P37" s="56">
        <f t="shared" ca="1" si="25"/>
        <v>56.742205449844995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658100</v>
      </c>
      <c r="M41" s="79">
        <f t="shared" ca="1" si="34"/>
        <v>329100</v>
      </c>
      <c r="N41" s="79">
        <f t="shared" ca="1" si="34"/>
        <v>222627</v>
      </c>
      <c r="O41" s="78">
        <f t="shared" ref="O41:O43" ca="1" si="35">IF(L41&gt;0,N41*100/L41,0)</f>
        <v>33.828749430177787</v>
      </c>
      <c r="P41" s="78">
        <f t="shared" ref="P41:P43" ca="1" si="36">IF(M41&gt;0,N41*100/M41,0)</f>
        <v>67.647219690063807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658100</v>
      </c>
      <c r="M43" s="79">
        <f t="shared" ca="1" si="38"/>
        <v>329100</v>
      </c>
      <c r="N43" s="79">
        <f t="shared" ca="1" si="38"/>
        <v>222627</v>
      </c>
      <c r="O43" s="78">
        <f t="shared" ca="1" si="35"/>
        <v>33.828749430177787</v>
      </c>
      <c r="P43" s="78">
        <f t="shared" ca="1" si="36"/>
        <v>67.647219690063807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658100</v>
      </c>
      <c r="M45" s="91">
        <f ca="1">IFERROR(__xludf.DUMMYFUNCTION("IMPORTRANGE(""https://docs.google.com/spreadsheets/d/1Yj_ptqi66GCucihVvJfMjLAmec39IyEx_6qawtMGysU/edit?usp=sharing"",""สบก!Q27"")"),329100)</f>
        <v>329100</v>
      </c>
      <c r="N45" s="91">
        <f ca="1">IFERROR(__xludf.DUMMYFUNCTION("IMPORTRANGE(""https://docs.google.com/spreadsheets/d/1Yj_ptqi66GCucihVvJfMjLAmec39IyEx_6qawtMGysU/edit?usp=sharing"",""สบก!R27"")"),222627)</f>
        <v>222627</v>
      </c>
      <c r="O45" s="92">
        <f ca="1">IF(L45&gt;0,N45*100/L45,0)</f>
        <v>33.828749430177787</v>
      </c>
      <c r="P45" s="92">
        <f ca="1">IF(M45&gt;0,N45*100/M45,0)</f>
        <v>67.647219690063807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IFERROR(__xludf.DUMMYFUNCTION("IMPORTRANGE(""https://docs.google.com/spreadsheets/d/1Yj_ptqi66GCucihVvJfMjLAmec39IyEx_6qawtMGysU/edit?usp=sharing"",""สบก!M27"")"),658100)</f>
        <v>658100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IFERROR(__xludf.DUMMYFUNCTION("IMPORTRANGE(""https://docs.google.com/spreadsheets/d/1Yj_ptqi66GCucihVvJfMjLAmec39IyEx_6qawtMGysU/edit?usp=sharing"",""สบก!N27"")"),0)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IFERROR(__xludf.DUMMYFUNCTION("IMPORTRANGE(""https://docs.google.com/spreadsheets/d/1Yj_ptqi66GCucihVvJfMjLAmec39IyEx_6qawtMGysU/edit?usp=sharing"",""สบก!O27"")"),0)</f>
        <v>0</v>
      </c>
      <c r="M49" s="101"/>
      <c r="N49" s="91">
        <f ca="1">IFERROR(__xludf.DUMMYFUNCTION("IMPORTRANGE(""https://docs.google.com/spreadsheets/d/1Yj_ptqi66GCucihVvJfMjLAmec39IyEx_6qawtMGysU/edit?usp=sharing"",""สบก!S27"")"),0)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612000</v>
      </c>
      <c r="M53" s="125">
        <f t="shared" ca="1" si="39"/>
        <v>319500</v>
      </c>
      <c r="N53" s="125">
        <f t="shared" ca="1" si="39"/>
        <v>155000</v>
      </c>
      <c r="O53" s="124">
        <f t="shared" ref="O53:O55" ca="1" si="40">IF(L53&gt;0,N53*100/L53,0)</f>
        <v>25.326797385620914</v>
      </c>
      <c r="P53" s="124">
        <f t="shared" ref="P53:P55" ca="1" si="41">IF(M53&gt;0,N53*100/M53,0)</f>
        <v>48.513302034428797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612000</v>
      </c>
      <c r="M55" s="125">
        <f t="shared" ca="1" si="43"/>
        <v>319500</v>
      </c>
      <c r="N55" s="125">
        <f t="shared" ca="1" si="43"/>
        <v>155000</v>
      </c>
      <c r="O55" s="124">
        <f t="shared" ca="1" si="40"/>
        <v>25.326797385620914</v>
      </c>
      <c r="P55" s="124">
        <f t="shared" ca="1" si="41"/>
        <v>48.513302034428797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612000</v>
      </c>
      <c r="M57" s="91">
        <f ca="1">IFERROR(__xludf.DUMMYFUNCTION("IMPORTRANGE(""https://docs.google.com/spreadsheets/d/1Yj_ptqi66GCucihVvJfMjLAmec39IyEx_6qawtMGysU/edit?usp=sharing"",""สบก!Z27"")"),319500)</f>
        <v>319500</v>
      </c>
      <c r="N57" s="91">
        <f ca="1">IFERROR(__xludf.DUMMYFUNCTION("IMPORTRANGE(""https://docs.google.com/spreadsheets/d/1Yj_ptqi66GCucihVvJfMjLAmec39IyEx_6qawtMGysU/edit?usp=sharing"",""สบก!AA27"")"),155000)</f>
        <v>155000</v>
      </c>
      <c r="O57" s="92">
        <f ca="1">IF(L57&gt;0,N57*100/L57,0)</f>
        <v>25.326797385620914</v>
      </c>
      <c r="P57" s="92">
        <f ca="1">IF(M57&gt;0,N57*100/M57,0)</f>
        <v>48.513302034428797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IFERROR(__xludf.DUMMYFUNCTION("IMPORTRANGE(""https://docs.google.com/spreadsheets/d/1Yj_ptqi66GCucihVvJfMjLAmec39IyEx_6qawtMGysU/edit?usp=sharing"",""สบก!V27"")"),612000)</f>
        <v>612000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IFERROR(__xludf.DUMMYFUNCTION("IMPORTRANGE(""https://docs.google.com/spreadsheets/d/1Yj_ptqi66GCucihVvJfMjLAmec39IyEx_6qawtMGysU/edit?usp=sharing"",""สบก!W27"")"),0)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IFERROR(__xludf.DUMMYFUNCTION("IMPORTRANGE(""https://docs.google.com/spreadsheets/d/1Yj_ptqi66GCucihVvJfMjLAmec39IyEx_6qawtMGysU/edit?usp=sharing"",""สบก!X27"")"),0)</f>
        <v>0</v>
      </c>
      <c r="M61" s="101"/>
      <c r="N61" s="91">
        <f ca="1">IFERROR(__xludf.DUMMYFUNCTION("IMPORTRANGE(""https://docs.google.com/spreadsheets/d/1Yj_ptqi66GCucihVvJfMjLAmec39IyEx_6qawtMGysU/edit?usp=sharing"",""สบก!AB27"")"),0)</f>
        <v>0</v>
      </c>
      <c r="O61" s="101">
        <f ca="1">IF(L61&gt;0,N61*100/L61,0)</f>
        <v>0</v>
      </c>
      <c r="P61" s="101"/>
    </row>
    <row r="62" spans="1:16" ht="21.75" customHeight="1" x14ac:dyDescent="0.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IFERROR(__xludf.DUMMYFUNCTION("IMPORTRANGE(""https://docs.google.com/spreadsheets/d/11923uPwbBZFjjGgGUA6NLw09EwE0CqkOc4q9oUmW1yo/edit?usp=sharing"",""พิจิตร!I9"")"),0)</f>
        <v>0</v>
      </c>
      <c r="J64" s="146">
        <f ca="1">IFERROR(__xludf.DUMMYFUNCTION("IMPORTRANGE(""https://docs.google.com/spreadsheets/d/11923uPwbBZFjjGgGUA6NLw09EwE0CqkOc4q9oUmW1yo/edit?usp=sharing"",""พิจิตร!J9"")"),0)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IFERROR(__xludf.DUMMYFUNCTION("IMPORTRANGE(""https://docs.google.com/spreadsheets/d/11923uPwbBZFjjGgGUA6NLw09EwE0CqkOc4q9oUmW1yo/edit?usp=sharing"",""พิจิตร!I10"")"),0)</f>
        <v>0</v>
      </c>
      <c r="J65" s="146">
        <f ca="1">IFERROR(__xludf.DUMMYFUNCTION("IMPORTRANGE(""https://docs.google.com/spreadsheets/d/11923uPwbBZFjjGgGUA6NLw09EwE0CqkOc4q9oUmW1yo/edit?usp=sharing"",""พิจิตร!J10"")"),0)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IFERROR(__xludf.DUMMYFUNCTION("IMPORTRANGE(""https://docs.google.com/spreadsheets/d/1Yj_ptqi66GCucihVvJfMjLAmec39IyEx_6qawtMGysU/edit?usp=sharing"",""สบก!AI27"")"),0)</f>
        <v>0</v>
      </c>
      <c r="N70" s="172">
        <f ca="1">IFERROR(__xludf.DUMMYFUNCTION("IMPORTRANGE(""https://docs.google.com/spreadsheets/d/1Yj_ptqi66GCucihVvJfMjLAmec39IyEx_6qawtMGysU/edit?usp=sharing"",""สบก!AJ27"")"),0)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IFERROR(__xludf.DUMMYFUNCTION("IMPORTRANGE(""https://docs.google.com/spreadsheets/d/1Yj_ptqi66GCucihVvJfMjLAmec39IyEx_6qawtMGysU/edit?usp=sharing"",""สบก!AE27"")"),0)</f>
        <v>0</v>
      </c>
      <c r="M71" s="171"/>
      <c r="N71" s="171"/>
      <c r="O71" s="171"/>
      <c r="P71" s="171"/>
    </row>
    <row r="72" spans="1:16" ht="21.75" customHeight="1" x14ac:dyDescent="0.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IFERROR(__xludf.DUMMYFUNCTION("IMPORTRANGE(""https://docs.google.com/spreadsheets/d/1Yj_ptqi66GCucihVvJfMjLAmec39IyEx_6qawtMGysU/edit?usp=sharing"",""สบก!AF27"")"),0)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IFERROR(__xludf.DUMMYFUNCTION("IMPORTRANGE(""https://docs.google.com/spreadsheets/d/1Yj_ptqi66GCucihVvJfMjLAmec39IyEx_6qawtMGysU/edit?usp=sharing"",""สบก!AG27"")"),0)</f>
        <v>0</v>
      </c>
      <c r="M74" s="101"/>
      <c r="N74" s="91">
        <f ca="1">IFERROR(__xludf.DUMMYFUNCTION("IMPORTRANGE(""https://docs.google.com/spreadsheets/d/1Yj_ptqi66GCucihVvJfMjLAmec39IyEx_6qawtMGysU/edit?usp=sharing"",""สบก!AK27"")"),0)</f>
        <v>0</v>
      </c>
      <c r="O74" s="101">
        <f ca="1">IF(L74&gt;0,N74*100/L74,0)</f>
        <v>0</v>
      </c>
      <c r="P74" s="101"/>
    </row>
    <row r="75" spans="1:16" ht="21.75" customHeight="1" x14ac:dyDescent="0.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IFERROR(__xludf.DUMMYFUNCTION("IMPORTRANGE(""https://docs.google.com/spreadsheets/d/11923uPwbBZFjjGgGUA6NLw09EwE0CqkOc4q9oUmW1yo/edit?usp=sharing"",""พิจิตร!J16"")"),0)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IFERROR(__xludf.DUMMYFUNCTION("IMPORTRANGE(""https://docs.google.com/spreadsheets/d/11923uPwbBZFjjGgGUA6NLw09EwE0CqkOc4q9oUmW1yo/edit?usp=sharing"",""พิจิตร!J17"")"),0)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IFERROR(__xludf.DUMMYFUNCTION("IMPORTRANGE(""https://docs.google.com/spreadsheets/d/11923uPwbBZFjjGgGUA6NLw09EwE0CqkOc4q9oUmW1yo/edit?usp=sharing"",""พิจิตร!J18"")"),0)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IFERROR(__xludf.DUMMYFUNCTION("IMPORTRANGE(""https://docs.google.com/spreadsheets/d/11923uPwbBZFjjGgGUA6NLw09EwE0CqkOc4q9oUmW1yo/edit?usp=sharing"",""พิจิตร!J19"")"),0)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IFERROR(__xludf.DUMMYFUNCTION("IMPORTRANGE(""https://docs.google.com/spreadsheets/d/11923uPwbBZFjjGgGUA6NLw09EwE0CqkOc4q9oUmW1yo/edit?usp=sharing"",""พิจิตร!I20"")"),0)</f>
        <v>0</v>
      </c>
      <c r="J80" s="203">
        <f ca="1">IFERROR(__xludf.DUMMYFUNCTION("IMPORTRANGE(""https://docs.google.com/spreadsheets/d/11923uPwbBZFjjGgGUA6NLw09EwE0CqkOc4q9oUmW1yo/edit?usp=sharing"",""พิจิตร!J20"")"),0)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IFERROR(__xludf.DUMMYFUNCTION("IMPORTRANGE(""https://docs.google.com/spreadsheets/d/11923uPwbBZFjjGgGUA6NLw09EwE0CqkOc4q9oUmW1yo/edit?usp=sharing"",""พิจิตร!I21"")"),0)</f>
        <v>0</v>
      </c>
      <c r="J81" s="203">
        <f ca="1">IFERROR(__xludf.DUMMYFUNCTION("IMPORTRANGE(""https://docs.google.com/spreadsheets/d/11923uPwbBZFjjGgGUA6NLw09EwE0CqkOc4q9oUmW1yo/edit?usp=sharing"",""พิจิตร!J21"")"),0)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IFERROR(__xludf.DUMMYFUNCTION("IMPORTRANGE(""https://docs.google.com/spreadsheets/d/11923uPwbBZFjjGgGUA6NLw09EwE0CqkOc4q9oUmW1yo/edit?usp=sharing"",""พิจิตร!I22"")"),0)</f>
        <v>0</v>
      </c>
      <c r="J82" s="191">
        <f ca="1">IFERROR(__xludf.DUMMYFUNCTION("IMPORTRANGE(""https://docs.google.com/spreadsheets/d/11923uPwbBZFjjGgGUA6NLw09EwE0CqkOc4q9oUmW1yo/edit?usp=sharing"",""พิจิตร!J22"")"),0)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IFERROR(__xludf.DUMMYFUNCTION("IMPORTRANGE(""https://docs.google.com/spreadsheets/d/11923uPwbBZFjjGgGUA6NLw09EwE0CqkOc4q9oUmW1yo/edit?usp=sharing"",""พิจิตร!I23"")"),0)</f>
        <v>0</v>
      </c>
      <c r="J83" s="191">
        <f ca="1">IFERROR(__xludf.DUMMYFUNCTION("IMPORTRANGE(""https://docs.google.com/spreadsheets/d/11923uPwbBZFjjGgGUA6NLw09EwE0CqkOc4q9oUmW1yo/edit?usp=sharing"",""พิจิตร!J23"")"),0)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IFERROR(__xludf.DUMMYFUNCTION("IMPORTRANGE(""https://docs.google.com/spreadsheets/d/11923uPwbBZFjjGgGUA6NLw09EwE0CqkOc4q9oUmW1yo/edit?usp=sharing"",""พิจิตร!I24"")"),0)</f>
        <v>0</v>
      </c>
      <c r="J84" s="192">
        <f ca="1">IFERROR(__xludf.DUMMYFUNCTION("IMPORTRANGE(""https://docs.google.com/spreadsheets/d/11923uPwbBZFjjGgGUA6NLw09EwE0CqkOc4q9oUmW1yo/edit?usp=sharing"",""พิจิตร!J24"")"),0)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IFERROR(__xludf.DUMMYFUNCTION("IMPORTRANGE(""https://docs.google.com/spreadsheets/d/11923uPwbBZFjjGgGUA6NLw09EwE0CqkOc4q9oUmW1yo/edit?usp=sharing"",""พิจิตร!I25"")"),0)</f>
        <v>0</v>
      </c>
      <c r="J85" s="192">
        <f ca="1">IFERROR(__xludf.DUMMYFUNCTION("IMPORTRANGE(""https://docs.google.com/spreadsheets/d/11923uPwbBZFjjGgGUA6NLw09EwE0CqkOc4q9oUmW1yo/edit?usp=sharing"",""พิจิตร!J25"")"),0)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IFERROR(__xludf.DUMMYFUNCTION("IMPORTRANGE(""https://docs.google.com/spreadsheets/d/11923uPwbBZFjjGgGUA6NLw09EwE0CqkOc4q9oUmW1yo/edit?usp=sharing"",""พิจิตร!I26"")"),0)</f>
        <v>0</v>
      </c>
      <c r="J86" s="191">
        <f ca="1">IFERROR(__xludf.DUMMYFUNCTION("IMPORTRANGE(""https://docs.google.com/spreadsheets/d/11923uPwbBZFjjGgGUA6NLw09EwE0CqkOc4q9oUmW1yo/edit?usp=sharing"",""พิจิตร!J26"")"),0)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IFERROR(__xludf.DUMMYFUNCTION("IMPORTRANGE(""https://docs.google.com/spreadsheets/d/11923uPwbBZFjjGgGUA6NLw09EwE0CqkOc4q9oUmW1yo/edit?usp=sharing"",""พิจิตร!I27"")"),0)</f>
        <v>0</v>
      </c>
      <c r="J87" s="191">
        <f ca="1">IFERROR(__xludf.DUMMYFUNCTION("IMPORTRANGE(""https://docs.google.com/spreadsheets/d/11923uPwbBZFjjGgGUA6NLw09EwE0CqkOc4q9oUmW1yo/edit?usp=sharing"",""พิจิตร!J27"")"),0)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IFERROR(__xludf.DUMMYFUNCTION("IMPORTRANGE(""https://docs.google.com/spreadsheets/d/11923uPwbBZFjjGgGUA6NLw09EwE0CqkOc4q9oUmW1yo/edit?usp=sharing"",""พิจิตร!I28"")"),0)</f>
        <v>0</v>
      </c>
      <c r="J88" s="191">
        <f ca="1">IFERROR(__xludf.DUMMYFUNCTION("IMPORTRANGE(""https://docs.google.com/spreadsheets/d/11923uPwbBZFjjGgGUA6NLw09EwE0CqkOc4q9oUmW1yo/edit?usp=sharing"",""พิจิตร!J28"")"),0)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IFERROR(__xludf.DUMMYFUNCTION("IMPORTRANGE(""https://docs.google.com/spreadsheets/d/11923uPwbBZFjjGgGUA6NLw09EwE0CqkOc4q9oUmW1yo/edit?usp=sharing"",""พิจิตร!J29"")"),0)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IFERROR(__xludf.DUMMYFUNCTION("IMPORTRANGE(""https://docs.google.com/spreadsheets/d/11923uPwbBZFjjGgGUA6NLw09EwE0CqkOc4q9oUmW1yo/edit?usp=sharing"",""พิจิตร!I32"")"),0)</f>
        <v>0</v>
      </c>
      <c r="J92" s="146">
        <f ca="1">IFERROR(__xludf.DUMMYFUNCTION("IMPORTRANGE(""https://docs.google.com/spreadsheets/d/11923uPwbBZFjjGgGUA6NLw09EwE0CqkOc4q9oUmW1yo/edit?usp=sharing"",""พิจิตร!J32"")"),0)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IFERROR(__xludf.DUMMYFUNCTION("IMPORTRANGE(""https://docs.google.com/spreadsheets/d/11923uPwbBZFjjGgGUA6NLw09EwE0CqkOc4q9oUmW1yo/edit?usp=sharing"",""พิจิตร!I33"")"),0)</f>
        <v>0</v>
      </c>
      <c r="J93" s="146">
        <f ca="1">IFERROR(__xludf.DUMMYFUNCTION("IMPORTRANGE(""https://docs.google.com/spreadsheets/d/11923uPwbBZFjjGgGUA6NLw09EwE0CqkOc4q9oUmW1yo/edit?usp=sharing"",""พิจิตร!J33"")"),0)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IFERROR(__xludf.DUMMYFUNCTION("IMPORTRANGE(""https://docs.google.com/spreadsheets/d/1Yj_ptqi66GCucihVvJfMjLAmec39IyEx_6qawtMGysU/edit?usp=sharing"",""สบก!AR27"")"),0)</f>
        <v>0</v>
      </c>
      <c r="N98" s="172">
        <f ca="1">IFERROR(__xludf.DUMMYFUNCTION("IMPORTRANGE(""https://docs.google.com/spreadsheets/d/1Yj_ptqi66GCucihVvJfMjLAmec39IyEx_6qawtMGysU/edit?usp=sharing"",""สบก!AS27"")"),0)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IFERROR(__xludf.DUMMYFUNCTION("IMPORTRANGE(""https://docs.google.com/spreadsheets/d/1Yj_ptqi66GCucihVvJfMjLAmec39IyEx_6qawtMGysU/edit?usp=sharing"",""สบก!AN27"")"),0)</f>
        <v>0</v>
      </c>
      <c r="M99" s="171"/>
      <c r="N99" s="171"/>
      <c r="O99" s="171"/>
      <c r="P99" s="171"/>
    </row>
    <row r="100" spans="1:16" ht="21.75" customHeight="1" x14ac:dyDescent="0.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IFERROR(__xludf.DUMMYFUNCTION("IMPORTRANGE(""https://docs.google.com/spreadsheets/d/1Yj_ptqi66GCucihVvJfMjLAmec39IyEx_6qawtMGysU/edit?usp=sharing"",""สบก!AO27"")"),0)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IFERROR(__xludf.DUMMYFUNCTION("IMPORTRANGE(""https://docs.google.com/spreadsheets/d/1Yj_ptqi66GCucihVvJfMjLAmec39IyEx_6qawtMGysU/edit?usp=sharing"",""สบก!AP27"")"),0)</f>
        <v>0</v>
      </c>
      <c r="M102" s="101"/>
      <c r="N102" s="91">
        <f ca="1">IFERROR(__xludf.DUMMYFUNCTION("IMPORTRANGE(""https://docs.google.com/spreadsheets/d/1Yj_ptqi66GCucihVvJfMjLAmec39IyEx_6qawtMGysU/edit?usp=sharing"",""สบก!AT27"")"),0)</f>
        <v>0</v>
      </c>
      <c r="O102" s="101">
        <f ca="1">IF(L102&gt;0,N102*100/L102,0)</f>
        <v>0</v>
      </c>
      <c r="P102" s="101"/>
    </row>
    <row r="103" spans="1:16" ht="21.75" customHeight="1" x14ac:dyDescent="0.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IFERROR(__xludf.DUMMYFUNCTION("IMPORTRANGE(""https://docs.google.com/spreadsheets/d/11923uPwbBZFjjGgGUA6NLw09EwE0CqkOc4q9oUmW1yo/edit?usp=sharing"",""พิจิตร!J39"")"),0)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IFERROR(__xludf.DUMMYFUNCTION("IMPORTRANGE(""https://docs.google.com/spreadsheets/d/11923uPwbBZFjjGgGUA6NLw09EwE0CqkOc4q9oUmW1yo/edit?usp=sharing"",""พิจิตร!J40"")"),0)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IFERROR(__xludf.DUMMYFUNCTION("IMPORTRANGE(""https://docs.google.com/spreadsheets/d/11923uPwbBZFjjGgGUA6NLw09EwE0CqkOc4q9oUmW1yo/edit?usp=sharing"",""พิจิตร!J41"")"),0)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IFERROR(__xludf.DUMMYFUNCTION("IMPORTRANGE(""https://docs.google.com/spreadsheets/d/11923uPwbBZFjjGgGUA6NLw09EwE0CqkOc4q9oUmW1yo/edit?usp=sharing"",""พิจิตร!J42"")"),0)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IFERROR(__xludf.DUMMYFUNCTION("IMPORTRANGE(""https://docs.google.com/spreadsheets/d/11923uPwbBZFjjGgGUA6NLw09EwE0CqkOc4q9oUmW1yo/edit?usp=sharing"",""พิจิตร!I43"")"),0)</f>
        <v>0</v>
      </c>
      <c r="J108" s="191">
        <f ca="1">IFERROR(__xludf.DUMMYFUNCTION("IMPORTRANGE(""https://docs.google.com/spreadsheets/d/11923uPwbBZFjjGgGUA6NLw09EwE0CqkOc4q9oUmW1yo/edit?usp=sharing"",""พิจิตร!J43"")"),0)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IFERROR(__xludf.DUMMYFUNCTION("IMPORTRANGE(""https://docs.google.com/spreadsheets/d/11923uPwbBZFjjGgGUA6NLw09EwE0CqkOc4q9oUmW1yo/edit?usp=sharing"",""พิจิตร!I44"")"),0)</f>
        <v>0</v>
      </c>
      <c r="J109" s="191">
        <f ca="1">IFERROR(__xludf.DUMMYFUNCTION("IMPORTRANGE(""https://docs.google.com/spreadsheets/d/11923uPwbBZFjjGgGUA6NLw09EwE0CqkOc4q9oUmW1yo/edit?usp=sharing"",""พิจิตร!J44"")"),0)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IFERROR(__xludf.DUMMYFUNCTION("IMPORTRANGE(""https://docs.google.com/spreadsheets/d/11923uPwbBZFjjGgGUA6NLw09EwE0CqkOc4q9oUmW1yo/edit?usp=sharing"",""พิจิตร!I45"")"),0)</f>
        <v>0</v>
      </c>
      <c r="J110" s="191">
        <f ca="1">IFERROR(__xludf.DUMMYFUNCTION("IMPORTRANGE(""https://docs.google.com/spreadsheets/d/11923uPwbBZFjjGgGUA6NLw09EwE0CqkOc4q9oUmW1yo/edit?usp=sharing"",""พิจิตร!J45"")"),0)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IFERROR(__xludf.DUMMYFUNCTION("IMPORTRANGE(""https://docs.google.com/spreadsheets/d/11923uPwbBZFjjGgGUA6NLw09EwE0CqkOc4q9oUmW1yo/edit?usp=sharing"",""พิจิตร!I46"")"),0)</f>
        <v>0</v>
      </c>
      <c r="J111" s="191">
        <f ca="1">IFERROR(__xludf.DUMMYFUNCTION("IMPORTRANGE(""https://docs.google.com/spreadsheets/d/11923uPwbBZFjjGgGUA6NLw09EwE0CqkOc4q9oUmW1yo/edit?usp=sharing"",""พิจิตร!J46"")"),0)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IFERROR(__xludf.DUMMYFUNCTION("IMPORTRANGE(""https://docs.google.com/spreadsheets/d/11923uPwbBZFjjGgGUA6NLw09EwE0CqkOc4q9oUmW1yo/edit?usp=sharing"",""พิจิตร!I47"")"),0)</f>
        <v>0</v>
      </c>
      <c r="J112" s="191">
        <f ca="1">IFERROR(__xludf.DUMMYFUNCTION("IMPORTRANGE(""https://docs.google.com/spreadsheets/d/11923uPwbBZFjjGgGUA6NLw09EwE0CqkOc4q9oUmW1yo/edit?usp=sharing"",""พิจิตร!J47"")"),0)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IFERROR(__xludf.DUMMYFUNCTION("IMPORTRANGE(""https://docs.google.com/spreadsheets/d/11923uPwbBZFjjGgGUA6NLw09EwE0CqkOc4q9oUmW1yo/edit?usp=sharing"",""พิจิตร!I48"")"),0)</f>
        <v>0</v>
      </c>
      <c r="J113" s="191">
        <f ca="1">IFERROR(__xludf.DUMMYFUNCTION("IMPORTRANGE(""https://docs.google.com/spreadsheets/d/11923uPwbBZFjjGgGUA6NLw09EwE0CqkOc4q9oUmW1yo/edit?usp=sharing"",""พิจิตร!J48"")"),0)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IFERROR(__xludf.DUMMYFUNCTION("IMPORTRANGE(""https://docs.google.com/spreadsheets/d/11923uPwbBZFjjGgGUA6NLw09EwE0CqkOc4q9oUmW1yo/edit?usp=sharing"",""พิจิตร!J49"")"),0)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IFERROR(__xludf.DUMMYFUNCTION("IMPORTRANGE(""https://docs.google.com/spreadsheets/d/11923uPwbBZFjjGgGUA6NLw09EwE0CqkOc4q9oUmW1yo/edit?usp=sharing"",""พิจิตร!J50"")"),0)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IFERROR(__xludf.DUMMYFUNCTION("IMPORTRANGE(""https://docs.google.com/spreadsheets/d/11923uPwbBZFjjGgGUA6NLw09EwE0CqkOc4q9oUmW1yo/edit?usp=sharing"",""พิจิตร!I52"")"),0)</f>
        <v>0</v>
      </c>
      <c r="J117" s="146">
        <f ca="1">IFERROR(__xludf.DUMMYFUNCTION("IMPORTRANGE(""https://docs.google.com/spreadsheets/d/11923uPwbBZFjjGgGUA6NLw09EwE0CqkOc4q9oUmW1yo/edit?usp=sharing"",""พิจิตร!J52"")"),0)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IFERROR(__xludf.DUMMYFUNCTION("IMPORTRANGE(""https://docs.google.com/spreadsheets/d/1Yj_ptqi66GCucihVvJfMjLAmec39IyEx_6qawtMGysU/edit?usp=sharing"",""สบก!BA27"")"),0)</f>
        <v>0</v>
      </c>
      <c r="N122" s="172">
        <f ca="1">IFERROR(__xludf.DUMMYFUNCTION("IMPORTRANGE(""https://docs.google.com/spreadsheets/d/1Yj_ptqi66GCucihVvJfMjLAmec39IyEx_6qawtMGysU/edit?usp=sharing"",""สบก!BB27"")"),0)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IFERROR(__xludf.DUMMYFUNCTION("IMPORTRANGE(""https://docs.google.com/spreadsheets/d/1Yj_ptqi66GCucihVvJfMjLAmec39IyEx_6qawtMGysU/edit?usp=sharing"",""สบก!AW27"")"),0)</f>
        <v>0</v>
      </c>
      <c r="M123" s="171"/>
      <c r="N123" s="171"/>
      <c r="O123" s="171"/>
      <c r="P123" s="171"/>
    </row>
    <row r="124" spans="1:16" ht="21.75" customHeight="1" x14ac:dyDescent="0.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IFERROR(__xludf.DUMMYFUNCTION("IMPORTRANGE(""https://docs.google.com/spreadsheets/d/1Yj_ptqi66GCucihVvJfMjLAmec39IyEx_6qawtMGysU/edit?usp=sharing"",""สบก!AX27"")"),0)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IFERROR(__xludf.DUMMYFUNCTION("IMPORTRANGE(""https://docs.google.com/spreadsheets/d/1Yj_ptqi66GCucihVvJfMjLAmec39IyEx_6qawtMGysU/edit?usp=sharing"",""สบก!AY27"")"),0)</f>
        <v>0</v>
      </c>
      <c r="M126" s="101"/>
      <c r="N126" s="91">
        <f ca="1">IFERROR(__xludf.DUMMYFUNCTION("IMPORTRANGE(""https://docs.google.com/spreadsheets/d/1Yj_ptqi66GCucihVvJfMjLAmec39IyEx_6qawtMGysU/edit?usp=sharing"",""สบก!BC27"")"),0)</f>
        <v>0</v>
      </c>
      <c r="O126" s="101">
        <f ca="1">IF(L126&gt;0,N126*100/L126,0)</f>
        <v>0</v>
      </c>
      <c r="P126" s="101"/>
    </row>
    <row r="127" spans="1:16" ht="21.75" customHeight="1" x14ac:dyDescent="0.4">
      <c r="A127" s="179"/>
      <c r="B127" s="180"/>
      <c r="C127" s="162" t="s">
        <v>16</v>
      </c>
      <c r="D127" s="181" t="s">
        <v>254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IFERROR(__xludf.DUMMYFUNCTION("IMPORTRANGE(""https://docs.google.com/spreadsheets/d/11923uPwbBZFjjGgGUA6NLw09EwE0CqkOc4q9oUmW1yo/edit?usp=sharing"",""พิจิตร!J58"")"),0)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IFERROR(__xludf.DUMMYFUNCTION("IMPORTRANGE(""https://docs.google.com/spreadsheets/d/11923uPwbBZFjjGgGUA6NLw09EwE0CqkOc4q9oUmW1yo/edit?usp=sharing"",""พิจิตร!J59"")"),0)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IFERROR(__xludf.DUMMYFUNCTION("IMPORTRANGE(""https://docs.google.com/spreadsheets/d/11923uPwbBZFjjGgGUA6NLw09EwE0CqkOc4q9oUmW1yo/edit?usp=sharing"",""พิจิตร!J60"")"),0)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IFERROR(__xludf.DUMMYFUNCTION("IMPORTRANGE(""https://docs.google.com/spreadsheets/d/11923uPwbBZFjjGgGUA6NLw09EwE0CqkOc4q9oUmW1yo/edit?usp=sharing"",""พิจิตร!J61"")"),0)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IFERROR(__xludf.DUMMYFUNCTION("IMPORTRANGE(""https://docs.google.com/spreadsheets/d/11923uPwbBZFjjGgGUA6NLw09EwE0CqkOc4q9oUmW1yo/edit?usp=sharing"",""พิจิตร!I62"")"),0)</f>
        <v>0</v>
      </c>
      <c r="J132" s="191">
        <f ca="1">IFERROR(__xludf.DUMMYFUNCTION("IMPORTRANGE(""https://docs.google.com/spreadsheets/d/11923uPwbBZFjjGgGUA6NLw09EwE0CqkOc4q9oUmW1yo/edit?usp=sharing"",""พิจิตร!J62"")"),0)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IFERROR(__xludf.DUMMYFUNCTION("IMPORTRANGE(""https://docs.google.com/spreadsheets/d/11923uPwbBZFjjGgGUA6NLw09EwE0CqkOc4q9oUmW1yo/edit?usp=sharing"",""พิจิตร!I63"")"),0)</f>
        <v>0</v>
      </c>
      <c r="J133" s="191">
        <f ca="1">IFERROR(__xludf.DUMMYFUNCTION("IMPORTRANGE(""https://docs.google.com/spreadsheets/d/11923uPwbBZFjjGgGUA6NLw09EwE0CqkOc4q9oUmW1yo/edit?usp=sharing"",""พิจิตร!J63"")"),0)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IFERROR(__xludf.DUMMYFUNCTION("IMPORTRANGE(""https://docs.google.com/spreadsheets/d/11923uPwbBZFjjGgGUA6NLw09EwE0CqkOc4q9oUmW1yo/edit?usp=sharing"",""พิจิตร!J64"")"),0)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IFERROR(__xludf.DUMMYFUNCTION("IMPORTRANGE(""https://docs.google.com/spreadsheets/d/11923uPwbBZFjjGgGUA6NLw09EwE0CqkOc4q9oUmW1yo/edit?usp=sharing"",""พิจิตร!J65"")"),0)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IFERROR(__xludf.DUMMYFUNCTION("IMPORTRANGE(""https://docs.google.com/spreadsheets/d/11923uPwbBZFjjGgGUA6NLw09EwE0CqkOc4q9oUmW1yo/edit?usp=sharing"",""พิจิตร!I68"")"),0)</f>
        <v>0</v>
      </c>
      <c r="J138" s="264">
        <f ca="1">IFERROR(__xludf.DUMMYFUNCTION("IMPORTRANGE(""https://docs.google.com/spreadsheets/d/11923uPwbBZFjjGgGUA6NLw09EwE0CqkOc4q9oUmW1yo/edit?usp=sharing"",""พิจิตร!J68"")"),0)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58500</v>
      </c>
      <c r="M140" s="155">
        <f t="shared" ca="1" si="64"/>
        <v>45750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58500</v>
      </c>
      <c r="M142" s="160">
        <f t="shared" ca="1" si="68"/>
        <v>45750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58500</v>
      </c>
      <c r="M144" s="172">
        <f ca="1">IFERROR(__xludf.DUMMYFUNCTION("IMPORTRANGE(""https://docs.google.com/spreadsheets/d/1Yj_ptqi66GCucihVvJfMjLAmec39IyEx_6qawtMGysU/edit?usp=sharing"",""สบก!BJ27"")"),45750)</f>
        <v>45750</v>
      </c>
      <c r="N144" s="172">
        <f ca="1">IFERROR(__xludf.DUMMYFUNCTION("IMPORTRANGE(""https://docs.google.com/spreadsheets/d/1Yj_ptqi66GCucihVvJfMjLAmec39IyEx_6qawtMGysU/edit?usp=sharing"",""สบก!BK27"")"),0)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IFERROR(__xludf.DUMMYFUNCTION("IMPORTRANGE(""https://docs.google.com/spreadsheets/d/1Yj_ptqi66GCucihVvJfMjLAmec39IyEx_6qawtMGysU/edit?usp=sharing"",""สบก!BF27"")"),0)</f>
        <v>0</v>
      </c>
      <c r="M145" s="171"/>
      <c r="N145" s="171"/>
      <c r="O145" s="171"/>
      <c r="P145" s="171"/>
    </row>
    <row r="146" spans="1:16" ht="21.75" customHeight="1" x14ac:dyDescent="0.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IFERROR(__xludf.DUMMYFUNCTION("IMPORTRANGE(""https://docs.google.com/spreadsheets/d/1Yj_ptqi66GCucihVvJfMjLAmec39IyEx_6qawtMGysU/edit?usp=sharing"",""สบก!BG27"")"),58500)</f>
        <v>58500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IFERROR(__xludf.DUMMYFUNCTION("IMPORTRANGE(""https://docs.google.com/spreadsheets/d/1Yj_ptqi66GCucihVvJfMjLAmec39IyEx_6qawtMGysU/edit?usp=sharing"",""สบก!BH27"")"),0)</f>
        <v>0</v>
      </c>
      <c r="M148" s="101"/>
      <c r="N148" s="91">
        <f ca="1">IFERROR(__xludf.DUMMYFUNCTION("IMPORTRANGE(""https://docs.google.com/spreadsheets/d/1Yj_ptqi66GCucihVvJfMjLAmec39IyEx_6qawtMGysU/edit?usp=sharing"",""สบก!BL27"")"),0)</f>
        <v>0</v>
      </c>
      <c r="O148" s="101">
        <f ca="1">IF(L148&gt;0,N148*100/L148,0)</f>
        <v>0</v>
      </c>
      <c r="P148" s="101"/>
    </row>
    <row r="149" spans="1:16" ht="21.75" customHeight="1" x14ac:dyDescent="0.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IFERROR(__xludf.DUMMYFUNCTION("IMPORTRANGE(""https://docs.google.com/spreadsheets/d/11923uPwbBZFjjGgGUA6NLw09EwE0CqkOc4q9oUmW1yo/edit?usp=sharing"",""พิจิตร!I74"")"),4)</f>
        <v>4</v>
      </c>
      <c r="J149" s="272">
        <f ca="1">IFERROR(__xludf.DUMMYFUNCTION("IMPORTRANGE(""https://docs.google.com/spreadsheets/d/11923uPwbBZFjjGgGUA6NLw09EwE0CqkOc4q9oUmW1yo/edit?usp=sharing"",""พิจิตร!J74"")"),1)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IFERROR(__xludf.DUMMYFUNCTION("IMPORTRANGE(""https://docs.google.com/spreadsheets/d/11923uPwbBZFjjGgGUA6NLw09EwE0CqkOc4q9oUmW1yo/edit?usp=sharing"",""พิจิตร!J79"")"),0)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IFERROR(__xludf.DUMMYFUNCTION("IMPORTRANGE(""https://docs.google.com/spreadsheets/d/11923uPwbBZFjjGgGUA6NLw09EwE0CqkOc4q9oUmW1yo/edit?usp=sharing"",""พิจิตร!J80"")"),1)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IFERROR(__xludf.DUMMYFUNCTION("IMPORTRANGE(""https://docs.google.com/spreadsheets/d/11923uPwbBZFjjGgGUA6NLw09EwE0CqkOc4q9oUmW1yo/edit?usp=sharing"",""พิจิตร!J81"")"),1)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IFERROR(__xludf.DUMMYFUNCTION("IMPORTRANGE(""https://docs.google.com/spreadsheets/d/11923uPwbBZFjjGgGUA6NLw09EwE0CqkOc4q9oUmW1yo/edit?usp=sharing"",""พิจิตร!J82"")"),1)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IFERROR(__xludf.DUMMYFUNCTION("IMPORTRANGE(""https://docs.google.com/spreadsheets/d/11923uPwbBZFjjGgGUA6NLw09EwE0CqkOc4q9oUmW1yo/edit?usp=sharing"",""พิจิตร!I83"")"),4)</f>
        <v>4</v>
      </c>
      <c r="J158" s="192">
        <f ca="1">IFERROR(__xludf.DUMMYFUNCTION("IMPORTRANGE(""https://docs.google.com/spreadsheets/d/11923uPwbBZFjjGgGUA6NLw09EwE0CqkOc4q9oUmW1yo/edit?usp=sharing"",""พิจิตร!J83"")"),1)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IFERROR(__xludf.DUMMYFUNCTION("IMPORTRANGE(""https://docs.google.com/spreadsheets/d/11923uPwbBZFjjGgGUA6NLw09EwE0CqkOc4q9oUmW1yo/edit?usp=sharing"",""พิจิตร!J84"")"),28)</f>
        <v>28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IFERROR(__xludf.DUMMYFUNCTION("IMPORTRANGE(""https://docs.google.com/spreadsheets/d/11923uPwbBZFjjGgGUA6NLw09EwE0CqkOc4q9oUmW1yo/edit?usp=sharing"",""พิจิตร!J85"")"),28)</f>
        <v>28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IFERROR(__xludf.DUMMYFUNCTION("IMPORTRANGE(""https://docs.google.com/spreadsheets/d/11923uPwbBZFjjGgGUA6NLw09EwE0CqkOc4q9oUmW1yo/edit?usp=sharing"",""พิจิตร!J86"")"),0)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IFERROR(__xludf.DUMMYFUNCTION("IMPORTRANGE(""https://docs.google.com/spreadsheets/d/11923uPwbBZFjjGgGUA6NLw09EwE0CqkOc4q9oUmW1yo/edit?usp=sharing"",""พิจิตร!J87"")"),0)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IFERROR(__xludf.DUMMYFUNCTION("IMPORTRANGE(""https://docs.google.com/spreadsheets/d/11923uPwbBZFjjGgGUA6NLw09EwE0CqkOc4q9oUmW1yo/edit?usp=sharing"",""พิจิตร!I89"")"),3)</f>
        <v>3</v>
      </c>
      <c r="J164" s="277">
        <f ca="1">IFERROR(__xludf.DUMMYFUNCTION("IMPORTRANGE(""https://docs.google.com/spreadsheets/d/11923uPwbBZFjjGgGUA6NLw09EwE0CqkOc4q9oUmW1yo/edit?usp=sharing"",""พิจิตร!J89"")"),0)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IFERROR(__xludf.DUMMYFUNCTION("IMPORTRANGE(""https://docs.google.com/spreadsheets/d/11923uPwbBZFjjGgGUA6NLw09EwE0CqkOc4q9oUmW1yo/edit?usp=sharing"",""พิจิตร!J94"")"),0)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IFERROR(__xludf.DUMMYFUNCTION("IMPORTRANGE(""https://docs.google.com/spreadsheets/d/11923uPwbBZFjjGgGUA6NLw09EwE0CqkOc4q9oUmW1yo/edit?usp=sharing"",""พิจิตร!J95"")"),1)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IFERROR(__xludf.DUMMYFUNCTION("IMPORTRANGE(""https://docs.google.com/spreadsheets/d/11923uPwbBZFjjGgGUA6NLw09EwE0CqkOc4q9oUmW1yo/edit?usp=sharing"",""พิจิตร!J96"")"),1)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IFERROR(__xludf.DUMMYFUNCTION("IMPORTRANGE(""https://docs.google.com/spreadsheets/d/11923uPwbBZFjjGgGUA6NLw09EwE0CqkOc4q9oUmW1yo/edit?usp=sharing"",""พิจิตร!J97"")"),1)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IFERROR(__xludf.DUMMYFUNCTION("IMPORTRANGE(""https://docs.google.com/spreadsheets/d/11923uPwbBZFjjGgGUA6NLw09EwE0CqkOc4q9oUmW1yo/edit?usp=sharing"",""พิจิตร!I98"")"),3)</f>
        <v>3</v>
      </c>
      <c r="J173" s="192">
        <f ca="1">IFERROR(__xludf.DUMMYFUNCTION("IMPORTRANGE(""https://docs.google.com/spreadsheets/d/11923uPwbBZFjjGgGUA6NLw09EwE0CqkOc4q9oUmW1yo/edit?usp=sharing"",""พิจิตร!J98"")"),0)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IFERROR(__xludf.DUMMYFUNCTION("IMPORTRANGE(""https://docs.google.com/spreadsheets/d/11923uPwbBZFjjGgGUA6NLw09EwE0CqkOc4q9oUmW1yo/edit?usp=sharing"",""พิจิตร!J99"")"),0)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IFERROR(__xludf.DUMMYFUNCTION("IMPORTRANGE(""https://docs.google.com/spreadsheets/d/11923uPwbBZFjjGgGUA6NLw09EwE0CqkOc4q9oUmW1yo/edit?usp=sharing"",""พิจิตร!I101"")"),0)</f>
        <v>0</v>
      </c>
      <c r="J176" s="277">
        <f ca="1">IFERROR(__xludf.DUMMYFUNCTION("IMPORTRANGE(""https://docs.google.com/spreadsheets/d/11923uPwbBZFjjGgGUA6NLw09EwE0CqkOc4q9oUmW1yo/edit?usp=sharing"",""พิจิตร!J101"")"),0)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IFERROR(__xludf.DUMMYFUNCTION("IMPORTRANGE(""https://docs.google.com/spreadsheets/d/11923uPwbBZFjjGgGUA6NLw09EwE0CqkOc4q9oUmW1yo/edit?usp=sharing"",""พิจิตร!J106"")"),0)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IFERROR(__xludf.DUMMYFUNCTION("IMPORTRANGE(""https://docs.google.com/spreadsheets/d/11923uPwbBZFjjGgGUA6NLw09EwE0CqkOc4q9oUmW1yo/edit?usp=sharing"",""พิจิตร!J107"")"),0)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IFERROR(__xludf.DUMMYFUNCTION("IMPORTRANGE(""https://docs.google.com/spreadsheets/d/11923uPwbBZFjjGgGUA6NLw09EwE0CqkOc4q9oUmW1yo/edit?usp=sharing"",""พิจิตร!J108"")"),0)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IFERROR(__xludf.DUMMYFUNCTION("IMPORTRANGE(""https://docs.google.com/spreadsheets/d/11923uPwbBZFjjGgGUA6NLw09EwE0CqkOc4q9oUmW1yo/edit?usp=sharing"",""พิจิตร!J109"")"),0)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IFERROR(__xludf.DUMMYFUNCTION("IMPORTRANGE(""https://docs.google.com/spreadsheets/d/11923uPwbBZFjjGgGUA6NLw09EwE0CqkOc4q9oUmW1yo/edit?usp=sharing"",""พิจิตร!I110"")"),0)</f>
        <v>0</v>
      </c>
      <c r="J185" s="191">
        <f ca="1">IFERROR(__xludf.DUMMYFUNCTION("IMPORTRANGE(""https://docs.google.com/spreadsheets/d/11923uPwbBZFjjGgGUA6NLw09EwE0CqkOc4q9oUmW1yo/edit?usp=sharing"",""พิจิตร!J110"")"),0)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IFERROR(__xludf.DUMMYFUNCTION("IMPORTRANGE(""https://docs.google.com/spreadsheets/d/11923uPwbBZFjjGgGUA6NLw09EwE0CqkOc4q9oUmW1yo/edit?usp=sharing"",""พิจิตร!I111"")"),0)</f>
        <v>0</v>
      </c>
      <c r="J186" s="191">
        <f ca="1">IFERROR(__xludf.DUMMYFUNCTION("IMPORTRANGE(""https://docs.google.com/spreadsheets/d/11923uPwbBZFjjGgGUA6NLw09EwE0CqkOc4q9oUmW1yo/edit?usp=sharing"",""พิจิตร!J111"")"),0)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IFERROR(__xludf.DUMMYFUNCTION("IMPORTRANGE(""https://docs.google.com/spreadsheets/d/11923uPwbBZFjjGgGUA6NLw09EwE0CqkOc4q9oUmW1yo/edit?usp=sharing"",""พิจิตร!J112"")"),0)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IFERROR(__xludf.DUMMYFUNCTION("IMPORTRANGE(""https://docs.google.com/spreadsheets/d/11923uPwbBZFjjGgGUA6NLw09EwE0CqkOc4q9oUmW1yo/edit?usp=sharing"",""พิจิตร!J113"")"),0)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IFERROR(__xludf.DUMMYFUNCTION("IMPORTRANGE(""https://docs.google.com/spreadsheets/d/11923uPwbBZFjjGgGUA6NLw09EwE0CqkOc4q9oUmW1yo/edit?usp=sharing"",""พิจิตร!I114"")"),20000)</f>
        <v>20000</v>
      </c>
      <c r="J189" s="277">
        <f ca="1">IFERROR(__xludf.DUMMYFUNCTION("IMPORTRANGE(""https://docs.google.com/spreadsheets/d/11923uPwbBZFjjGgGUA6NLw09EwE0CqkOc4q9oUmW1yo/edit?usp=sharing"",""พิจิตร!J114"")"),0)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IFERROR(__xludf.DUMMYFUNCTION("IMPORTRANGE(""https://docs.google.com/spreadsheets/d/11923uPwbBZFjjGgGUA6NLw09EwE0CqkOc4q9oUmW1yo/edit?usp=sharing"",""พิจิตร!J119"")"),0)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IFERROR(__xludf.DUMMYFUNCTION("IMPORTRANGE(""https://docs.google.com/spreadsheets/d/11923uPwbBZFjjGgGUA6NLw09EwE0CqkOc4q9oUmW1yo/edit?usp=sharing"",""พิจิตร!J120"")"),1)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IFERROR(__xludf.DUMMYFUNCTION("IMPORTRANGE(""https://docs.google.com/spreadsheets/d/11923uPwbBZFjjGgGUA6NLw09EwE0CqkOc4q9oUmW1yo/edit?usp=sharing"",""พิจิตร!J121"")"),1)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IFERROR(__xludf.DUMMYFUNCTION("IMPORTRANGE(""https://docs.google.com/spreadsheets/d/11923uPwbBZFjjGgGUA6NLw09EwE0CqkOc4q9oUmW1yo/edit?usp=sharing"",""พิจิตร!J122"")"),1)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IFERROR(__xludf.DUMMYFUNCTION("IMPORTRANGE(""https://docs.google.com/spreadsheets/d/11923uPwbBZFjjGgGUA6NLw09EwE0CqkOc4q9oUmW1yo/edit?usp=sharing"",""พิจิตร!I124"")"),20000)</f>
        <v>20000</v>
      </c>
      <c r="J199" s="192">
        <f ca="1">IFERROR(__xludf.DUMMYFUNCTION("IMPORTRANGE(""https://docs.google.com/spreadsheets/d/11923uPwbBZFjjGgGUA6NLw09EwE0CqkOc4q9oUmW1yo/edit?usp=sharing"",""พิจิตร!J124"")"),0)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IFERROR(__xludf.DUMMYFUNCTION("IMPORTRANGE(""https://docs.google.com/spreadsheets/d/11923uPwbBZFjjGgGUA6NLw09EwE0CqkOc4q9oUmW1yo/edit?usp=sharing"",""พิจิตร!I125"")"),20000)</f>
        <v>20000</v>
      </c>
      <c r="J200" s="192">
        <f ca="1">IFERROR(__xludf.DUMMYFUNCTION("IMPORTRANGE(""https://docs.google.com/spreadsheets/d/11923uPwbBZFjjGgGUA6NLw09EwE0CqkOc4q9oUmW1yo/edit?usp=sharing"",""พิจิตร!J125"")"),0)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IFERROR(__xludf.DUMMYFUNCTION("IMPORTRANGE(""https://docs.google.com/spreadsheets/d/11923uPwbBZFjjGgGUA6NLw09EwE0CqkOc4q9oUmW1yo/edit?usp=sharing"",""พิจิตร!I126"")"),0)</f>
        <v>0</v>
      </c>
      <c r="J201" s="192">
        <f ca="1">IFERROR(__xludf.DUMMYFUNCTION("IMPORTRANGE(""https://docs.google.com/spreadsheets/d/11923uPwbBZFjjGgGUA6NLw09EwE0CqkOc4q9oUmW1yo/edit?usp=sharing"",""พิจิตร!J126"")"),0)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IFERROR(__xludf.DUMMYFUNCTION("IMPORTRANGE(""https://docs.google.com/spreadsheets/d/11923uPwbBZFjjGgGUA6NLw09EwE0CqkOc4q9oUmW1yo/edit?usp=sharing"",""พิจิตร!J127"")"),0)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IFERROR(__xludf.DUMMYFUNCTION("IMPORTRANGE(""https://docs.google.com/spreadsheets/d/11923uPwbBZFjjGgGUA6NLw09EwE0CqkOc4q9oUmW1yo/edit?usp=sharing"",""พิจิตร!J128"")"),0)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IFERROR(__xludf.DUMMYFUNCTION("IMPORTRANGE(""https://docs.google.com/spreadsheets/d/11923uPwbBZFjjGgGUA6NLw09EwE0CqkOc4q9oUmW1yo/edit?usp=sharing"",""พิจิตร!I129"")"),0)</f>
        <v>0</v>
      </c>
      <c r="J204" s="277">
        <f ca="1">IFERROR(__xludf.DUMMYFUNCTION("IMPORTRANGE(""https://docs.google.com/spreadsheets/d/11923uPwbBZFjjGgGUA6NLw09EwE0CqkOc4q9oUmW1yo/edit?usp=sharing"",""พิจิตร!J129"")"),0)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IFERROR(__xludf.DUMMYFUNCTION("IMPORTRANGE(""https://docs.google.com/spreadsheets/d/11923uPwbBZFjjGgGUA6NLw09EwE0CqkOc4q9oUmW1yo/edit?usp=sharing"",""พิจิตร!J134"")"),0)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IFERROR(__xludf.DUMMYFUNCTION("IMPORTRANGE(""https://docs.google.com/spreadsheets/d/11923uPwbBZFjjGgGUA6NLw09EwE0CqkOc4q9oUmW1yo/edit?usp=sharing"",""พิจิตร!J135"")"),0)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IFERROR(__xludf.DUMMYFUNCTION("IMPORTRANGE(""https://docs.google.com/spreadsheets/d/11923uPwbBZFjjGgGUA6NLw09EwE0CqkOc4q9oUmW1yo/edit?usp=sharing"",""พิจิตร!J136"")"),0)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IFERROR(__xludf.DUMMYFUNCTION("IMPORTRANGE(""https://docs.google.com/spreadsheets/d/11923uPwbBZFjjGgGUA6NLw09EwE0CqkOc4q9oUmW1yo/edit?usp=sharing"",""พิจิตร!J137"")"),0)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IFERROR(__xludf.DUMMYFUNCTION("IMPORTRANGE(""https://docs.google.com/spreadsheets/d/11923uPwbBZFjjGgGUA6NLw09EwE0CqkOc4q9oUmW1yo/edit?usp=sharing"",""พิจิตร!I138"")"),0)</f>
        <v>0</v>
      </c>
      <c r="J213" s="191">
        <f ca="1">IFERROR(__xludf.DUMMYFUNCTION("IMPORTRANGE(""https://docs.google.com/spreadsheets/d/11923uPwbBZFjjGgGUA6NLw09EwE0CqkOc4q9oUmW1yo/edit?usp=sharing"",""พิจิตร!J138"")"),0)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IFERROR(__xludf.DUMMYFUNCTION("IMPORTRANGE(""https://docs.google.com/spreadsheets/d/11923uPwbBZFjjGgGUA6NLw09EwE0CqkOc4q9oUmW1yo/edit?usp=sharing"",""พิจิตร!I140"")"),0)</f>
        <v>0</v>
      </c>
      <c r="J215" s="191">
        <f ca="1">IFERROR(__xludf.DUMMYFUNCTION("IMPORTRANGE(""https://docs.google.com/spreadsheets/d/11923uPwbBZFjjGgGUA6NLw09EwE0CqkOc4q9oUmW1yo/edit?usp=sharing"",""พิจิตร!J140"")"),0)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IFERROR(__xludf.DUMMYFUNCTION("IMPORTRANGE(""https://docs.google.com/spreadsheets/d/11923uPwbBZFjjGgGUA6NLw09EwE0CqkOc4q9oUmW1yo/edit?usp=sharing"",""พิจิตร!I141"")"),0)</f>
        <v>0</v>
      </c>
      <c r="J216" s="191">
        <f ca="1">IFERROR(__xludf.DUMMYFUNCTION("IMPORTRANGE(""https://docs.google.com/spreadsheets/d/11923uPwbBZFjjGgGUA6NLw09EwE0CqkOc4q9oUmW1yo/edit?usp=sharing"",""พิจิตร!J141"")"),0)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IFERROR(__xludf.DUMMYFUNCTION("IMPORTRANGE(""https://docs.google.com/spreadsheets/d/11923uPwbBZFjjGgGUA6NLw09EwE0CqkOc4q9oUmW1yo/edit?usp=sharing"",""พิจิตร!J142"")"),0)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IFERROR(__xludf.DUMMYFUNCTION("IMPORTRANGE(""https://docs.google.com/spreadsheets/d/11923uPwbBZFjjGgGUA6NLw09EwE0CqkOc4q9oUmW1yo/edit?usp=sharing"",""พิจิตร!J143"")"),0)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IFERROR(__xludf.DUMMYFUNCTION("IMPORTRANGE(""https://docs.google.com/spreadsheets/d/11923uPwbBZFjjGgGUA6NLw09EwE0CqkOc4q9oUmW1yo/edit?usp=sharing"",""พิจิตร!I144"")"),15)</f>
        <v>15</v>
      </c>
      <c r="J219" s="264">
        <f ca="1">IFERROR(__xludf.DUMMYFUNCTION("IMPORTRANGE(""https://docs.google.com/spreadsheets/d/11923uPwbBZFjjGgGUA6NLw09EwE0CqkOc4q9oUmW1yo/edit?usp=sharing"",""พิจิตร!J144"")"),0)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IFERROR(__xludf.DUMMYFUNCTION("IMPORTRANGE(""https://docs.google.com/spreadsheets/d/1Yj_ptqi66GCucihVvJfMjLAmec39IyEx_6qawtMGysU/edit?usp=sharing"",""สบก!BS27"")"),21125)</f>
        <v>21125</v>
      </c>
      <c r="N224" s="172">
        <f ca="1">IFERROR(__xludf.DUMMYFUNCTION("IMPORTRANGE(""https://docs.google.com/spreadsheets/d/1Yj_ptqi66GCucihVvJfMjLAmec39IyEx_6qawtMGysU/edit?usp=sharing"",""สบก!BT27"")"),0)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IFERROR(__xludf.DUMMYFUNCTION("IMPORTRANGE(""https://docs.google.com/spreadsheets/d/1Yj_ptqi66GCucihVvJfMjLAmec39IyEx_6qawtMGysU/edit?usp=sharing"",""สบก!BO27"")"),0)</f>
        <v>0</v>
      </c>
      <c r="M225" s="171"/>
      <c r="N225" s="171"/>
      <c r="O225" s="171"/>
      <c r="P225" s="171"/>
    </row>
    <row r="226" spans="1:16" ht="21.75" customHeight="1" x14ac:dyDescent="0.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IFERROR(__xludf.DUMMYFUNCTION("IMPORTRANGE(""https://docs.google.com/spreadsheets/d/1Yj_ptqi66GCucihVvJfMjLAmec39IyEx_6qawtMGysU/edit?usp=sharing"",""สบก!BP27"")"),21125)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IFERROR(__xludf.DUMMYFUNCTION("IMPORTRANGE(""https://docs.google.com/spreadsheets/d/1Yj_ptqi66GCucihVvJfMjLAmec39IyEx_6qawtMGysU/edit?usp=sharing"",""สบก!BQ27"")"),0)</f>
        <v>0</v>
      </c>
      <c r="M228" s="101"/>
      <c r="N228" s="91">
        <f ca="1">IFERROR(__xludf.DUMMYFUNCTION("IMPORTRANGE(""https://docs.google.com/spreadsheets/d/1Yj_ptqi66GCucihVvJfMjLAmec39IyEx_6qawtMGysU/edit?usp=sharing"",""สบก!BU27"")"),0)</f>
        <v>0</v>
      </c>
      <c r="O228" s="101">
        <f ca="1">IF(L228&gt;0,N228*100/L228,0)</f>
        <v>0</v>
      </c>
      <c r="P228" s="101"/>
    </row>
    <row r="229" spans="1:16" ht="21.75" customHeight="1" x14ac:dyDescent="0.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IFERROR(__xludf.DUMMYFUNCTION("IMPORTRANGE(""https://docs.google.com/spreadsheets/d/11923uPwbBZFjjGgGUA6NLw09EwE0CqkOc4q9oUmW1yo/edit?usp=sharing"",""พิจิตร!I149"")"),15)</f>
        <v>15</v>
      </c>
      <c r="J229" s="264">
        <f ca="1">IFERROR(__xludf.DUMMYFUNCTION("IMPORTRANGE(""https://docs.google.com/spreadsheets/d/11923uPwbBZFjjGgGUA6NLw09EwE0CqkOc4q9oUmW1yo/edit?usp=sharing"",""พิจิตร!J149"")"),0)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IFERROR(__xludf.DUMMYFUNCTION("IMPORTRANGE(""https://docs.google.com/spreadsheets/d/11923uPwbBZFjjGgGUA6NLw09EwE0CqkOc4q9oUmW1yo/edit?usp=sharing"",""พิจิตร!J151"")"),0)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IFERROR(__xludf.DUMMYFUNCTION("IMPORTRANGE(""https://docs.google.com/spreadsheets/d/11923uPwbBZFjjGgGUA6NLw09EwE0CqkOc4q9oUmW1yo/edit?usp=sharing"",""พิจิตร!J152"")"),1)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IFERROR(__xludf.DUMMYFUNCTION("IMPORTRANGE(""https://docs.google.com/spreadsheets/d/11923uPwbBZFjjGgGUA6NLw09EwE0CqkOc4q9oUmW1yo/edit?usp=sharing"",""พิจิตร!J153"")"),1)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IFERROR(__xludf.DUMMYFUNCTION("IMPORTRANGE(""https://docs.google.com/spreadsheets/d/11923uPwbBZFjjGgGUA6NLw09EwE0CqkOc4q9oUmW1yo/edit?usp=sharing"",""พิจิตร!J154"")"),1)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IFERROR(__xludf.DUMMYFUNCTION("IMPORTRANGE(""https://docs.google.com/spreadsheets/d/11923uPwbBZFjjGgGUA6NLw09EwE0CqkOc4q9oUmW1yo/edit?usp=sharing"",""พิจิตร!I155"")"),15)</f>
        <v>15</v>
      </c>
      <c r="J235" s="192">
        <f ca="1">IFERROR(__xludf.DUMMYFUNCTION("IMPORTRANGE(""https://docs.google.com/spreadsheets/d/11923uPwbBZFjjGgGUA6NLw09EwE0CqkOc4q9oUmW1yo/edit?usp=sharing"",""พิจิตร!J155"")"),0)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IFERROR(__xludf.DUMMYFUNCTION("IMPORTRANGE(""https://docs.google.com/spreadsheets/d/11923uPwbBZFjjGgGUA6NLw09EwE0CqkOc4q9oUmW1yo/edit?usp=sharing"",""พิจิตร!J156"")"),0)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IFERROR(__xludf.DUMMYFUNCTION("IMPORTRANGE(""https://docs.google.com/spreadsheets/d/11923uPwbBZFjjGgGUA6NLw09EwE0CqkOc4q9oUmW1yo/edit?usp=sharing"",""พิจิตร!I158"")"),0)</f>
        <v>0</v>
      </c>
      <c r="J238" s="264">
        <f ca="1">IFERROR(__xludf.DUMMYFUNCTION("IMPORTRANGE(""https://docs.google.com/spreadsheets/d/11923uPwbBZFjjGgGUA6NLw09EwE0CqkOc4q9oUmW1yo/edit?usp=sharing"",""พิจิตร!J158"")"),0)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IFERROR(__xludf.DUMMYFUNCTION("IMPORTRANGE(""https://docs.google.com/spreadsheets/d/11923uPwbBZFjjGgGUA6NLw09EwE0CqkOc4q9oUmW1yo/edit?usp=sharing"",""พิจิตร!J159"")"),"")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IFERROR(__xludf.DUMMYFUNCTION("IMPORTRANGE(""https://docs.google.com/spreadsheets/d/11923uPwbBZFjjGgGUA6NLw09EwE0CqkOc4q9oUmW1yo/edit?usp=sharing"",""พิจิตร!J161"")"),0)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IFERROR(__xludf.DUMMYFUNCTION("IMPORTRANGE(""https://docs.google.com/spreadsheets/d/11923uPwbBZFjjGgGUA6NLw09EwE0CqkOc4q9oUmW1yo/edit?usp=sharing"",""พิจิตร!J162"")"),0)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IFERROR(__xludf.DUMMYFUNCTION("IMPORTRANGE(""https://docs.google.com/spreadsheets/d/11923uPwbBZFjjGgGUA6NLw09EwE0CqkOc4q9oUmW1yo/edit?usp=sharing"",""พิจิตร!J163"")"),0)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IFERROR(__xludf.DUMMYFUNCTION("IMPORTRANGE(""https://docs.google.com/spreadsheets/d/11923uPwbBZFjjGgGUA6NLw09EwE0CqkOc4q9oUmW1yo/edit?usp=sharing"",""พิจิตร!I164"")"),0)</f>
        <v>0</v>
      </c>
      <c r="J244" s="191">
        <f ca="1">IFERROR(__xludf.DUMMYFUNCTION("IMPORTRANGE(""https://docs.google.com/spreadsheets/d/11923uPwbBZFjjGgGUA6NLw09EwE0CqkOc4q9oUmW1yo/edit?usp=sharing"",""พิจิตร!J164"")"),0)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IFERROR(__xludf.DUMMYFUNCTION("IMPORTRANGE(""https://docs.google.com/spreadsheets/d/11923uPwbBZFjjGgGUA6NLw09EwE0CqkOc4q9oUmW1yo/edit?usp=sharing"",""พิจิตร!J165"")"),0)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IFERROR(__xludf.DUMMYFUNCTION("IMPORTRANGE(""https://docs.google.com/spreadsheets/d/11923uPwbBZFjjGgGUA6NLw09EwE0CqkOc4q9oUmW1yo/edit?usp=sharing"",""พิจิตร!J166"")"),0)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IFERROR(__xludf.DUMMYFUNCTION("IMPORTRANGE(""https://docs.google.com/spreadsheets/d/11923uPwbBZFjjGgGUA6NLw09EwE0CqkOc4q9oUmW1yo/edit?usp=sharing"",""พิจิตร!I169"")"),0)</f>
        <v>0</v>
      </c>
      <c r="J249" s="308">
        <f ca="1">IFERROR(__xludf.DUMMYFUNCTION("IMPORTRANGE(""https://docs.google.com/spreadsheets/d/11923uPwbBZFjjGgGUA6NLw09EwE0CqkOc4q9oUmW1yo/edit?usp=sharing"",""พิจิตร!J169"")"),0)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IFERROR(__xludf.DUMMYFUNCTION("IMPORTRANGE(""https://docs.google.com/spreadsheets/d/1Yj_ptqi66GCucihVvJfMjLAmec39IyEx_6qawtMGysU/edit?usp=sharing"",""สบก!CB27"")"),0)</f>
        <v>0</v>
      </c>
      <c r="N254" s="172">
        <f ca="1">IFERROR(__xludf.DUMMYFUNCTION("IMPORTRANGE(""https://docs.google.com/spreadsheets/d/1Yj_ptqi66GCucihVvJfMjLAmec39IyEx_6qawtMGysU/edit?usp=sharing"",""สบก!CC27"")"),0)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IFERROR(__xludf.DUMMYFUNCTION("IMPORTRANGE(""https://docs.google.com/spreadsheets/d/1Yj_ptqi66GCucihVvJfMjLAmec39IyEx_6qawtMGysU/edit?usp=sharing"",""สบก!BX27"")"),0)</f>
        <v>0</v>
      </c>
      <c r="M255" s="171"/>
      <c r="N255" s="171"/>
      <c r="O255" s="171"/>
      <c r="P255" s="171"/>
    </row>
    <row r="256" spans="1:16" ht="21.75" customHeight="1" x14ac:dyDescent="0.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IFERROR(__xludf.DUMMYFUNCTION("IMPORTRANGE(""https://docs.google.com/spreadsheets/d/1Yj_ptqi66GCucihVvJfMjLAmec39IyEx_6qawtMGysU/edit?usp=sharing"",""สบก!BY27"")"),0)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IFERROR(__xludf.DUMMYFUNCTION("IMPORTRANGE(""https://docs.google.com/spreadsheets/d/1Yj_ptqi66GCucihVvJfMjLAmec39IyEx_6qawtMGysU/edit?usp=sharing"",""สบก!BZ27"")"),0)</f>
        <v>0</v>
      </c>
      <c r="M258" s="101"/>
      <c r="N258" s="91">
        <f ca="1">IFERROR(__xludf.DUMMYFUNCTION("IMPORTRANGE(""https://docs.google.com/spreadsheets/d/1Yj_ptqi66GCucihVvJfMjLAmec39IyEx_6qawtMGysU/edit?usp=sharing"",""สบก!CD27"")"),0)</f>
        <v>0</v>
      </c>
      <c r="O258" s="101">
        <f ca="1">IF(L258&gt;0,N258*100/L258,0)</f>
        <v>0</v>
      </c>
      <c r="P258" s="101"/>
    </row>
    <row r="259" spans="1:16" ht="21.75" customHeight="1" x14ac:dyDescent="0.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IFERROR(__xludf.DUMMYFUNCTION("IMPORTRANGE(""https://docs.google.com/spreadsheets/d/11923uPwbBZFjjGgGUA6NLw09EwE0CqkOc4q9oUmW1yo/edit?usp=sharing"",""พิจิตร!J175"")"),0)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IFERROR(__xludf.DUMMYFUNCTION("IMPORTRANGE(""https://docs.google.com/spreadsheets/d/11923uPwbBZFjjGgGUA6NLw09EwE0CqkOc4q9oUmW1yo/edit?usp=sharing"",""พิจิตร!J176"")"),0)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IFERROR(__xludf.DUMMYFUNCTION("IMPORTRANGE(""https://docs.google.com/spreadsheets/d/11923uPwbBZFjjGgGUA6NLw09EwE0CqkOc4q9oUmW1yo/edit?usp=sharing"",""พิจิตร!J177"")"),0)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IFERROR(__xludf.DUMMYFUNCTION("IMPORTRANGE(""https://docs.google.com/spreadsheets/d/11923uPwbBZFjjGgGUA6NLw09EwE0CqkOc4q9oUmW1yo/edit?usp=sharing"",""พิจิตร!J178"")"),0)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IFERROR(__xludf.DUMMYFUNCTION("IMPORTRANGE(""https://docs.google.com/spreadsheets/d/11923uPwbBZFjjGgGUA6NLw09EwE0CqkOc4q9oUmW1yo/edit?usp=sharing"",""พิจิตร!I179"")"),0)</f>
        <v>0</v>
      </c>
      <c r="J264" s="192">
        <f ca="1">IFERROR(__xludf.DUMMYFUNCTION("IMPORTRANGE(""https://docs.google.com/spreadsheets/d/11923uPwbBZFjjGgGUA6NLw09EwE0CqkOc4q9oUmW1yo/edit?usp=sharing"",""พิจิตร!J179"")"),0)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IFERROR(__xludf.DUMMYFUNCTION("IMPORTRANGE(""https://docs.google.com/spreadsheets/d/11923uPwbBZFjjGgGUA6NLw09EwE0CqkOc4q9oUmW1yo/edit?usp=sharing"",""พิจิตร!I180"")"),0)</f>
        <v>0</v>
      </c>
      <c r="J265" s="192">
        <f ca="1">IFERROR(__xludf.DUMMYFUNCTION("IMPORTRANGE(""https://docs.google.com/spreadsheets/d/11923uPwbBZFjjGgGUA6NLw09EwE0CqkOc4q9oUmW1yo/edit?usp=sharing"",""พิจิตร!J180"")"),0)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IFERROR(__xludf.DUMMYFUNCTION("IMPORTRANGE(""https://docs.google.com/spreadsheets/d/11923uPwbBZFjjGgGUA6NLw09EwE0CqkOc4q9oUmW1yo/edit?usp=sharing"",""พิจิตร!I181"")"),0)</f>
        <v>0</v>
      </c>
      <c r="J266" s="192">
        <f ca="1">IFERROR(__xludf.DUMMYFUNCTION("IMPORTRANGE(""https://docs.google.com/spreadsheets/d/11923uPwbBZFjjGgGUA6NLw09EwE0CqkOc4q9oUmW1yo/edit?usp=sharing"",""พิจิตร!J181"")"),0)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IFERROR(__xludf.DUMMYFUNCTION("IMPORTRANGE(""https://docs.google.com/spreadsheets/d/11923uPwbBZFjjGgGUA6NLw09EwE0CqkOc4q9oUmW1yo/edit?usp=sharing"",""พิจิตร!I182"")"),0)</f>
        <v>0</v>
      </c>
      <c r="J267" s="192">
        <f ca="1">IFERROR(__xludf.DUMMYFUNCTION("IMPORTRANGE(""https://docs.google.com/spreadsheets/d/11923uPwbBZFjjGgGUA6NLw09EwE0CqkOc4q9oUmW1yo/edit?usp=sharing"",""พิจิตร!J182"")"),0)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IFERROR(__xludf.DUMMYFUNCTION("IMPORTRANGE(""https://docs.google.com/spreadsheets/d/11923uPwbBZFjjGgGUA6NLw09EwE0CqkOc4q9oUmW1yo/edit?usp=sharing"",""พิจิตร!J183"")"),0)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IFERROR(__xludf.DUMMYFUNCTION("IMPORTRANGE(""https://docs.google.com/spreadsheets/d/11923uPwbBZFjjGgGUA6NLw09EwE0CqkOc4q9oUmW1yo/edit?usp=sharing"",""พิจิตร!J184"")"),0)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IFERROR(__xludf.DUMMYFUNCTION("IMPORTRANGE(""https://docs.google.com/spreadsheets/d/11923uPwbBZFjjGgGUA6NLw09EwE0CqkOc4q9oUmW1yo/edit?usp=sharing"",""พิจิตร!I185"")"),0)</f>
        <v>0</v>
      </c>
      <c r="J270" s="308">
        <f ca="1">IFERROR(__xludf.DUMMYFUNCTION("IMPORTRANGE(""https://docs.google.com/spreadsheets/d/11923uPwbBZFjjGgGUA6NLw09EwE0CqkOc4q9oUmW1yo/edit?usp=sharing"",""พิจิตร!J185"")"),0)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IFERROR(__xludf.DUMMYFUNCTION("IMPORTRANGE(""https://docs.google.com/spreadsheets/d/1Yj_ptqi66GCucihVvJfMjLAmec39IyEx_6qawtMGysU/edit?usp=sharing"",""สบก!CK27"")"),0)</f>
        <v>0</v>
      </c>
      <c r="N275" s="172">
        <f ca="1">IFERROR(__xludf.DUMMYFUNCTION("IMPORTRANGE(""https://docs.google.com/spreadsheets/d/1Yj_ptqi66GCucihVvJfMjLAmec39IyEx_6qawtMGysU/edit?usp=sharing"",""สบก!CL27"")"),0)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IFERROR(__xludf.DUMMYFUNCTION("IMPORTRANGE(""https://docs.google.com/spreadsheets/d/1Yj_ptqi66GCucihVvJfMjLAmec39IyEx_6qawtMGysU/edit?usp=sharing"",""สบก!CG27"")"),0)</f>
        <v>0</v>
      </c>
      <c r="M276" s="171"/>
      <c r="N276" s="171"/>
      <c r="O276" s="171"/>
      <c r="P276" s="171"/>
    </row>
    <row r="277" spans="1:16" ht="21.75" customHeight="1" x14ac:dyDescent="0.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IFERROR(__xludf.DUMMYFUNCTION("IMPORTRANGE(""https://docs.google.com/spreadsheets/d/1Yj_ptqi66GCucihVvJfMjLAmec39IyEx_6qawtMGysU/edit?usp=sharing"",""สบก!CH27"")"),0)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IFERROR(__xludf.DUMMYFUNCTION("IMPORTRANGE(""https://docs.google.com/spreadsheets/d/1Yj_ptqi66GCucihVvJfMjLAmec39IyEx_6qawtMGysU/edit?usp=sharing"",""สบก!CI27"")"),0)</f>
        <v>0</v>
      </c>
      <c r="M279" s="101"/>
      <c r="N279" s="91">
        <f ca="1">IFERROR(__xludf.DUMMYFUNCTION("IMPORTRANGE(""https://docs.google.com/spreadsheets/d/1Yj_ptqi66GCucihVvJfMjLAmec39IyEx_6qawtMGysU/edit?usp=sharing"",""สบก!CM27"")"),0)</f>
        <v>0</v>
      </c>
      <c r="O279" s="101">
        <f ca="1">IF(L279&gt;0,N279*100/L279,0)</f>
        <v>0</v>
      </c>
      <c r="P279" s="101"/>
    </row>
    <row r="280" spans="1:16" ht="21.75" customHeight="1" x14ac:dyDescent="0.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IFERROR(__xludf.DUMMYFUNCTION("IMPORTRANGE(""https://docs.google.com/spreadsheets/d/11923uPwbBZFjjGgGUA6NLw09EwE0CqkOc4q9oUmW1yo/edit?usp=sharing"",""พิจิตร!J191"")"),0)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IFERROR(__xludf.DUMMYFUNCTION("IMPORTRANGE(""https://docs.google.com/spreadsheets/d/11923uPwbBZFjjGgGUA6NLw09EwE0CqkOc4q9oUmW1yo/edit?usp=sharing"",""พิจิตร!J192"")"),0)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IFERROR(__xludf.DUMMYFUNCTION("IMPORTRANGE(""https://docs.google.com/spreadsheets/d/11923uPwbBZFjjGgGUA6NLw09EwE0CqkOc4q9oUmW1yo/edit?usp=sharing"",""พิจิตร!J193"")"),0)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IFERROR(__xludf.DUMMYFUNCTION("IMPORTRANGE(""https://docs.google.com/spreadsheets/d/11923uPwbBZFjjGgGUA6NLw09EwE0CqkOc4q9oUmW1yo/edit?usp=sharing"",""พิจิตร!J194"")"),0)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IFERROR(__xludf.DUMMYFUNCTION("IMPORTRANGE(""https://docs.google.com/spreadsheets/d/11923uPwbBZFjjGgGUA6NLw09EwE0CqkOc4q9oUmW1yo/edit?usp=sharing"",""พิจิตร!I195"")"),0)</f>
        <v>0</v>
      </c>
      <c r="J285" s="192">
        <f ca="1">IFERROR(__xludf.DUMMYFUNCTION("IMPORTRANGE(""https://docs.google.com/spreadsheets/d/11923uPwbBZFjjGgGUA6NLw09EwE0CqkOc4q9oUmW1yo/edit?usp=sharing"",""พิจิตร!J195"")"),0)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IFERROR(__xludf.DUMMYFUNCTION("IMPORTRANGE(""https://docs.google.com/spreadsheets/d/11923uPwbBZFjjGgGUA6NLw09EwE0CqkOc4q9oUmW1yo/edit?usp=sharing"",""พิจิตร!J196"")"),0)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IFERROR(__xludf.DUMMYFUNCTION("IMPORTRANGE(""https://docs.google.com/spreadsheets/d/11923uPwbBZFjjGgGUA6NLw09EwE0CqkOc4q9oUmW1yo/edit?usp=sharing"",""พิจิตร!I199"")"),0)</f>
        <v>0</v>
      </c>
      <c r="J289" s="308">
        <f ca="1">IFERROR(__xludf.DUMMYFUNCTION("IMPORTRANGE(""https://docs.google.com/spreadsheets/d/11923uPwbBZFjjGgGUA6NLw09EwE0CqkOc4q9oUmW1yo/edit?usp=sharing"",""พิจิตร!J199"")"),0)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IFERROR(__xludf.DUMMYFUNCTION("IMPORTRANGE(""https://docs.google.com/spreadsheets/d/1Yj_ptqi66GCucihVvJfMjLAmec39IyEx_6qawtMGysU/edit?usp=sharing"",""สบก!CT27"")"),0)</f>
        <v>0</v>
      </c>
      <c r="N294" s="172">
        <f ca="1">IFERROR(__xludf.DUMMYFUNCTION("IMPORTRANGE(""https://docs.google.com/spreadsheets/d/1Yj_ptqi66GCucihVvJfMjLAmec39IyEx_6qawtMGysU/edit?usp=sharing"",""สบก!CU27"")"),0)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IFERROR(__xludf.DUMMYFUNCTION("IMPORTRANGE(""https://docs.google.com/spreadsheets/d/1Yj_ptqi66GCucihVvJfMjLAmec39IyEx_6qawtMGysU/edit?usp=sharing"",""สบก!CP27"")"),0)</f>
        <v>0</v>
      </c>
      <c r="M295" s="171"/>
      <c r="N295" s="171"/>
      <c r="O295" s="171"/>
      <c r="P295" s="171"/>
    </row>
    <row r="296" spans="1:16" ht="21.75" customHeight="1" x14ac:dyDescent="0.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IFERROR(__xludf.DUMMYFUNCTION("IMPORTRANGE(""https://docs.google.com/spreadsheets/d/1Yj_ptqi66GCucihVvJfMjLAmec39IyEx_6qawtMGysU/edit?usp=sharing"",""สบก!CQ27"")"),0)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IFERROR(__xludf.DUMMYFUNCTION("IMPORTRANGE(""https://docs.google.com/spreadsheets/d/1Yj_ptqi66GCucihVvJfMjLAmec39IyEx_6qawtMGysU/edit?usp=sharing"",""สบก!CR27"")"),0)</f>
        <v>0</v>
      </c>
      <c r="M298" s="101"/>
      <c r="N298" s="91">
        <f ca="1">IFERROR(__xludf.DUMMYFUNCTION("IMPORTRANGE(""https://docs.google.com/spreadsheets/d/1Yj_ptqi66GCucihVvJfMjLAmec39IyEx_6qawtMGysU/edit?usp=sharing"",""สบก!CV27"")"),0)</f>
        <v>0</v>
      </c>
      <c r="O298" s="101">
        <f ca="1">IF(L298&gt;0,N298*100/L298,0)</f>
        <v>0</v>
      </c>
      <c r="P298" s="101"/>
    </row>
    <row r="299" spans="1:16" ht="21.75" customHeight="1" x14ac:dyDescent="0.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IFERROR(__xludf.DUMMYFUNCTION("IMPORTRANGE(""https://docs.google.com/spreadsheets/d/11923uPwbBZFjjGgGUA6NLw09EwE0CqkOc4q9oUmW1yo/edit?usp=sharing"",""พิจิตร!J205"")"),0)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IFERROR(__xludf.DUMMYFUNCTION("IMPORTRANGE(""https://docs.google.com/spreadsheets/d/11923uPwbBZFjjGgGUA6NLw09EwE0CqkOc4q9oUmW1yo/edit?usp=sharing"",""พิจิตร!J206"")"),0)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IFERROR(__xludf.DUMMYFUNCTION("IMPORTRANGE(""https://docs.google.com/spreadsheets/d/11923uPwbBZFjjGgGUA6NLw09EwE0CqkOc4q9oUmW1yo/edit?usp=sharing"",""พิจิตร!J207"")"),0)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IFERROR(__xludf.DUMMYFUNCTION("IMPORTRANGE(""https://docs.google.com/spreadsheets/d/11923uPwbBZFjjGgGUA6NLw09EwE0CqkOc4q9oUmW1yo/edit?usp=sharing"",""พิจิตร!J208"")"),0)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IFERROR(__xludf.DUMMYFUNCTION("IMPORTRANGE(""https://docs.google.com/spreadsheets/d/11923uPwbBZFjjGgGUA6NLw09EwE0CqkOc4q9oUmW1yo/edit?usp=sharing"",""พิจิตร!I209"")"),0)</f>
        <v>0</v>
      </c>
      <c r="J304" s="191">
        <f ca="1">IFERROR(__xludf.DUMMYFUNCTION("IMPORTRANGE(""https://docs.google.com/spreadsheets/d/11923uPwbBZFjjGgGUA6NLw09EwE0CqkOc4q9oUmW1yo/edit?usp=sharing"",""พิจิตร!J209"")"),0)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IFERROR(__xludf.DUMMYFUNCTION("IMPORTRANGE(""https://docs.google.com/spreadsheets/d/11923uPwbBZFjjGgGUA6NLw09EwE0CqkOc4q9oUmW1yo/edit?usp=sharing"",""พิจิตร!I211"")"),0)</f>
        <v>0</v>
      </c>
      <c r="J306" s="191">
        <f ca="1">IFERROR(__xludf.DUMMYFUNCTION("IMPORTRANGE(""https://docs.google.com/spreadsheets/d/11923uPwbBZFjjGgGUA6NLw09EwE0CqkOc4q9oUmW1yo/edit?usp=sharing"",""พิจิตร!J211"")"),0)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IFERROR(__xludf.DUMMYFUNCTION("IMPORTRANGE(""https://docs.google.com/spreadsheets/d/11923uPwbBZFjjGgGUA6NLw09EwE0CqkOc4q9oUmW1yo/edit?usp=sharing"",""พิจิตร!J212"")"),0)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IFERROR(__xludf.DUMMYFUNCTION("IMPORTRANGE(""https://docs.google.com/spreadsheets/d/11923uPwbBZFjjGgGUA6NLw09EwE0CqkOc4q9oUmW1yo/edit?usp=sharing"",""พิจิตร!J213"")"),0)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IFERROR(__xludf.DUMMYFUNCTION("IMPORTRANGE(""https://docs.google.com/spreadsheets/d/11923uPwbBZFjjGgGUA6NLw09EwE0CqkOc4q9oUmW1yo/edit?usp=sharing"",""พิจิตร!I214"")"),0)</f>
        <v>0</v>
      </c>
      <c r="J309" s="325">
        <f ca="1">IFERROR(__xludf.DUMMYFUNCTION("IMPORTRANGE(""https://docs.google.com/spreadsheets/d/11923uPwbBZFjjGgGUA6NLw09EwE0CqkOc4q9oUmW1yo/edit?usp=sharing"",""พิจิตร!J214"")"),0)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IFERROR(__xludf.DUMMYFUNCTION("IMPORTRANGE(""https://docs.google.com/spreadsheets/d/1Yj_ptqi66GCucihVvJfMjLAmec39IyEx_6qawtMGysU/edit?usp=sharing"",""สบก!DC27"")"),0)</f>
        <v>0</v>
      </c>
      <c r="N314" s="172">
        <f ca="1">IFERROR(__xludf.DUMMYFUNCTION("IMPORTRANGE(""https://docs.google.com/spreadsheets/d/1Yj_ptqi66GCucihVvJfMjLAmec39IyEx_6qawtMGysU/edit?usp=sharing"",""สบก!DD27"")"),0)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IFERROR(__xludf.DUMMYFUNCTION("IMPORTRANGE(""https://docs.google.com/spreadsheets/d/1Yj_ptqi66GCucihVvJfMjLAmec39IyEx_6qawtMGysU/edit?usp=sharing"",""สบก!CY27"")"),0)</f>
        <v>0</v>
      </c>
      <c r="M315" s="171"/>
      <c r="N315" s="171"/>
      <c r="O315" s="171"/>
      <c r="P315" s="171"/>
    </row>
    <row r="316" spans="1:16" ht="21.75" customHeight="1" x14ac:dyDescent="0.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IFERROR(__xludf.DUMMYFUNCTION("IMPORTRANGE(""https://docs.google.com/spreadsheets/d/1Yj_ptqi66GCucihVvJfMjLAmec39IyEx_6qawtMGysU/edit?usp=sharing"",""สบก!CZ27"")"),0)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IFERROR(__xludf.DUMMYFUNCTION("IMPORTRANGE(""https://docs.google.com/spreadsheets/d/1Yj_ptqi66GCucihVvJfMjLAmec39IyEx_6qawtMGysU/edit?usp=sharing"",""สบก!DA27"")"),0)</f>
        <v>0</v>
      </c>
      <c r="M318" s="101"/>
      <c r="N318" s="91">
        <f ca="1">IFERROR(__xludf.DUMMYFUNCTION("IMPORTRANGE(""https://docs.google.com/spreadsheets/d/1Yj_ptqi66GCucihVvJfMjLAmec39IyEx_6qawtMGysU/edit?usp=sharing"",""สบก!DE27"")"),0)</f>
        <v>0</v>
      </c>
      <c r="O318" s="101">
        <f ca="1">IF(L318&gt;0,N318*100/L318,0)</f>
        <v>0</v>
      </c>
      <c r="P318" s="101"/>
    </row>
    <row r="319" spans="1:16" ht="21.75" customHeight="1" x14ac:dyDescent="0.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IFERROR(__xludf.DUMMYFUNCTION("IMPORTRANGE(""https://docs.google.com/spreadsheets/d/11923uPwbBZFjjGgGUA6NLw09EwE0CqkOc4q9oUmW1yo/edit?usp=sharing"",""พิจิตร!J220"")"),0)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IFERROR(__xludf.DUMMYFUNCTION("IMPORTRANGE(""https://docs.google.com/spreadsheets/d/11923uPwbBZFjjGgGUA6NLw09EwE0CqkOc4q9oUmW1yo/edit?usp=sharing"",""พิจิตร!J221"")"),0)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IFERROR(__xludf.DUMMYFUNCTION("IMPORTRANGE(""https://docs.google.com/spreadsheets/d/11923uPwbBZFjjGgGUA6NLw09EwE0CqkOc4q9oUmW1yo/edit?usp=sharing"",""พิจิตร!J222"")"),0)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IFERROR(__xludf.DUMMYFUNCTION("IMPORTRANGE(""https://docs.google.com/spreadsheets/d/11923uPwbBZFjjGgGUA6NLw09EwE0CqkOc4q9oUmW1yo/edit?usp=sharing"",""พิจิตร!J223"")"),0)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IFERROR(__xludf.DUMMYFUNCTION("IMPORTRANGE(""https://docs.google.com/spreadsheets/d/11923uPwbBZFjjGgGUA6NLw09EwE0CqkOc4q9oUmW1yo/edit?usp=sharing"",""พิจิตร!I224"")"),0)</f>
        <v>0</v>
      </c>
      <c r="J324" s="191">
        <f ca="1">IFERROR(__xludf.DUMMYFUNCTION("IMPORTRANGE(""https://docs.google.com/spreadsheets/d/11923uPwbBZFjjGgGUA6NLw09EwE0CqkOc4q9oUmW1yo/edit?usp=sharing"",""พิจิตร!J224"")"),0)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IFERROR(__xludf.DUMMYFUNCTION("IMPORTRANGE(""https://docs.google.com/spreadsheets/d/11923uPwbBZFjjGgGUA6NLw09EwE0CqkOc4q9oUmW1yo/edit?usp=sharing"",""พิจิตร!J225"")"),0)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IFERROR(__xludf.DUMMYFUNCTION("IMPORTRANGE(""https://docs.google.com/spreadsheets/d/11923uPwbBZFjjGgGUA6NLw09EwE0CqkOc4q9oUmW1yo/edit?usp=sharing"",""พิจิตร!J226"")"),0)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IFERROR(__xludf.DUMMYFUNCTION("IMPORTRANGE(""https://docs.google.com/spreadsheets/d/11923uPwbBZFjjGgGUA6NLw09EwE0CqkOc4q9oUmW1yo/edit?usp=sharing"",""พิจิตร!I228"")"),130)</f>
        <v>130</v>
      </c>
      <c r="J328" s="330">
        <f ca="1">IFERROR(__xludf.DUMMYFUNCTION("IMPORTRANGE(""https://docs.google.com/spreadsheets/d/11923uPwbBZFjjGgGUA6NLw09EwE0CqkOc4q9oUmW1yo/edit?usp=sharing"",""พิจิตร!J228"")"),21)</f>
        <v>21</v>
      </c>
      <c r="K328" s="309">
        <f ca="1">IF(I328&gt;0,J328*100/I328,0)</f>
        <v>16.153846153846153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1253340</v>
      </c>
      <c r="M329" s="155">
        <f t="shared" ca="1" si="98"/>
        <v>605480</v>
      </c>
      <c r="N329" s="155">
        <f t="shared" ca="1" si="98"/>
        <v>371912</v>
      </c>
      <c r="O329" s="154">
        <f t="shared" ref="O329:O331" ca="1" si="99">IF(L329&gt;0,N329*100/L329,0)</f>
        <v>29.673671948553466</v>
      </c>
      <c r="P329" s="154">
        <f t="shared" ref="P329:P331" ca="1" si="100">IF(M329&gt;0,N329*100/M329,0)</f>
        <v>61.424324502873752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1253340</v>
      </c>
      <c r="M331" s="160">
        <f t="shared" ca="1" si="102"/>
        <v>605480</v>
      </c>
      <c r="N331" s="160">
        <f t="shared" ca="1" si="102"/>
        <v>371912</v>
      </c>
      <c r="O331" s="159">
        <f t="shared" ca="1" si="99"/>
        <v>29.673671948553466</v>
      </c>
      <c r="P331" s="159">
        <f t="shared" ca="1" si="100"/>
        <v>61.424324502873752</v>
      </c>
    </row>
    <row r="332" spans="1:16" ht="21.75" customHeight="1" x14ac:dyDescent="0.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1177740</v>
      </c>
      <c r="M333" s="172">
        <f ca="1">IFERROR(__xludf.DUMMYFUNCTION("IMPORTRANGE(""https://docs.google.com/spreadsheets/d/1Yj_ptqi66GCucihVvJfMjLAmec39IyEx_6qawtMGysU/edit?usp=sharing"",""สบก!DL27"")"),605480)</f>
        <v>605480</v>
      </c>
      <c r="N333" s="172">
        <f ca="1">IFERROR(__xludf.DUMMYFUNCTION("IMPORTRANGE(""https://docs.google.com/spreadsheets/d/1Yj_ptqi66GCucihVvJfMjLAmec39IyEx_6qawtMGysU/edit?usp=sharing"",""สบก!DM27"")"),296312)</f>
        <v>296312</v>
      </c>
      <c r="O333" s="171">
        <f ca="1">IF(L333&gt;0,N333*100/L333,0)</f>
        <v>25.159373036493623</v>
      </c>
      <c r="P333" s="171">
        <f ca="1">IF(M333&gt;0,N333*100/M333,0)</f>
        <v>48.938362951707738</v>
      </c>
    </row>
    <row r="334" spans="1:16" ht="21.75" customHeight="1" x14ac:dyDescent="0.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IFERROR(__xludf.DUMMYFUNCTION("IMPORTRANGE(""https://docs.google.com/spreadsheets/d/1Yj_ptqi66GCucihVvJfMjLAmec39IyEx_6qawtMGysU/edit?usp=sharing"",""สบก!DH27"")"),854600)</f>
        <v>854600</v>
      </c>
      <c r="M334" s="171"/>
      <c r="N334" s="171"/>
      <c r="O334" s="171"/>
      <c r="P334" s="171"/>
    </row>
    <row r="335" spans="1:16" ht="21.75" customHeight="1" x14ac:dyDescent="0.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IFERROR(__xludf.DUMMYFUNCTION("IMPORTRANGE(""https://docs.google.com/spreadsheets/d/1Yj_ptqi66GCucihVvJfMjLAmec39IyEx_6qawtMGysU/edit?usp=sharing"",""สบก!DI27"")"),323140)</f>
        <v>323140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IFERROR(__xludf.DUMMYFUNCTION("IMPORTRANGE(""https://docs.google.com/spreadsheets/d/1Yj_ptqi66GCucihVvJfMjLAmec39IyEx_6qawtMGysU/edit?usp=sharing"",""สบก!DJ27"")"),75600)</f>
        <v>75600</v>
      </c>
      <c r="M337" s="101"/>
      <c r="N337" s="91">
        <f ca="1">IFERROR(__xludf.DUMMYFUNCTION("IMPORTRANGE(""https://docs.google.com/spreadsheets/d/1Yj_ptqi66GCucihVvJfMjLAmec39IyEx_6qawtMGysU/edit?usp=sharing"",""สบก!DN27"")"),75600)</f>
        <v>75600</v>
      </c>
      <c r="O337" s="101">
        <f ca="1">IF(L337&gt;0,N337*100/L337,0)</f>
        <v>100</v>
      </c>
      <c r="P337" s="101"/>
    </row>
    <row r="338" spans="1:16" ht="21.75" customHeight="1" x14ac:dyDescent="0.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IFERROR(__xludf.DUMMYFUNCTION("IMPORTRANGE(""https://docs.google.com/spreadsheets/d/11923uPwbBZFjjGgGUA6NLw09EwE0CqkOc4q9oUmW1yo/edit?usp=sharing"",""พิจิตร!I234"")"),0)</f>
        <v>0</v>
      </c>
      <c r="J339" s="191">
        <f ca="1">IFERROR(__xludf.DUMMYFUNCTION("IMPORTRANGE(""https://docs.google.com/spreadsheets/d/11923uPwbBZFjjGgGUA6NLw09EwE0CqkOc4q9oUmW1yo/edit?usp=sharing"",""พิจิตร!J234"")"),26)</f>
        <v>26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IFERROR(__xludf.DUMMYFUNCTION("IMPORTRANGE(""https://docs.google.com/spreadsheets/d/11923uPwbBZFjjGgGUA6NLw09EwE0CqkOc4q9oUmW1yo/edit?usp=sharing"",""พิจิตร!I235"")"),1000)</f>
        <v>1000</v>
      </c>
      <c r="J340" s="191">
        <f ca="1">IFERROR(__xludf.DUMMYFUNCTION("IMPORTRANGE(""https://docs.google.com/spreadsheets/d/11923uPwbBZFjjGgGUA6NLw09EwE0CqkOc4q9oUmW1yo/edit?usp=sharing"",""พิจิตร!J235"")"),236.95)</f>
        <v>236.95</v>
      </c>
      <c r="K340" s="333">
        <f t="shared" ca="1" si="103"/>
        <v>23.695</v>
      </c>
      <c r="L340" s="185"/>
      <c r="M340" s="185"/>
      <c r="N340" s="185"/>
      <c r="O340" s="334"/>
      <c r="P340" s="334"/>
    </row>
    <row r="341" spans="1:16" ht="21.75" customHeight="1" x14ac:dyDescent="0.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IFERROR(__xludf.DUMMYFUNCTION("IMPORTRANGE(""https://docs.google.com/spreadsheets/d/11923uPwbBZFjjGgGUA6NLw09EwE0CqkOc4q9oUmW1yo/edit?usp=sharing"",""พิจิตร!I236"")"),130)</f>
        <v>130</v>
      </c>
      <c r="J341" s="191">
        <f ca="1">IFERROR(__xludf.DUMMYFUNCTION("IMPORTRANGE(""https://docs.google.com/spreadsheets/d/11923uPwbBZFjjGgGUA6NLw09EwE0CqkOc4q9oUmW1yo/edit?usp=sharing"",""พิจิตร!J236"")"),50)</f>
        <v>50</v>
      </c>
      <c r="K341" s="333">
        <f t="shared" ca="1" si="103"/>
        <v>38.46153846153846</v>
      </c>
      <c r="L341" s="185"/>
      <c r="M341" s="185"/>
      <c r="N341" s="185"/>
      <c r="O341" s="334"/>
      <c r="P341" s="334"/>
    </row>
    <row r="342" spans="1:16" ht="21.75" customHeight="1" x14ac:dyDescent="0.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IFERROR(__xludf.DUMMYFUNCTION("IMPORTRANGE(""https://docs.google.com/spreadsheets/d/11923uPwbBZFjjGgGUA6NLw09EwE0CqkOc4q9oUmW1yo/edit?usp=sharing"",""พิจิตร!I237"")"),0)</f>
        <v>0</v>
      </c>
      <c r="J342" s="191">
        <f ca="1">IFERROR(__xludf.DUMMYFUNCTION("IMPORTRANGE(""https://docs.google.com/spreadsheets/d/11923uPwbBZFjjGgGUA6NLw09EwE0CqkOc4q9oUmW1yo/edit?usp=sharing"",""พิจิตร!J237"")"),575.16)</f>
        <v>575.16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IFERROR(__xludf.DUMMYFUNCTION("IMPORTRANGE(""https://docs.google.com/spreadsheets/d/11923uPwbBZFjjGgGUA6NLw09EwE0CqkOc4q9oUmW1yo/edit?usp=sharing"",""พิจิตร!I238"")"),130)</f>
        <v>130</v>
      </c>
      <c r="J343" s="191">
        <f ca="1">IFERROR(__xludf.DUMMYFUNCTION("IMPORTRANGE(""https://docs.google.com/spreadsheets/d/11923uPwbBZFjjGgGUA6NLw09EwE0CqkOc4q9oUmW1yo/edit?usp=sharing"",""พิจิตร!J238"")"),0)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IFERROR(__xludf.DUMMYFUNCTION("IMPORTRANGE(""https://docs.google.com/spreadsheets/d/11923uPwbBZFjjGgGUA6NLw09EwE0CqkOc4q9oUmW1yo/edit?usp=sharing"",""พิจิตร!I239"")"),0)</f>
        <v>0</v>
      </c>
      <c r="J344" s="191">
        <f ca="1">IFERROR(__xludf.DUMMYFUNCTION("IMPORTRANGE(""https://docs.google.com/spreadsheets/d/11923uPwbBZFjjGgGUA6NLw09EwE0CqkOc4q9oUmW1yo/edit?usp=sharing"",""พิจิตร!J239"")"),0)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IFERROR(__xludf.DUMMYFUNCTION("IMPORTRANGE(""https://docs.google.com/spreadsheets/d/11923uPwbBZFjjGgGUA6NLw09EwE0CqkOc4q9oUmW1yo/edit?usp=sharing"",""พิจิตร!I240"")"),130)</f>
        <v>130</v>
      </c>
      <c r="J345" s="191">
        <f ca="1">IFERROR(__xludf.DUMMYFUNCTION("IMPORTRANGE(""https://docs.google.com/spreadsheets/d/11923uPwbBZFjjGgGUA6NLw09EwE0CqkOc4q9oUmW1yo/edit?usp=sharing"",""พิจิตร!J240"")"),21)</f>
        <v>21</v>
      </c>
      <c r="K345" s="333">
        <f t="shared" ca="1" si="103"/>
        <v>16.153846153846153</v>
      </c>
      <c r="L345" s="185"/>
      <c r="M345" s="185"/>
      <c r="N345" s="185"/>
      <c r="O345" s="334"/>
      <c r="P345" s="334"/>
    </row>
    <row r="346" spans="1:16" ht="21.75" customHeight="1" x14ac:dyDescent="0.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IFERROR(__xludf.DUMMYFUNCTION("IMPORTRANGE(""https://docs.google.com/spreadsheets/d/11923uPwbBZFjjGgGUA6NLw09EwE0CqkOc4q9oUmW1yo/edit?usp=sharing"",""พิจิตร!I241"")"),0)</f>
        <v>0</v>
      </c>
      <c r="J346" s="191">
        <f ca="1">IFERROR(__xludf.DUMMYFUNCTION("IMPORTRANGE(""https://docs.google.com/spreadsheets/d/11923uPwbBZFjjGgGUA6NLw09EwE0CqkOc4q9oUmW1yo/edit?usp=sharing"",""พิจิตร!J241"")"),295.6)</f>
        <v>295.60000000000002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IFERROR(__xludf.DUMMYFUNCTION("IMPORTRANGE(""https://docs.google.com/spreadsheets/d/11923uPwbBZFjjGgGUA6NLw09EwE0CqkOc4q9oUmW1yo/edit?usp=sharing"",""พิจิตร!L242"")"),1989847)</f>
        <v>1989847</v>
      </c>
      <c r="M347" s="347"/>
      <c r="N347" s="347">
        <f ca="1">IFERROR(__xludf.DUMMYFUNCTION("IMPORTRANGE(""https://docs.google.com/spreadsheets/d/11923uPwbBZFjjGgGUA6NLw09EwE0CqkOc4q9oUmW1yo/edit?usp=sharing"",""พิจิตร!M242"")"),130716.01)</f>
        <v>130716.01</v>
      </c>
      <c r="O347" s="347">
        <f ca="1">+IF(L347&gt;0,N347*100/L347,0)</f>
        <v>6.5691487838009657</v>
      </c>
      <c r="P347" s="347"/>
    </row>
    <row r="348" spans="1:16" ht="21.75" customHeight="1" x14ac:dyDescent="0.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IFERROR(__xludf.DUMMYFUNCTION("IMPORTRANGE(""https://docs.google.com/spreadsheets/d/11923uPwbBZFjjGgGUA6NLw09EwE0CqkOc4q9oUmW1yo/edit?usp=sharing"",""พิจิตร!I244"")"),160)</f>
        <v>160</v>
      </c>
      <c r="J349" s="360">
        <f ca="1">IFERROR(__xludf.DUMMYFUNCTION("IMPORTRANGE(""https://docs.google.com/spreadsheets/d/11923uPwbBZFjjGgGUA6NLw09EwE0CqkOc4q9oUmW1yo/edit?usp=sharing"",""พิจิตร!J244"")"),0)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IFERROR(__xludf.DUMMYFUNCTION("IMPORTRANGE(""https://docs.google.com/spreadsheets/d/11923uPwbBZFjjGgGUA6NLw09EwE0CqkOc4q9oUmW1yo/edit?usp=sharing"",""พิจิตร!L244"")"),406480)</f>
        <v>406480</v>
      </c>
      <c r="M349" s="362"/>
      <c r="N349" s="362">
        <f ca="1">IFERROR(__xludf.DUMMYFUNCTION("IMPORTRANGE(""https://docs.google.com/spreadsheets/d/11923uPwbBZFjjGgGUA6NLw09EwE0CqkOc4q9oUmW1yo/edit?usp=sharing"",""พิจิตร!M244"")"),22051.7)</f>
        <v>22051.7</v>
      </c>
      <c r="O349" s="362">
        <f ca="1">+IF(L349&gt;0,N349*100/L349,0)</f>
        <v>5.4250393623302502</v>
      </c>
      <c r="P349" s="362"/>
    </row>
    <row r="350" spans="1:16" ht="21.75" customHeight="1" x14ac:dyDescent="0.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IFERROR(__xludf.DUMMYFUNCTION("IMPORTRANGE(""https://docs.google.com/spreadsheets/d/11923uPwbBZFjjGgGUA6NLw09EwE0CqkOc4q9oUmW1yo/edit?usp=sharing"",""พิจิตร!I245"")"),60)</f>
        <v>60</v>
      </c>
      <c r="J350" s="360">
        <f ca="1">IFERROR(__xludf.DUMMYFUNCTION("IMPORTRANGE(""https://docs.google.com/spreadsheets/d/11923uPwbBZFjjGgGUA6NLw09EwE0CqkOc4q9oUmW1yo/edit?usp=sharing"",""พิจิตร!J245"")"),0)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IFERROR(__xludf.DUMMYFUNCTION("IMPORTRANGE(""https://docs.google.com/spreadsheets/d/11923uPwbBZFjjGgGUA6NLw09EwE0CqkOc4q9oUmW1yo/edit?usp=sharing"",""พิจิตร!L246"")"),0)</f>
        <v>0</v>
      </c>
      <c r="M351" s="169"/>
      <c r="N351" s="169">
        <f ca="1">IFERROR(__xludf.DUMMYFUNCTION("IMPORTRANGE(""https://docs.google.com/spreadsheets/d/11923uPwbBZFjjGgGUA6NLw09EwE0CqkOc4q9oUmW1yo/edit?usp=sharing"",""พิจิตร!M246"")"),0)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IFERROR(__xludf.DUMMYFUNCTION("IMPORTRANGE(""https://docs.google.com/spreadsheets/d/11923uPwbBZFjjGgGUA6NLw09EwE0CqkOc4q9oUmW1yo/edit?usp=sharing"",""พิจิตร!L247"")"),406480)</f>
        <v>406480</v>
      </c>
      <c r="M352" s="169"/>
      <c r="N352" s="169">
        <f ca="1">IFERROR(__xludf.DUMMYFUNCTION("IMPORTRANGE(""https://docs.google.com/spreadsheets/d/11923uPwbBZFjjGgGUA6NLw09EwE0CqkOc4q9oUmW1yo/edit?usp=sharing"",""พิจิตร!M247"")"),22051.7)</f>
        <v>22051.7</v>
      </c>
      <c r="O352" s="169">
        <f t="shared" ca="1" si="105"/>
        <v>5.4250393623302502</v>
      </c>
      <c r="P352" s="169"/>
    </row>
    <row r="353" spans="1:16" ht="21.75" customHeight="1" x14ac:dyDescent="0.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IFERROR(__xludf.DUMMYFUNCTION("IMPORTRANGE(""https://docs.google.com/spreadsheets/d/11923uPwbBZFjjGgGUA6NLw09EwE0CqkOc4q9oUmW1yo/edit?usp=sharing"",""พิจิตร!L248"")"),0)</f>
        <v>0</v>
      </c>
      <c r="M353" s="171"/>
      <c r="N353" s="171">
        <f ca="1">IFERROR(__xludf.DUMMYFUNCTION("IMPORTRANGE(""https://docs.google.com/spreadsheets/d/11923uPwbBZFjjGgGUA6NLw09EwE0CqkOc4q9oUmW1yo/edit?usp=sharing"",""พิจิตร!M248"")"),0)</f>
        <v>0</v>
      </c>
      <c r="O353" s="171">
        <f t="shared" ca="1" si="105"/>
        <v>0</v>
      </c>
      <c r="P353" s="171"/>
    </row>
    <row r="354" spans="1:16" ht="21.75" customHeight="1" x14ac:dyDescent="0.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IFERROR(__xludf.DUMMYFUNCTION("IMPORTRANGE(""https://docs.google.com/spreadsheets/d/11923uPwbBZFjjGgGUA6NLw09EwE0CqkOc4q9oUmW1yo/edit?usp=sharing"",""พิจิตร!L249"")"),406480)</f>
        <v>406480</v>
      </c>
      <c r="M354" s="171"/>
      <c r="N354" s="171">
        <f ca="1">IFERROR(__xludf.DUMMYFUNCTION("IMPORTRANGE(""https://docs.google.com/spreadsheets/d/11923uPwbBZFjjGgGUA6NLw09EwE0CqkOc4q9oUmW1yo/edit?usp=sharing"",""พิจิตร!M249"")"),22051.7)</f>
        <v>22051.7</v>
      </c>
      <c r="O354" s="171">
        <f t="shared" ca="1" si="105"/>
        <v>5.4250393623302502</v>
      </c>
      <c r="P354" s="171"/>
    </row>
    <row r="355" spans="1:16" ht="21.75" customHeight="1" x14ac:dyDescent="0.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IFERROR(__xludf.DUMMYFUNCTION("IMPORTRANGE(""https://docs.google.com/spreadsheets/d/11923uPwbBZFjjGgGUA6NLw09EwE0CqkOc4q9oUmW1yo/edit?usp=sharing"",""พิจิตร!M250"")"),0)</f>
        <v>0</v>
      </c>
      <c r="O355" s="171"/>
      <c r="P355" s="171"/>
    </row>
    <row r="356" spans="1:16" ht="21.75" customHeight="1" x14ac:dyDescent="0.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IFERROR(__xludf.DUMMYFUNCTION("IMPORTRANGE(""https://docs.google.com/spreadsheets/d/11923uPwbBZFjjGgGUA6NLw09EwE0CqkOc4q9oUmW1yo/edit?usp=sharing"",""พิจิตร!M251"")"),0)</f>
        <v>0</v>
      </c>
      <c r="O356" s="171"/>
      <c r="P356" s="171"/>
    </row>
    <row r="357" spans="1:16" ht="21.75" customHeight="1" x14ac:dyDescent="0.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IFERROR(__xludf.DUMMYFUNCTION("IMPORTRANGE(""https://docs.google.com/spreadsheets/d/11923uPwbBZFjjGgGUA6NLw09EwE0CqkOc4q9oUmW1yo/edit?usp=sharing"",""พิจิตร!M252"")"),22051.7)</f>
        <v>22051.7</v>
      </c>
      <c r="O357" s="171"/>
      <c r="P357" s="171"/>
    </row>
    <row r="358" spans="1:16" ht="21.75" customHeight="1" x14ac:dyDescent="0.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IFERROR(__xludf.DUMMYFUNCTION("IMPORTRANGE(""https://docs.google.com/spreadsheets/d/11923uPwbBZFjjGgGUA6NLw09EwE0CqkOc4q9oUmW1yo/edit?usp=sharing"",""พิจิตร!M253"")"),0)</f>
        <v>0</v>
      </c>
      <c r="O358" s="171"/>
      <c r="P358" s="171"/>
    </row>
    <row r="359" spans="1:16" ht="21.75" customHeight="1" x14ac:dyDescent="0.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IFERROR(__xludf.DUMMYFUNCTION("IMPORTRANGE(""https://docs.google.com/spreadsheets/d/11923uPwbBZFjjGgGUA6NLw09EwE0CqkOc4q9oUmW1yo/edit?usp=sharing"",""พิจิตร!J255"")"),0)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IFERROR(__xludf.DUMMYFUNCTION("IMPORTRANGE(""https://docs.google.com/spreadsheets/d/11923uPwbBZFjjGgGUA6NLw09EwE0CqkOc4q9oUmW1yo/edit?usp=sharing"",""พิจิตร!J256"")"),1)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IFERROR(__xludf.DUMMYFUNCTION("IMPORTRANGE(""https://docs.google.com/spreadsheets/d/11923uPwbBZFjjGgGUA6NLw09EwE0CqkOc4q9oUmW1yo/edit?usp=sharing"",""พิจิตร!J257"")"),1)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IFERROR(__xludf.DUMMYFUNCTION("IMPORTRANGE(""https://docs.google.com/spreadsheets/d/11923uPwbBZFjjGgGUA6NLw09EwE0CqkOc4q9oUmW1yo/edit?usp=sharing"",""พิจิตร!J258"")"),1)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IFERROR(__xludf.DUMMYFUNCTION("IMPORTRANGE(""https://docs.google.com/spreadsheets/d/11923uPwbBZFjjGgGUA6NLw09EwE0CqkOc4q9oUmW1yo/edit?usp=sharing"",""พิจิตร!J166"")"),0)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IFERROR(__xludf.DUMMYFUNCTION("IMPORTRANGE(""https://docs.google.com/spreadsheets/d/11923uPwbBZFjjGgGUA6NLw09EwE0CqkOc4q9oUmW1yo/edit?usp=sharing"",""พิจิตร!J166"")"),0)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IFERROR(__xludf.DUMMYFUNCTION("IMPORTRANGE(""https://docs.google.com/spreadsheets/d/11923uPwbBZFjjGgGUA6NLw09EwE0CqkOc4q9oUmW1yo/edit?usp=sharing"",""พิจิตร!J166"")"),0)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IFERROR(__xludf.DUMMYFUNCTION("IMPORTRANGE(""https://docs.google.com/spreadsheets/d/11923uPwbBZFjjGgGUA6NLw09EwE0CqkOc4q9oUmW1yo/edit?usp=sharing"",""พิจิตร!J166"")"),0)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IFERROR(__xludf.DUMMYFUNCTION("IMPORTRANGE(""https://docs.google.com/spreadsheets/d/11923uPwbBZFjjGgGUA6NLw09EwE0CqkOc4q9oUmW1yo/edit?usp=sharing"",""พิจิตร!I263"")"),60)</f>
        <v>60</v>
      </c>
      <c r="J368" s="191">
        <f ca="1">IFERROR(__xludf.DUMMYFUNCTION("IMPORTRANGE(""https://docs.google.com/spreadsheets/d/11923uPwbBZFjjGgGUA6NLw09EwE0CqkOc4q9oUmW1yo/edit?usp=sharing"",""พิจิตร!J263"")"),0)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IFERROR(__xludf.DUMMYFUNCTION("IMPORTRANGE(""https://docs.google.com/spreadsheets/d/11923uPwbBZFjjGgGUA6NLw09EwE0CqkOc4q9oUmW1yo/edit?usp=sharing"",""พิจิตร!I164"")"),0)</f>
        <v>0</v>
      </c>
      <c r="J369" s="191">
        <f ca="1">IFERROR(__xludf.DUMMYFUNCTION("IMPORTRANGE(""https://docs.google.com/spreadsheets/d/11923uPwbBZFjjGgGUA6NLw09EwE0CqkOc4q9oUmW1yo/edit?usp=sharing"",""พิจิตร!J164"")"),0)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IFERROR(__xludf.DUMMYFUNCTION("IMPORTRANGE(""https://docs.google.com/spreadsheets/d/11923uPwbBZFjjGgGUA6NLw09EwE0CqkOc4q9oUmW1yo/edit?usp=sharing"",""พิจิตร!I265"")"),60)</f>
        <v>60</v>
      </c>
      <c r="J370" s="191">
        <f ca="1">IFERROR(__xludf.DUMMYFUNCTION("IMPORTRANGE(""https://docs.google.com/spreadsheets/d/11923uPwbBZFjjGgGUA6NLw09EwE0CqkOc4q9oUmW1yo/edit?usp=sharing"",""พิจิตร!J265"")"),0)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IFERROR(__xludf.DUMMYFUNCTION("IMPORTRANGE(""https://docs.google.com/spreadsheets/d/11923uPwbBZFjjGgGUA6NLw09EwE0CqkOc4q9oUmW1yo/edit?usp=sharing"",""พิจิตร!I164"")"),0)</f>
        <v>0</v>
      </c>
      <c r="J371" s="192">
        <f ca="1">IFERROR(__xludf.DUMMYFUNCTION("IMPORTRANGE(""https://docs.google.com/spreadsheets/d/11923uPwbBZFjjGgGUA6NLw09EwE0CqkOc4q9oUmW1yo/edit?usp=sharing"",""พิจิตร!J164"")"),0)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IFERROR(__xludf.DUMMYFUNCTION("IMPORTRANGE(""https://docs.google.com/spreadsheets/d/11923uPwbBZFjjGgGUA6NLw09EwE0CqkOc4q9oUmW1yo/edit?usp=sharing"",""พิจิตร!I267"")"),60)</f>
        <v>60</v>
      </c>
      <c r="J372" s="192">
        <f ca="1">IFERROR(__xludf.DUMMYFUNCTION("IMPORTRANGE(""https://docs.google.com/spreadsheets/d/11923uPwbBZFjjGgGUA6NLw09EwE0CqkOc4q9oUmW1yo/edit?usp=sharing"",""พิจิตร!J267"")"),0)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IFERROR(__xludf.DUMMYFUNCTION("IMPORTRANGE(""https://docs.google.com/spreadsheets/d/11923uPwbBZFjjGgGUA6NLw09EwE0CqkOc4q9oUmW1yo/edit?usp=sharing"",""พิจิตร!I164"")"),0)</f>
        <v>0</v>
      </c>
      <c r="J373" s="191">
        <f ca="1">IFERROR(__xludf.DUMMYFUNCTION("IMPORTRANGE(""https://docs.google.com/spreadsheets/d/11923uPwbBZFjjGgGUA6NLw09EwE0CqkOc4q9oUmW1yo/edit?usp=sharing"",""พิจิตร!J164"")"),0)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IFERROR(__xludf.DUMMYFUNCTION("IMPORTRANGE(""https://docs.google.com/spreadsheets/d/11923uPwbBZFjjGgGUA6NLw09EwE0CqkOc4q9oUmW1yo/edit?usp=sharing"",""พิจิตร!I164"")"),0)</f>
        <v>0</v>
      </c>
      <c r="J374" s="191">
        <f ca="1">IFERROR(__xludf.DUMMYFUNCTION("IMPORTRANGE(""https://docs.google.com/spreadsheets/d/11923uPwbBZFjjGgGUA6NLw09EwE0CqkOc4q9oUmW1yo/edit?usp=sharing"",""พิจิตร!J164"")"),0)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IFERROR(__xludf.DUMMYFUNCTION("IMPORTRANGE(""https://docs.google.com/spreadsheets/d/11923uPwbBZFjjGgGUA6NLw09EwE0CqkOc4q9oUmW1yo/edit?usp=sharing"",""พิจิตร!I270"")"),160)</f>
        <v>160</v>
      </c>
      <c r="J375" s="191">
        <f ca="1">IFERROR(__xludf.DUMMYFUNCTION("IMPORTRANGE(""https://docs.google.com/spreadsheets/d/11923uPwbBZFjjGgGUA6NLw09EwE0CqkOc4q9oUmW1yo/edit?usp=sharing"",""พิจิตร!J270"")"),0)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IFERROR(__xludf.DUMMYFUNCTION("IMPORTRANGE(""https://docs.google.com/spreadsheets/d/11923uPwbBZFjjGgGUA6NLw09EwE0CqkOc4q9oUmW1yo/edit?usp=sharing"",""พิจิตร!I271"")"),60)</f>
        <v>60</v>
      </c>
      <c r="J376" s="192">
        <f ca="1">IFERROR(__xludf.DUMMYFUNCTION("IMPORTRANGE(""https://docs.google.com/spreadsheets/d/11923uPwbBZFjjGgGUA6NLw09EwE0CqkOc4q9oUmW1yo/edit?usp=sharing"",""พิจิตร!J271"")"),0)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IFERROR(__xludf.DUMMYFUNCTION("IMPORTRANGE(""https://docs.google.com/spreadsheets/d/11923uPwbBZFjjGgGUA6NLw09EwE0CqkOc4q9oUmW1yo/edit?usp=sharing"",""พิจิตร!I272"")"),100)</f>
        <v>100</v>
      </c>
      <c r="J377" s="191">
        <f ca="1">IFERROR(__xludf.DUMMYFUNCTION("IMPORTRANGE(""https://docs.google.com/spreadsheets/d/11923uPwbBZFjjGgGUA6NLw09EwE0CqkOc4q9oUmW1yo/edit?usp=sharing"",""พิจิตร!J272"")"),0)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IFERROR(__xludf.DUMMYFUNCTION("IMPORTRANGE(""https://docs.google.com/spreadsheets/d/11923uPwbBZFjjGgGUA6NLw09EwE0CqkOc4q9oUmW1yo/edit?usp=sharing"",""พิจิตร!J273"")"),0)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IFERROR(__xludf.DUMMYFUNCTION("IMPORTRANGE(""https://docs.google.com/spreadsheets/d/11923uPwbBZFjjGgGUA6NLw09EwE0CqkOc4q9oUmW1yo/edit?usp=sharing"",""พิจิตร!I275"")"),200)</f>
        <v>200</v>
      </c>
      <c r="J380" s="360">
        <f ca="1">IFERROR(__xludf.DUMMYFUNCTION("IMPORTRANGE(""https://docs.google.com/spreadsheets/d/11923uPwbBZFjjGgGUA6NLw09EwE0CqkOc4q9oUmW1yo/edit?usp=sharing"",""พิจิตร!J275"")"),0)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IFERROR(__xludf.DUMMYFUNCTION("IMPORTRANGE(""https://docs.google.com/spreadsheets/d/11923uPwbBZFjjGgGUA6NLw09EwE0CqkOc4q9oUmW1yo/edit?usp=sharing"",""พิจิตร!L275"")"),207560)</f>
        <v>207560</v>
      </c>
      <c r="M380" s="362"/>
      <c r="N380" s="362">
        <f ca="1">IFERROR(__xludf.DUMMYFUNCTION("IMPORTRANGE(""https://docs.google.com/spreadsheets/d/11923uPwbBZFjjGgGUA6NLw09EwE0CqkOc4q9oUmW1yo/edit?usp=sharing"",""พิจิตร!M275"")"),0)</f>
        <v>0</v>
      </c>
      <c r="O380" s="362">
        <f ca="1">+IF(L380&gt;0,N380*100/L380,0)</f>
        <v>0</v>
      </c>
      <c r="P380" s="362"/>
    </row>
    <row r="381" spans="1:16" ht="21.75" customHeight="1" x14ac:dyDescent="0.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IFERROR(__xludf.DUMMYFUNCTION("IMPORTRANGE(""https://docs.google.com/spreadsheets/d/11923uPwbBZFjjGgGUA6NLw09EwE0CqkOc4q9oUmW1yo/edit?usp=sharing"",""พิจิตร!I276"")"),20)</f>
        <v>20</v>
      </c>
      <c r="J381" s="360">
        <f ca="1">IFERROR(__xludf.DUMMYFUNCTION("IMPORTRANGE(""https://docs.google.com/spreadsheets/d/11923uPwbBZFjjGgGUA6NLw09EwE0CqkOc4q9oUmW1yo/edit?usp=sharing"",""พิจิตร!J276"")"),0)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IFERROR(__xludf.DUMMYFUNCTION("IMPORTRANGE(""https://docs.google.com/spreadsheets/d/11923uPwbBZFjjGgGUA6NLw09EwE0CqkOc4q9oUmW1yo/edit?usp=sharing"",""พิจิตร!L277"")"),0)</f>
        <v>0</v>
      </c>
      <c r="M382" s="169"/>
      <c r="N382" s="169">
        <f ca="1">IFERROR(__xludf.DUMMYFUNCTION("IMPORTRANGE(""https://docs.google.com/spreadsheets/d/11923uPwbBZFjjGgGUA6NLw09EwE0CqkOc4q9oUmW1yo/edit?usp=sharing"",""พิจิตร!M277"")"),0)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IFERROR(__xludf.DUMMYFUNCTION("IMPORTRANGE(""https://docs.google.com/spreadsheets/d/11923uPwbBZFjjGgGUA6NLw09EwE0CqkOc4q9oUmW1yo/edit?usp=sharing"",""พิจิตร!L278"")"),207560)</f>
        <v>207560</v>
      </c>
      <c r="M383" s="169"/>
      <c r="N383" s="169">
        <f ca="1">IFERROR(__xludf.DUMMYFUNCTION("IMPORTRANGE(""https://docs.google.com/spreadsheets/d/11923uPwbBZFjjGgGUA6NLw09EwE0CqkOc4q9oUmW1yo/edit?usp=sharing"",""พิจิตร!M278"")"),0)</f>
        <v>0</v>
      </c>
      <c r="O383" s="169">
        <f t="shared" ca="1" si="109"/>
        <v>0</v>
      </c>
      <c r="P383" s="169"/>
    </row>
    <row r="384" spans="1:16" ht="21.75" customHeight="1" x14ac:dyDescent="0.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IFERROR(__xludf.DUMMYFUNCTION("IMPORTRANGE(""https://docs.google.com/spreadsheets/d/11923uPwbBZFjjGgGUA6NLw09EwE0CqkOc4q9oUmW1yo/edit?usp=sharing"",""พิจิตร!L279"")"),0)</f>
        <v>0</v>
      </c>
      <c r="M384" s="171"/>
      <c r="N384" s="171">
        <f ca="1">IFERROR(__xludf.DUMMYFUNCTION("IMPORTRANGE(""https://docs.google.com/spreadsheets/d/11923uPwbBZFjjGgGUA6NLw09EwE0CqkOc4q9oUmW1yo/edit?usp=sharing"",""พิจิตร!M279"")"),0)</f>
        <v>0</v>
      </c>
      <c r="O384" s="171">
        <f t="shared" ca="1" si="109"/>
        <v>0</v>
      </c>
      <c r="P384" s="171"/>
    </row>
    <row r="385" spans="1:16" ht="21.75" customHeight="1" x14ac:dyDescent="0.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IFERROR(__xludf.DUMMYFUNCTION("IMPORTRANGE(""https://docs.google.com/spreadsheets/d/11923uPwbBZFjjGgGUA6NLw09EwE0CqkOc4q9oUmW1yo/edit?usp=sharing"",""พิจิตร!L280"")"),207560)</f>
        <v>207560</v>
      </c>
      <c r="M385" s="171"/>
      <c r="N385" s="171">
        <f ca="1">IFERROR(__xludf.DUMMYFUNCTION("IMPORTRANGE(""https://docs.google.com/spreadsheets/d/11923uPwbBZFjjGgGUA6NLw09EwE0CqkOc4q9oUmW1yo/edit?usp=sharing"",""พิจิตร!M280"")"),0)</f>
        <v>0</v>
      </c>
      <c r="O385" s="171">
        <f t="shared" ca="1" si="109"/>
        <v>0</v>
      </c>
      <c r="P385" s="171"/>
    </row>
    <row r="386" spans="1:16" ht="21.75" customHeight="1" x14ac:dyDescent="0.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IFERROR(__xludf.DUMMYFUNCTION("IMPORTRANGE(""https://docs.google.com/spreadsheets/d/11923uPwbBZFjjGgGUA6NLw09EwE0CqkOc4q9oUmW1yo/edit?usp=sharing"",""พิจิตร!M281"")"),0)</f>
        <v>0</v>
      </c>
      <c r="O386" s="171"/>
      <c r="P386" s="171"/>
    </row>
    <row r="387" spans="1:16" ht="21.75" customHeight="1" x14ac:dyDescent="0.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IFERROR(__xludf.DUMMYFUNCTION("IMPORTRANGE(""https://docs.google.com/spreadsheets/d/11923uPwbBZFjjGgGUA6NLw09EwE0CqkOc4q9oUmW1yo/edit?usp=sharing"",""พิจิตร!M282"")"),0)</f>
        <v>0</v>
      </c>
      <c r="O387" s="171"/>
      <c r="P387" s="171"/>
    </row>
    <row r="388" spans="1:16" ht="21.75" customHeight="1" x14ac:dyDescent="0.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IFERROR(__xludf.DUMMYFUNCTION("IMPORTRANGE(""https://docs.google.com/spreadsheets/d/11923uPwbBZFjjGgGUA6NLw09EwE0CqkOc4q9oUmW1yo/edit?usp=sharing"",""พิจิตร!M283"")"),0)</f>
        <v>0</v>
      </c>
      <c r="O388" s="171"/>
      <c r="P388" s="171"/>
    </row>
    <row r="389" spans="1:16" ht="21.75" customHeight="1" x14ac:dyDescent="0.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IFERROR(__xludf.DUMMYFUNCTION("IMPORTRANGE(""https://docs.google.com/spreadsheets/d/11923uPwbBZFjjGgGUA6NLw09EwE0CqkOc4q9oUmW1yo/edit?usp=sharing"",""พิจิตร!M284"")"),0)</f>
        <v>0</v>
      </c>
      <c r="O389" s="171"/>
      <c r="P389" s="171"/>
    </row>
    <row r="390" spans="1:16" ht="21.75" customHeight="1" x14ac:dyDescent="0.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IFERROR(__xludf.DUMMYFUNCTION("IMPORTRANGE(""https://docs.google.com/spreadsheets/d/11923uPwbBZFjjGgGUA6NLw09EwE0CqkOc4q9oUmW1yo/edit?usp=sharing"",""พิจิตร!J286"")"),0)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IFERROR(__xludf.DUMMYFUNCTION("IMPORTRANGE(""https://docs.google.com/spreadsheets/d/11923uPwbBZFjjGgGUA6NLw09EwE0CqkOc4q9oUmW1yo/edit?usp=sharing"",""พิจิตร!J287"")"),1)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IFERROR(__xludf.DUMMYFUNCTION("IMPORTRANGE(""https://docs.google.com/spreadsheets/d/11923uPwbBZFjjGgGUA6NLw09EwE0CqkOc4q9oUmW1yo/edit?usp=sharing"",""พิจิตร!J288"")"),1)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IFERROR(__xludf.DUMMYFUNCTION("IMPORTRANGE(""https://docs.google.com/spreadsheets/d/11923uPwbBZFjjGgGUA6NLw09EwE0CqkOc4q9oUmW1yo/edit?usp=sharing"",""พิจิตร!J289"")"),1)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IFERROR(__xludf.DUMMYFUNCTION("IMPORTRANGE(""https://docs.google.com/spreadsheets/d/11923uPwbBZFjjGgGUA6NLw09EwE0CqkOc4q9oUmW1yo/edit?usp=sharing"",""พิจิตร!I291"")"),20)</f>
        <v>20</v>
      </c>
      <c r="J396" s="192">
        <f ca="1">IFERROR(__xludf.DUMMYFUNCTION("IMPORTRANGE(""https://docs.google.com/spreadsheets/d/11923uPwbBZFjjGgGUA6NLw09EwE0CqkOc4q9oUmW1yo/edit?usp=sharing"",""พิจิตร!J291"")"),0)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IFERROR(__xludf.DUMMYFUNCTION("IMPORTRANGE(""https://docs.google.com/spreadsheets/d/11923uPwbBZFjjGgGUA6NLw09EwE0CqkOc4q9oUmW1yo/edit?usp=sharing"",""พิจิตร!I292"")"),200)</f>
        <v>200</v>
      </c>
      <c r="J397" s="192">
        <f ca="1">IFERROR(__xludf.DUMMYFUNCTION("IMPORTRANGE(""https://docs.google.com/spreadsheets/d/11923uPwbBZFjjGgGUA6NLw09EwE0CqkOc4q9oUmW1yo/edit?usp=sharing"",""พิจิตร!J292"")"),0)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IFERROR(__xludf.DUMMYFUNCTION("IMPORTRANGE(""https://docs.google.com/spreadsheets/d/11923uPwbBZFjjGgGUA6NLw09EwE0CqkOc4q9oUmW1yo/edit?usp=sharing"",""พิจิตร!I293"")"),20)</f>
        <v>20</v>
      </c>
      <c r="J398" s="192">
        <f ca="1">IFERROR(__xludf.DUMMYFUNCTION("IMPORTRANGE(""https://docs.google.com/spreadsheets/d/11923uPwbBZFjjGgGUA6NLw09EwE0CqkOc4q9oUmW1yo/edit?usp=sharing"",""พิจิตร!J293"")"),0)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IFERROR(__xludf.DUMMYFUNCTION("IMPORTRANGE(""https://docs.google.com/spreadsheets/d/11923uPwbBZFjjGgGUA6NLw09EwE0CqkOc4q9oUmW1yo/edit?usp=sharing"",""พิจิตร!J294"")"),0)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IFERROR(__xludf.DUMMYFUNCTION("IMPORTRANGE(""https://docs.google.com/spreadsheets/d/11923uPwbBZFjjGgGUA6NLw09EwE0CqkOc4q9oUmW1yo/edit?usp=sharing"",""พิจิตร!I296"")"),174)</f>
        <v>174</v>
      </c>
      <c r="J401" s="360">
        <f ca="1">IFERROR(__xludf.DUMMYFUNCTION("IMPORTRANGE(""https://docs.google.com/spreadsheets/d/11923uPwbBZFjjGgGUA6NLw09EwE0CqkOc4q9oUmW1yo/edit?usp=sharing"",""พิจิตร!J296"")"),0)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IFERROR(__xludf.DUMMYFUNCTION("IMPORTRANGE(""https://docs.google.com/spreadsheets/d/11923uPwbBZFjjGgGUA6NLw09EwE0CqkOc4q9oUmW1yo/edit?usp=sharing"",""พิจิตร!L296"")"),195900)</f>
        <v>195900</v>
      </c>
      <c r="M401" s="362"/>
      <c r="N401" s="362">
        <f ca="1">IFERROR(__xludf.DUMMYFUNCTION("IMPORTRANGE(""https://docs.google.com/spreadsheets/d/11923uPwbBZFjjGgGUA6NLw09EwE0CqkOc4q9oUmW1yo/edit?usp=sharing"",""พิจิตร!M296"")"),5200)</f>
        <v>5200</v>
      </c>
      <c r="O401" s="362">
        <f ca="1">+IF(L401&gt;0,N401*100/L401,0)</f>
        <v>2.6544155181214903</v>
      </c>
      <c r="P401" s="362"/>
    </row>
    <row r="402" spans="1:16" ht="21.75" customHeight="1" x14ac:dyDescent="0.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IFERROR(__xludf.DUMMYFUNCTION("IMPORTRANGE(""https://docs.google.com/spreadsheets/d/11923uPwbBZFjjGgGUA6NLw09EwE0CqkOc4q9oUmW1yo/edit?usp=sharing"",""พิจิตร!I297"")"),58)</f>
        <v>58</v>
      </c>
      <c r="J402" s="360">
        <f ca="1">IFERROR(__xludf.DUMMYFUNCTION("IMPORTRANGE(""https://docs.google.com/spreadsheets/d/11923uPwbBZFjjGgGUA6NLw09EwE0CqkOc4q9oUmW1yo/edit?usp=sharing"",""พิจิตร!J297"")"),0)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IFERROR(__xludf.DUMMYFUNCTION("IMPORTRANGE(""https://docs.google.com/spreadsheets/d/11923uPwbBZFjjGgGUA6NLw09EwE0CqkOc4q9oUmW1yo/edit?usp=sharing"",""พิจิตร!L298"")"),0)</f>
        <v>0</v>
      </c>
      <c r="M403" s="169"/>
      <c r="N403" s="171">
        <f ca="1">IFERROR(__xludf.DUMMYFUNCTION("IMPORTRANGE(""https://docs.google.com/spreadsheets/d/11923uPwbBZFjjGgGUA6NLw09EwE0CqkOc4q9oUmW1yo/edit?usp=sharing"",""พิจิตร!M298"")"),0)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IFERROR(__xludf.DUMMYFUNCTION("IMPORTRANGE(""https://docs.google.com/spreadsheets/d/11923uPwbBZFjjGgGUA6NLw09EwE0CqkOc4q9oUmW1yo/edit?usp=sharing"",""พิจิตร!L299"")"),195900)</f>
        <v>195900</v>
      </c>
      <c r="M404" s="169"/>
      <c r="N404" s="171">
        <f ca="1">IFERROR(__xludf.DUMMYFUNCTION("IMPORTRANGE(""https://docs.google.com/spreadsheets/d/11923uPwbBZFjjGgGUA6NLw09EwE0CqkOc4q9oUmW1yo/edit?usp=sharing"",""พิจิตร!M299"")"),5200)</f>
        <v>5200</v>
      </c>
      <c r="O404" s="171">
        <f t="shared" ca="1" si="112"/>
        <v>2.6544155181214903</v>
      </c>
      <c r="P404" s="171"/>
    </row>
    <row r="405" spans="1:16" ht="21.75" customHeight="1" x14ac:dyDescent="0.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IFERROR(__xludf.DUMMYFUNCTION("IMPORTRANGE(""https://docs.google.com/spreadsheets/d/11923uPwbBZFjjGgGUA6NLw09EwE0CqkOc4q9oUmW1yo/edit?usp=sharing"",""พิจิตร!L300"")"),0)</f>
        <v>0</v>
      </c>
      <c r="M405" s="171"/>
      <c r="N405" s="171">
        <f ca="1">IFERROR(__xludf.DUMMYFUNCTION("IMPORTRANGE(""https://docs.google.com/spreadsheets/d/11923uPwbBZFjjGgGUA6NLw09EwE0CqkOc4q9oUmW1yo/edit?usp=sharing"",""พิจิตร!M300"")"),0)</f>
        <v>0</v>
      </c>
      <c r="O405" s="171">
        <f t="shared" ca="1" si="112"/>
        <v>0</v>
      </c>
      <c r="P405" s="171"/>
    </row>
    <row r="406" spans="1:16" ht="21.75" customHeight="1" x14ac:dyDescent="0.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IFERROR(__xludf.DUMMYFUNCTION("IMPORTRANGE(""https://docs.google.com/spreadsheets/d/11923uPwbBZFjjGgGUA6NLw09EwE0CqkOc4q9oUmW1yo/edit?usp=sharing"",""พิจิตร!L301"")"),195900)</f>
        <v>195900</v>
      </c>
      <c r="M406" s="171"/>
      <c r="N406" s="171">
        <f ca="1">IFERROR(__xludf.DUMMYFUNCTION("IMPORTRANGE(""https://docs.google.com/spreadsheets/d/11923uPwbBZFjjGgGUA6NLw09EwE0CqkOc4q9oUmW1yo/edit?usp=sharing"",""พิจิตร!M301"")"),5200)</f>
        <v>5200</v>
      </c>
      <c r="O406" s="171">
        <f t="shared" ca="1" si="112"/>
        <v>2.6544155181214903</v>
      </c>
      <c r="P406" s="171"/>
    </row>
    <row r="407" spans="1:16" ht="21.75" customHeight="1" x14ac:dyDescent="0.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IFERROR(__xludf.DUMMYFUNCTION("IMPORTRANGE(""https://docs.google.com/spreadsheets/d/11923uPwbBZFjjGgGUA6NLw09EwE0CqkOc4q9oUmW1yo/edit?usp=sharing"",""พิจิตร!M302"")"),0)</f>
        <v>0</v>
      </c>
      <c r="O407" s="171"/>
      <c r="P407" s="171"/>
    </row>
    <row r="408" spans="1:16" ht="21.75" customHeight="1" x14ac:dyDescent="0.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IFERROR(__xludf.DUMMYFUNCTION("IMPORTRANGE(""https://docs.google.com/spreadsheets/d/11923uPwbBZFjjGgGUA6NLw09EwE0CqkOc4q9oUmW1yo/edit?usp=sharing"",""พิจิตร!M303"")"),0)</f>
        <v>0</v>
      </c>
      <c r="O408" s="171"/>
      <c r="P408" s="171"/>
    </row>
    <row r="409" spans="1:16" ht="21.75" customHeight="1" x14ac:dyDescent="0.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IFERROR(__xludf.DUMMYFUNCTION("IMPORTRANGE(""https://docs.google.com/spreadsheets/d/11923uPwbBZFjjGgGUA6NLw09EwE0CqkOc4q9oUmW1yo/edit?usp=sharing"",""พิจิตร!M304"")"),0)</f>
        <v>0</v>
      </c>
      <c r="O409" s="171"/>
      <c r="P409" s="171"/>
    </row>
    <row r="410" spans="1:16" ht="21.75" customHeight="1" x14ac:dyDescent="0.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IFERROR(__xludf.DUMMYFUNCTION("IMPORTRANGE(""https://docs.google.com/spreadsheets/d/11923uPwbBZFjjGgGUA6NLw09EwE0CqkOc4q9oUmW1yo/edit?usp=sharing"",""พิจิตร!M305"")"),5200)</f>
        <v>5200</v>
      </c>
      <c r="O410" s="171"/>
      <c r="P410" s="171"/>
    </row>
    <row r="411" spans="1:16" ht="21.75" customHeight="1" x14ac:dyDescent="0.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IFERROR(__xludf.DUMMYFUNCTION("IMPORTRANGE(""https://docs.google.com/spreadsheets/d/11923uPwbBZFjjGgGUA6NLw09EwE0CqkOc4q9oUmW1yo/edit?usp=sharing"",""พิจิตร!J307"")"),0)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IFERROR(__xludf.DUMMYFUNCTION("IMPORTRANGE(""https://docs.google.com/spreadsheets/d/11923uPwbBZFjjGgGUA6NLw09EwE0CqkOc4q9oUmW1yo/edit?usp=sharing"",""พิจิตร!J308"")"),1)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IFERROR(__xludf.DUMMYFUNCTION("IMPORTRANGE(""https://docs.google.com/spreadsheets/d/11923uPwbBZFjjGgGUA6NLw09EwE0CqkOc4q9oUmW1yo/edit?usp=sharing"",""พิจิตร!J309"")"),1)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IFERROR(__xludf.DUMMYFUNCTION("IMPORTRANGE(""https://docs.google.com/spreadsheets/d/11923uPwbBZFjjGgGUA6NLw09EwE0CqkOc4q9oUmW1yo/edit?usp=sharing"",""พิจิตร!J310"")"),1)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IFERROR(__xludf.DUMMYFUNCTION("IMPORTRANGE(""https://docs.google.com/spreadsheets/d/11923uPwbBZFjjGgGUA6NLw09EwE0CqkOc4q9oUmW1yo/edit?usp=sharing"",""พิจิตร!I311"")"),58)</f>
        <v>58</v>
      </c>
      <c r="J416" s="203">
        <f ca="1">IFERROR(__xludf.DUMMYFUNCTION("IMPORTRANGE(""https://docs.google.com/spreadsheets/d/11923uPwbBZFjjGgGUA6NLw09EwE0CqkOc4q9oUmW1yo/edit?usp=sharing"",""พิจิตร!J311"")"),0)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IFERROR(__xludf.DUMMYFUNCTION("IMPORTRANGE(""https://docs.google.com/spreadsheets/d/11923uPwbBZFjjGgGUA6NLw09EwE0CqkOc4q9oUmW1yo/edit?usp=sharing"",""พิจิตร!I312"")"),10)</f>
        <v>10</v>
      </c>
      <c r="J417" s="379">
        <f ca="1">IFERROR(__xludf.DUMMYFUNCTION("IMPORTRANGE(""https://docs.google.com/spreadsheets/d/11923uPwbBZFjjGgGUA6NLw09EwE0CqkOc4q9oUmW1yo/edit?usp=sharing"",""พิจิตร!J312"")"),0)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IFERROR(__xludf.DUMMYFUNCTION("IMPORTRANGE(""https://docs.google.com/spreadsheets/d/11923uPwbBZFjjGgGUA6NLw09EwE0CqkOc4q9oUmW1yo/edit?usp=sharing"",""พิจิตร!I313"")"),30)</f>
        <v>30</v>
      </c>
      <c r="J418" s="380">
        <f ca="1">IFERROR(__xludf.DUMMYFUNCTION("IMPORTRANGE(""https://docs.google.com/spreadsheets/d/11923uPwbBZFjjGgGUA6NLw09EwE0CqkOc4q9oUmW1yo/edit?usp=sharing"",""พิจิตร!J313"")"),0)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IFERROR(__xludf.DUMMYFUNCTION("IMPORTRANGE(""https://docs.google.com/spreadsheets/d/11923uPwbBZFjjGgGUA6NLw09EwE0CqkOc4q9oUmW1yo/edit?usp=sharing"",""พิจิตร!I314"")"),10)</f>
        <v>10</v>
      </c>
      <c r="J419" s="275">
        <f ca="1">IFERROR(__xludf.DUMMYFUNCTION("IMPORTRANGE(""https://docs.google.com/spreadsheets/d/11923uPwbBZFjjGgGUA6NLw09EwE0CqkOc4q9oUmW1yo/edit?usp=sharing"",""พิจิตร!J314"")"),0)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IFERROR(__xludf.DUMMYFUNCTION("IMPORTRANGE(""https://docs.google.com/spreadsheets/d/11923uPwbBZFjjGgGUA6NLw09EwE0CqkOc4q9oUmW1yo/edit?usp=sharing"",""พิจิตร!I315"")"),10)</f>
        <v>10</v>
      </c>
      <c r="J420" s="275">
        <f ca="1">IFERROR(__xludf.DUMMYFUNCTION("IMPORTRANGE(""https://docs.google.com/spreadsheets/d/11923uPwbBZFjjGgGUA6NLw09EwE0CqkOc4q9oUmW1yo/edit?usp=sharing"",""พิจิตร!J315"")"),0)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IFERROR(__xludf.DUMMYFUNCTION("IMPORTRANGE(""https://docs.google.com/spreadsheets/d/11923uPwbBZFjjGgGUA6NLw09EwE0CqkOc4q9oUmW1yo/edit?usp=sharing"",""พิจิตร!I316"")"),38)</f>
        <v>38</v>
      </c>
      <c r="J421" s="379">
        <f ca="1">IFERROR(__xludf.DUMMYFUNCTION("IMPORTRANGE(""https://docs.google.com/spreadsheets/d/11923uPwbBZFjjGgGUA6NLw09EwE0CqkOc4q9oUmW1yo/edit?usp=sharing"",""พิจิตร!J316"")"),0)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IFERROR(__xludf.DUMMYFUNCTION("IMPORTRANGE(""https://docs.google.com/spreadsheets/d/11923uPwbBZFjjGgGUA6NLw09EwE0CqkOc4q9oUmW1yo/edit?usp=sharing"",""พิจิตร!I317"")"),114)</f>
        <v>114</v>
      </c>
      <c r="J422" s="380">
        <f ca="1">IFERROR(__xludf.DUMMYFUNCTION("IMPORTRANGE(""https://docs.google.com/spreadsheets/d/11923uPwbBZFjjGgGUA6NLw09EwE0CqkOc4q9oUmW1yo/edit?usp=sharing"",""พิจิตร!J317"")"),0)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IFERROR(__xludf.DUMMYFUNCTION("IMPORTRANGE(""https://docs.google.com/spreadsheets/d/11923uPwbBZFjjGgGUA6NLw09EwE0CqkOc4q9oUmW1yo/edit?usp=sharing"",""พิจิตร!I318"")"),38)</f>
        <v>38</v>
      </c>
      <c r="J423" s="275">
        <f ca="1">IFERROR(__xludf.DUMMYFUNCTION("IMPORTRANGE(""https://docs.google.com/spreadsheets/d/11923uPwbBZFjjGgGUA6NLw09EwE0CqkOc4q9oUmW1yo/edit?usp=sharing"",""พิจิตร!J318"")"),0)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IFERROR(__xludf.DUMMYFUNCTION("IMPORTRANGE(""https://docs.google.com/spreadsheets/d/11923uPwbBZFjjGgGUA6NLw09EwE0CqkOc4q9oUmW1yo/edit?usp=sharing"",""พิจิตร!I319"")"),38)</f>
        <v>38</v>
      </c>
      <c r="J424" s="275">
        <f ca="1">IFERROR(__xludf.DUMMYFUNCTION("IMPORTRANGE(""https://docs.google.com/spreadsheets/d/11923uPwbBZFjjGgGUA6NLw09EwE0CqkOc4q9oUmW1yo/edit?usp=sharing"",""พิจิตร!J319"")"),0)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IFERROR(__xludf.DUMMYFUNCTION("IMPORTRANGE(""https://docs.google.com/spreadsheets/d/11923uPwbBZFjjGgGUA6NLw09EwE0CqkOc4q9oUmW1yo/edit?usp=sharing"",""พิจิตร!I320"")"),38)</f>
        <v>38</v>
      </c>
      <c r="J425" s="275">
        <f ca="1">IFERROR(__xludf.DUMMYFUNCTION("IMPORTRANGE(""https://docs.google.com/spreadsheets/d/11923uPwbBZFjjGgGUA6NLw09EwE0CqkOc4q9oUmW1yo/edit?usp=sharing"",""พิจิตร!J320"")"),0)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IFERROR(__xludf.DUMMYFUNCTION("IMPORTRANGE(""https://docs.google.com/spreadsheets/d/11923uPwbBZFjjGgGUA6NLw09EwE0CqkOc4q9oUmW1yo/edit?usp=sharing"",""พิจิตร!I321"")"),10)</f>
        <v>10</v>
      </c>
      <c r="J426" s="379">
        <f ca="1">IFERROR(__xludf.DUMMYFUNCTION("IMPORTRANGE(""https://docs.google.com/spreadsheets/d/11923uPwbBZFjjGgGUA6NLw09EwE0CqkOc4q9oUmW1yo/edit?usp=sharing"",""พิจิตร!J321"")"),0)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IFERROR(__xludf.DUMMYFUNCTION("IMPORTRANGE(""https://docs.google.com/spreadsheets/d/11923uPwbBZFjjGgGUA6NLw09EwE0CqkOc4q9oUmW1yo/edit?usp=sharing"",""พิจิตร!I322"")"),30)</f>
        <v>30</v>
      </c>
      <c r="J427" s="380">
        <f ca="1">IFERROR(__xludf.DUMMYFUNCTION("IMPORTRANGE(""https://docs.google.com/spreadsheets/d/11923uPwbBZFjjGgGUA6NLw09EwE0CqkOc4q9oUmW1yo/edit?usp=sharing"",""พิจิตร!J322"")"),0)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IFERROR(__xludf.DUMMYFUNCTION("IMPORTRANGE(""https://docs.google.com/spreadsheets/d/11923uPwbBZFjjGgGUA6NLw09EwE0CqkOc4q9oUmW1yo/edit?usp=sharing"",""พิจิตร!I323"")"),10)</f>
        <v>10</v>
      </c>
      <c r="J428" s="275">
        <f ca="1">IFERROR(__xludf.DUMMYFUNCTION("IMPORTRANGE(""https://docs.google.com/spreadsheets/d/11923uPwbBZFjjGgGUA6NLw09EwE0CqkOc4q9oUmW1yo/edit?usp=sharing"",""พิจิตร!J323"")"),0)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IFERROR(__xludf.DUMMYFUNCTION("IMPORTRANGE(""https://docs.google.com/spreadsheets/d/11923uPwbBZFjjGgGUA6NLw09EwE0CqkOc4q9oUmW1yo/edit?usp=sharing"",""พิจิตร!I324"")"),10)</f>
        <v>10</v>
      </c>
      <c r="J429" s="275">
        <f ca="1">IFERROR(__xludf.DUMMYFUNCTION("IMPORTRANGE(""https://docs.google.com/spreadsheets/d/11923uPwbBZFjjGgGUA6NLw09EwE0CqkOc4q9oUmW1yo/edit?usp=sharing"",""พิจิตร!J324"")"),0)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IFERROR(__xludf.DUMMYFUNCTION("IMPORTRANGE(""https://docs.google.com/spreadsheets/d/11923uPwbBZFjjGgGUA6NLw09EwE0CqkOc4q9oUmW1yo/edit?usp=sharing"",""พิจิตร!I325"")"),48)</f>
        <v>48</v>
      </c>
      <c r="J430" s="379">
        <f ca="1">IFERROR(__xludf.DUMMYFUNCTION("IMPORTRANGE(""https://docs.google.com/spreadsheets/d/11923uPwbBZFjjGgGUA6NLw09EwE0CqkOc4q9oUmW1yo/edit?usp=sharing"",""พิจิตร!J325"")"),0)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IFERROR(__xludf.DUMMYFUNCTION("IMPORTRANGE(""https://docs.google.com/spreadsheets/d/11923uPwbBZFjjGgGUA6NLw09EwE0CqkOc4q9oUmW1yo/edit?usp=sharing"",""พิจิตร!I326"")"),10)</f>
        <v>10</v>
      </c>
      <c r="J431" s="275">
        <f ca="1">IFERROR(__xludf.DUMMYFUNCTION("IMPORTRANGE(""https://docs.google.com/spreadsheets/d/11923uPwbBZFjjGgGUA6NLw09EwE0CqkOc4q9oUmW1yo/edit?usp=sharing"",""พิจิตร!J326"")"),0)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IFERROR(__xludf.DUMMYFUNCTION("IMPORTRANGE(""https://docs.google.com/spreadsheets/d/11923uPwbBZFjjGgGUA6NLw09EwE0CqkOc4q9oUmW1yo/edit?usp=sharing"",""พิจิตร!I327"")"),38)</f>
        <v>38</v>
      </c>
      <c r="J432" s="275">
        <f ca="1">IFERROR(__xludf.DUMMYFUNCTION("IMPORTRANGE(""https://docs.google.com/spreadsheets/d/11923uPwbBZFjjGgGUA6NLw09EwE0CqkOc4q9oUmW1yo/edit?usp=sharing"",""พิจิตร!J327"")"),0)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IFERROR(__xludf.DUMMYFUNCTION("IMPORTRANGE(""https://docs.google.com/spreadsheets/d/11923uPwbBZFjjGgGUA6NLw09EwE0CqkOc4q9oUmW1yo/edit?usp=sharing"",""พิจิตร!J328"")"),0)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IFERROR(__xludf.DUMMYFUNCTION("IMPORTRANGE(""https://docs.google.com/spreadsheets/d/11923uPwbBZFjjGgGUA6NLw09EwE0CqkOc4q9oUmW1yo/edit?usp=sharing"",""พิจิตร!I330"")"),15)</f>
        <v>15</v>
      </c>
      <c r="J435" s="393">
        <f ca="1">IFERROR(__xludf.DUMMYFUNCTION("IMPORTRANGE(""https://docs.google.com/spreadsheets/d/11923uPwbBZFjjGgGUA6NLw09EwE0CqkOc4q9oUmW1yo/edit?usp=sharing"",""พิจิตร!J330"")"),0)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IFERROR(__xludf.DUMMYFUNCTION("IMPORTRANGE(""https://docs.google.com/spreadsheets/d/11923uPwbBZFjjGgGUA6NLw09EwE0CqkOc4q9oUmW1yo/edit?usp=sharing"",""พิจิตร!L330"")"),83000)</f>
        <v>83000</v>
      </c>
      <c r="M435" s="395"/>
      <c r="N435" s="395">
        <f ca="1">IFERROR(__xludf.DUMMYFUNCTION("IMPORTRANGE(""https://docs.google.com/spreadsheets/d/11923uPwbBZFjjGgGUA6NLw09EwE0CqkOc4q9oUmW1yo/edit?usp=sharing"",""พิจิตร!M330"")"),2800)</f>
        <v>2800</v>
      </c>
      <c r="O435" s="395">
        <f t="shared" ref="O435:O439" ca="1" si="114">+IF(L435&gt;0,N435*100/L435,0)</f>
        <v>3.3734939759036147</v>
      </c>
      <c r="P435" s="395"/>
    </row>
    <row r="436" spans="1:16" ht="21.75" customHeight="1" x14ac:dyDescent="0.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IFERROR(__xludf.DUMMYFUNCTION("IMPORTRANGE(""https://docs.google.com/spreadsheets/d/11923uPwbBZFjjGgGUA6NLw09EwE0CqkOc4q9oUmW1yo/edit?usp=sharing"",""พิจิตร!L331"")"),0)</f>
        <v>0</v>
      </c>
      <c r="M436" s="169"/>
      <c r="N436" s="171">
        <f ca="1">IFERROR(__xludf.DUMMYFUNCTION("IMPORTRANGE(""https://docs.google.com/spreadsheets/d/11923uPwbBZFjjGgGUA6NLw09EwE0CqkOc4q9oUmW1yo/edit?usp=sharing"",""พิจิตร!M331"")"),0)</f>
        <v>0</v>
      </c>
      <c r="O436" s="171">
        <f t="shared" ca="1" si="114"/>
        <v>0</v>
      </c>
      <c r="P436" s="171"/>
    </row>
    <row r="437" spans="1:16" ht="21.75" customHeight="1" x14ac:dyDescent="0.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IFERROR(__xludf.DUMMYFUNCTION("IMPORTRANGE(""https://docs.google.com/spreadsheets/d/11923uPwbBZFjjGgGUA6NLw09EwE0CqkOc4q9oUmW1yo/edit?usp=sharing"",""พิจิตร!L332"")"),83000)</f>
        <v>83000</v>
      </c>
      <c r="M437" s="169"/>
      <c r="N437" s="171">
        <f ca="1">IFERROR(__xludf.DUMMYFUNCTION("IMPORTRANGE(""https://docs.google.com/spreadsheets/d/11923uPwbBZFjjGgGUA6NLw09EwE0CqkOc4q9oUmW1yo/edit?usp=sharing"",""พิจิตร!M332"")"),2800)</f>
        <v>2800</v>
      </c>
      <c r="O437" s="171">
        <f t="shared" ca="1" si="114"/>
        <v>3.3734939759036147</v>
      </c>
      <c r="P437" s="171"/>
    </row>
    <row r="438" spans="1:16" ht="21.75" customHeight="1" x14ac:dyDescent="0.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IFERROR(__xludf.DUMMYFUNCTION("IMPORTRANGE(""https://docs.google.com/spreadsheets/d/11923uPwbBZFjjGgGUA6NLw09EwE0CqkOc4q9oUmW1yo/edit?usp=sharing"",""พิจิตร!L333"")"),0)</f>
        <v>0</v>
      </c>
      <c r="M438" s="171"/>
      <c r="N438" s="171">
        <f ca="1">IFERROR(__xludf.DUMMYFUNCTION("IMPORTRANGE(""https://docs.google.com/spreadsheets/d/11923uPwbBZFjjGgGUA6NLw09EwE0CqkOc4q9oUmW1yo/edit?usp=sharing"",""พิจิตร!M333"")"),0)</f>
        <v>0</v>
      </c>
      <c r="O438" s="171">
        <f t="shared" ca="1" si="114"/>
        <v>0</v>
      </c>
      <c r="P438" s="171"/>
    </row>
    <row r="439" spans="1:16" ht="21.75" customHeight="1" x14ac:dyDescent="0.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IFERROR(__xludf.DUMMYFUNCTION("IMPORTRANGE(""https://docs.google.com/spreadsheets/d/11923uPwbBZFjjGgGUA6NLw09EwE0CqkOc4q9oUmW1yo/edit?usp=sharing"",""พิจิตร!L334"")"),83000)</f>
        <v>83000</v>
      </c>
      <c r="M439" s="171"/>
      <c r="N439" s="171">
        <f ca="1">IFERROR(__xludf.DUMMYFUNCTION("IMPORTRANGE(""https://docs.google.com/spreadsheets/d/11923uPwbBZFjjGgGUA6NLw09EwE0CqkOc4q9oUmW1yo/edit?usp=sharing"",""พิจิตร!M334"")"),2800)</f>
        <v>2800</v>
      </c>
      <c r="O439" s="171">
        <f t="shared" ca="1" si="114"/>
        <v>3.3734939759036147</v>
      </c>
      <c r="P439" s="171"/>
    </row>
    <row r="440" spans="1:16" ht="21.75" customHeight="1" x14ac:dyDescent="0.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IFERROR(__xludf.DUMMYFUNCTION("IMPORTRANGE(""https://docs.google.com/spreadsheets/d/11923uPwbBZFjjGgGUA6NLw09EwE0CqkOc4q9oUmW1yo/edit?usp=sharing"",""พิจิตร!M335"")"),0)</f>
        <v>0</v>
      </c>
      <c r="O440" s="171"/>
      <c r="P440" s="171"/>
    </row>
    <row r="441" spans="1:16" ht="21.75" customHeight="1" x14ac:dyDescent="0.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IFERROR(__xludf.DUMMYFUNCTION("IMPORTRANGE(""https://docs.google.com/spreadsheets/d/11923uPwbBZFjjGgGUA6NLw09EwE0CqkOc4q9oUmW1yo/edit?usp=sharing"",""พิจิตร!M336"")"),0)</f>
        <v>0</v>
      </c>
      <c r="O441" s="171"/>
      <c r="P441" s="171"/>
    </row>
    <row r="442" spans="1:16" ht="21.75" customHeight="1" x14ac:dyDescent="0.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IFERROR(__xludf.DUMMYFUNCTION("IMPORTRANGE(""https://docs.google.com/spreadsheets/d/11923uPwbBZFjjGgGUA6NLw09EwE0CqkOc4q9oUmW1yo/edit?usp=sharing"",""พิจิตร!M337"")"),0)</f>
        <v>0</v>
      </c>
      <c r="O442" s="171"/>
      <c r="P442" s="171"/>
    </row>
    <row r="443" spans="1:16" ht="21.75" customHeight="1" x14ac:dyDescent="0.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IFERROR(__xludf.DUMMYFUNCTION("IMPORTRANGE(""https://docs.google.com/spreadsheets/d/11923uPwbBZFjjGgGUA6NLw09EwE0CqkOc4q9oUmW1yo/edit?usp=sharing"",""พิจิตร!M338"")"),2800)</f>
        <v>2800</v>
      </c>
      <c r="O443" s="171"/>
      <c r="P443" s="171"/>
    </row>
    <row r="444" spans="1:16" ht="21.75" customHeight="1" x14ac:dyDescent="0.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IFERROR(__xludf.DUMMYFUNCTION("IMPORTRANGE(""https://docs.google.com/spreadsheets/d/11923uPwbBZFjjGgGUA6NLw09EwE0CqkOc4q9oUmW1yo/edit?usp=sharing"",""พิจิตร!J341"")"),1)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IFERROR(__xludf.DUMMYFUNCTION("IMPORTRANGE(""https://docs.google.com/spreadsheets/d/11923uPwbBZFjjGgGUA6NLw09EwE0CqkOc4q9oUmW1yo/edit?usp=sharing"",""พิจิตร!J342"")"),1)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IFERROR(__xludf.DUMMYFUNCTION("IMPORTRANGE(""https://docs.google.com/spreadsheets/d/11923uPwbBZFjjGgGUA6NLw09EwE0CqkOc4q9oUmW1yo/edit?usp=sharing"",""พิจิตร!J343"")"),1)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IFERROR(__xludf.DUMMYFUNCTION("IMPORTRANGE(""https://docs.google.com/spreadsheets/d/11923uPwbBZFjjGgGUA6NLw09EwE0CqkOc4q9oUmW1yo/edit?usp=sharing"",""พิจิตร!I344"")"),15)</f>
        <v>15</v>
      </c>
      <c r="J449" s="203">
        <f ca="1">IFERROR(__xludf.DUMMYFUNCTION("IMPORTRANGE(""https://docs.google.com/spreadsheets/d/11923uPwbBZFjjGgGUA6NLw09EwE0CqkOc4q9oUmW1yo/edit?usp=sharing"",""พิจิตร!J344"")"),0)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IFERROR(__xludf.DUMMYFUNCTION("IMPORTRANGE(""https://docs.google.com/spreadsheets/d/11923uPwbBZFjjGgGUA6NLw09EwE0CqkOc4q9oUmW1yo/edit?usp=sharing"",""พิจิตร!I345"")"),15)</f>
        <v>15</v>
      </c>
      <c r="J450" s="192">
        <f ca="1">IFERROR(__xludf.DUMMYFUNCTION("IMPORTRANGE(""https://docs.google.com/spreadsheets/d/11923uPwbBZFjjGgGUA6NLw09EwE0CqkOc4q9oUmW1yo/edit?usp=sharing"",""พิจิตร!J345"")"),0)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IFERROR(__xludf.DUMMYFUNCTION("IMPORTRANGE(""https://docs.google.com/spreadsheets/d/11923uPwbBZFjjGgGUA6NLw09EwE0CqkOc4q9oUmW1yo/edit?usp=sharing"",""พิจิตร!I346"")"),0)</f>
        <v>0</v>
      </c>
      <c r="J451" s="191">
        <f ca="1">IFERROR(__xludf.DUMMYFUNCTION("IMPORTRANGE(""https://docs.google.com/spreadsheets/d/11923uPwbBZFjjGgGUA6NLw09EwE0CqkOc4q9oUmW1yo/edit?usp=sharing"",""พิจิตร!J346"")"),0)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IFERROR(__xludf.DUMMYFUNCTION("IMPORTRANGE(""https://docs.google.com/spreadsheets/d/11923uPwbBZFjjGgGUA6NLw09EwE0CqkOc4q9oUmW1yo/edit?usp=sharing"",""พิจิตร!I347"")"),0)</f>
        <v>0</v>
      </c>
      <c r="J452" s="191">
        <f ca="1">IFERROR(__xludf.DUMMYFUNCTION("IMPORTRANGE(""https://docs.google.com/spreadsheets/d/11923uPwbBZFjjGgGUA6NLw09EwE0CqkOc4q9oUmW1yo/edit?usp=sharing"",""พิจิตร!J347"")"),0)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IFERROR(__xludf.DUMMYFUNCTION("IMPORTRANGE(""https://docs.google.com/spreadsheets/d/11923uPwbBZFjjGgGUA6NLw09EwE0CqkOc4q9oUmW1yo/edit?usp=sharing"",""พิจิตร!J348"")"),0)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IFERROR(__xludf.DUMMYFUNCTION("IMPORTRANGE(""https://docs.google.com/spreadsheets/d/11923uPwbBZFjjGgGUA6NLw09EwE0CqkOc4q9oUmW1yo/edit?usp=sharing"",""พิจิตร!I350"")"),74168)</f>
        <v>74168</v>
      </c>
      <c r="J455" s="360">
        <f ca="1">IFERROR(__xludf.DUMMYFUNCTION("IMPORTRANGE(""https://docs.google.com/spreadsheets/d/11923uPwbBZFjjGgGUA6NLw09EwE0CqkOc4q9oUmW1yo/edit?usp=sharing"",""พิจิตร!J350"")"),0)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IFERROR(__xludf.DUMMYFUNCTION("IMPORTRANGE(""https://docs.google.com/spreadsheets/d/11923uPwbBZFjjGgGUA6NLw09EwE0CqkOc4q9oUmW1yo/edit?usp=sharing"",""พิจิตร!L350"")"),579537)</f>
        <v>579537</v>
      </c>
      <c r="M455" s="362"/>
      <c r="N455" s="362">
        <f ca="1">IFERROR(__xludf.DUMMYFUNCTION("IMPORTRANGE(""https://docs.google.com/spreadsheets/d/11923uPwbBZFjjGgGUA6NLw09EwE0CqkOc4q9oUmW1yo/edit?usp=sharing"",""พิจิตร!M350"")"),43816.64)</f>
        <v>43816.639999999999</v>
      </c>
      <c r="O455" s="362">
        <f t="shared" ref="O455:O459" ca="1" si="116">+IF(L455&gt;0,N455*100/L455,0)</f>
        <v>7.5606285707383654</v>
      </c>
      <c r="P455" s="362"/>
    </row>
    <row r="456" spans="1:16" ht="21.75" customHeight="1" x14ac:dyDescent="0.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IFERROR(__xludf.DUMMYFUNCTION("IMPORTRANGE(""https://docs.google.com/spreadsheets/d/11923uPwbBZFjjGgGUA6NLw09EwE0CqkOc4q9oUmW1yo/edit?usp=sharing"",""พิจิตร!L351"")"),0)</f>
        <v>0</v>
      </c>
      <c r="M456" s="169"/>
      <c r="N456" s="171">
        <f ca="1">IFERROR(__xludf.DUMMYFUNCTION("IMPORTRANGE(""https://docs.google.com/spreadsheets/d/11923uPwbBZFjjGgGUA6NLw09EwE0CqkOc4q9oUmW1yo/edit?usp=sharing"",""พิจิตร!M351"")"),0)</f>
        <v>0</v>
      </c>
      <c r="O456" s="171">
        <f t="shared" ca="1" si="116"/>
        <v>0</v>
      </c>
      <c r="P456" s="171"/>
    </row>
    <row r="457" spans="1:16" ht="21.75" customHeight="1" x14ac:dyDescent="0.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IFERROR(__xludf.DUMMYFUNCTION("IMPORTRANGE(""https://docs.google.com/spreadsheets/d/11923uPwbBZFjjGgGUA6NLw09EwE0CqkOc4q9oUmW1yo/edit?usp=sharing"",""พิจิตร!L352"")"),579537)</f>
        <v>579537</v>
      </c>
      <c r="M457" s="169"/>
      <c r="N457" s="171">
        <f ca="1">IFERROR(__xludf.DUMMYFUNCTION("IMPORTRANGE(""https://docs.google.com/spreadsheets/d/11923uPwbBZFjjGgGUA6NLw09EwE0CqkOc4q9oUmW1yo/edit?usp=sharing"",""พิจิตร!M352"")"),43816.64)</f>
        <v>43816.639999999999</v>
      </c>
      <c r="O457" s="171">
        <f t="shared" ca="1" si="116"/>
        <v>7.5606285707383654</v>
      </c>
      <c r="P457" s="171"/>
    </row>
    <row r="458" spans="1:16" ht="21.75" customHeight="1" x14ac:dyDescent="0.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IFERROR(__xludf.DUMMYFUNCTION("IMPORTRANGE(""https://docs.google.com/spreadsheets/d/11923uPwbBZFjjGgGUA6NLw09EwE0CqkOc4q9oUmW1yo/edit?usp=sharing"",""พิจิตร!L353"")"),0)</f>
        <v>0</v>
      </c>
      <c r="M458" s="171"/>
      <c r="N458" s="171">
        <f ca="1">IFERROR(__xludf.DUMMYFUNCTION("IMPORTRANGE(""https://docs.google.com/spreadsheets/d/11923uPwbBZFjjGgGUA6NLw09EwE0CqkOc4q9oUmW1yo/edit?usp=sharing"",""พิจิตร!M353"")"),0)</f>
        <v>0</v>
      </c>
      <c r="O458" s="171">
        <f t="shared" ca="1" si="116"/>
        <v>0</v>
      </c>
      <c r="P458" s="171"/>
    </row>
    <row r="459" spans="1:16" ht="21.75" customHeight="1" x14ac:dyDescent="0.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IFERROR(__xludf.DUMMYFUNCTION("IMPORTRANGE(""https://docs.google.com/spreadsheets/d/11923uPwbBZFjjGgGUA6NLw09EwE0CqkOc4q9oUmW1yo/edit?usp=sharing"",""พิจิตร!L354"")"),579537)</f>
        <v>579537</v>
      </c>
      <c r="M459" s="171"/>
      <c r="N459" s="171">
        <f ca="1">IFERROR(__xludf.DUMMYFUNCTION("IMPORTRANGE(""https://docs.google.com/spreadsheets/d/11923uPwbBZFjjGgGUA6NLw09EwE0CqkOc4q9oUmW1yo/edit?usp=sharing"",""พิจิตร!M354"")"),43816.64)</f>
        <v>43816.639999999999</v>
      </c>
      <c r="O459" s="171">
        <f t="shared" ca="1" si="116"/>
        <v>7.5606285707383654</v>
      </c>
      <c r="P459" s="171"/>
    </row>
    <row r="460" spans="1:16" ht="21.75" customHeight="1" x14ac:dyDescent="0.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IFERROR(__xludf.DUMMYFUNCTION("IMPORTRANGE(""https://docs.google.com/spreadsheets/d/11923uPwbBZFjjGgGUA6NLw09EwE0CqkOc4q9oUmW1yo/edit?usp=sharing"",""พิจิตร!M355"")"),0)</f>
        <v>0</v>
      </c>
      <c r="O460" s="171"/>
      <c r="P460" s="171"/>
    </row>
    <row r="461" spans="1:16" ht="21.75" customHeight="1" x14ac:dyDescent="0.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IFERROR(__xludf.DUMMYFUNCTION("IMPORTRANGE(""https://docs.google.com/spreadsheets/d/11923uPwbBZFjjGgGUA6NLw09EwE0CqkOc4q9oUmW1yo/edit?usp=sharing"",""พิจิตร!M356"")"),0)</f>
        <v>0</v>
      </c>
      <c r="O461" s="171"/>
      <c r="P461" s="171"/>
    </row>
    <row r="462" spans="1:16" ht="21.75" customHeight="1" x14ac:dyDescent="0.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IFERROR(__xludf.DUMMYFUNCTION("IMPORTRANGE(""https://docs.google.com/spreadsheets/d/11923uPwbBZFjjGgGUA6NLw09EwE0CqkOc4q9oUmW1yo/edit?usp=sharing"",""พิจิตร!M357"")"),18451.64)</f>
        <v>18451.64</v>
      </c>
      <c r="O462" s="171"/>
      <c r="P462" s="171"/>
    </row>
    <row r="463" spans="1:16" ht="21.75" customHeight="1" x14ac:dyDescent="0.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IFERROR(__xludf.DUMMYFUNCTION("IMPORTRANGE(""https://docs.google.com/spreadsheets/d/11923uPwbBZFjjGgGUA6NLw09EwE0CqkOc4q9oUmW1yo/edit?usp=sharing"",""พิจิตร!M358"")"),25365)</f>
        <v>25365</v>
      </c>
      <c r="O463" s="171"/>
      <c r="P463" s="171"/>
    </row>
    <row r="464" spans="1:16" ht="21.75" customHeight="1" x14ac:dyDescent="0.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IFERROR(__xludf.DUMMYFUNCTION("IMPORTRANGE(""https://docs.google.com/spreadsheets/d/11923uPwbBZFjjGgGUA6NLw09EwE0CqkOc4q9oUmW1yo/edit?usp=sharing"",""พิจิตร!I359"")"),74168)</f>
        <v>74168</v>
      </c>
      <c r="J464" s="264">
        <f ca="1">IFERROR(__xludf.DUMMYFUNCTION("IMPORTRANGE(""https://docs.google.com/spreadsheets/d/11923uPwbBZFjjGgGUA6NLw09EwE0CqkOc4q9oUmW1yo/edit?usp=sharing"",""พิจิตร!J359"")"),0)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IFERROR(__xludf.DUMMYFUNCTION("IMPORTRANGE(""https://docs.google.com/spreadsheets/d/11923uPwbBZFjjGgGUA6NLw09EwE0CqkOc4q9oUmW1yo/edit?usp=sharing"",""พิจิตร!I360"")"),74168)</f>
        <v>74168</v>
      </c>
      <c r="J465" s="401">
        <f ca="1">IFERROR(__xludf.DUMMYFUNCTION("IMPORTRANGE(""https://docs.google.com/spreadsheets/d/11923uPwbBZFjjGgGUA6NLw09EwE0CqkOc4q9oUmW1yo/edit?usp=sharing"",""พิจิตร!J360"")"),0)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IFERROR(__xludf.DUMMYFUNCTION("IMPORTRANGE(""https://docs.google.com/spreadsheets/d/11923uPwbBZFjjGgGUA6NLw09EwE0CqkOc4q9oUmW1yo/edit?usp=sharing"",""พิจิตร!I361"")"),7854)</f>
        <v>7854</v>
      </c>
      <c r="J466" s="401">
        <f ca="1">IFERROR(__xludf.DUMMYFUNCTION("IMPORTRANGE(""https://docs.google.com/spreadsheets/d/11923uPwbBZFjjGgGUA6NLw09EwE0CqkOc4q9oUmW1yo/edit?usp=sharing"",""พิจิตร!J361"")"),0)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IFERROR(__xludf.DUMMYFUNCTION("IMPORTRANGE(""https://docs.google.com/spreadsheets/d/11923uPwbBZFjjGgGUA6NLw09EwE0CqkOc4q9oUmW1yo/edit?usp=sharing"",""พิจิตร!I362"")"),0)</f>
        <v>0</v>
      </c>
      <c r="J467" s="192">
        <f ca="1">IFERROR(__xludf.DUMMYFUNCTION("IMPORTRANGE(""https://docs.google.com/spreadsheets/d/11923uPwbBZFjjGgGUA6NLw09EwE0CqkOc4q9oUmW1yo/edit?usp=sharing"",""พิจิตร!J362"")"),0)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IFERROR(__xludf.DUMMYFUNCTION("IMPORTRANGE(""https://docs.google.com/spreadsheets/d/11923uPwbBZFjjGgGUA6NLw09EwE0CqkOc4q9oUmW1yo/edit?usp=sharing"",""พิจิตร!I363"")"),0)</f>
        <v>0</v>
      </c>
      <c r="J468" s="192">
        <f ca="1">IFERROR(__xludf.DUMMYFUNCTION("IMPORTRANGE(""https://docs.google.com/spreadsheets/d/11923uPwbBZFjjGgGUA6NLw09EwE0CqkOc4q9oUmW1yo/edit?usp=sharing"",""พิจิตร!J363"")"),0)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IFERROR(__xludf.DUMMYFUNCTION("IMPORTRANGE(""https://docs.google.com/spreadsheets/d/11923uPwbBZFjjGgGUA6NLw09EwE0CqkOc4q9oUmW1yo/edit?usp=sharing"",""พิจิตร!I364"")"),0)</f>
        <v>0</v>
      </c>
      <c r="J469" s="192">
        <f ca="1">IFERROR(__xludf.DUMMYFUNCTION("IMPORTRANGE(""https://docs.google.com/spreadsheets/d/11923uPwbBZFjjGgGUA6NLw09EwE0CqkOc4q9oUmW1yo/edit?usp=sharing"",""พิจิตร!J364"")"),0)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IFERROR(__xludf.DUMMYFUNCTION("IMPORTRANGE(""https://docs.google.com/spreadsheets/d/11923uPwbBZFjjGgGUA6NLw09EwE0CqkOc4q9oUmW1yo/edit?usp=sharing"",""พิจิตร!I365"")"),0)</f>
        <v>0</v>
      </c>
      <c r="J470" s="192">
        <f ca="1">IFERROR(__xludf.DUMMYFUNCTION("IMPORTRANGE(""https://docs.google.com/spreadsheets/d/11923uPwbBZFjjGgGUA6NLw09EwE0CqkOc4q9oUmW1yo/edit?usp=sharing"",""พิจิตร!J365"")"),0)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IFERROR(__xludf.DUMMYFUNCTION("IMPORTRANGE(""https://docs.google.com/spreadsheets/d/11923uPwbBZFjjGgGUA6NLw09EwE0CqkOc4q9oUmW1yo/edit?usp=sharing"",""พิจิตร!I366"")"),0)</f>
        <v>0</v>
      </c>
      <c r="J471" s="192">
        <f ca="1">IFERROR(__xludf.DUMMYFUNCTION("IMPORTRANGE(""https://docs.google.com/spreadsheets/d/11923uPwbBZFjjGgGUA6NLw09EwE0CqkOc4q9oUmW1yo/edit?usp=sharing"",""พิจิตร!J366"")"),0)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IFERROR(__xludf.DUMMYFUNCTION("IMPORTRANGE(""https://docs.google.com/spreadsheets/d/11923uPwbBZFjjGgGUA6NLw09EwE0CqkOc4q9oUmW1yo/edit?usp=sharing"",""พิจิตร!I367"")"),0)</f>
        <v>0</v>
      </c>
      <c r="J472" s="192">
        <f ca="1">IFERROR(__xludf.DUMMYFUNCTION("IMPORTRANGE(""https://docs.google.com/spreadsheets/d/11923uPwbBZFjjGgGUA6NLw09EwE0CqkOc4q9oUmW1yo/edit?usp=sharing"",""พิจิตร!J367"")"),0)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IFERROR(__xludf.DUMMYFUNCTION("IMPORTRANGE(""https://docs.google.com/spreadsheets/d/11923uPwbBZFjjGgGUA6NLw09EwE0CqkOc4q9oUmW1yo/edit?usp=sharing"",""พิจิตร!I368"")"),74168)</f>
        <v>74168</v>
      </c>
      <c r="J473" s="401">
        <f ca="1">IFERROR(__xludf.DUMMYFUNCTION("IMPORTRANGE(""https://docs.google.com/spreadsheets/d/11923uPwbBZFjjGgGUA6NLw09EwE0CqkOc4q9oUmW1yo/edit?usp=sharing"",""พิจิตร!J368"")"),0)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IFERROR(__xludf.DUMMYFUNCTION("IMPORTRANGE(""https://docs.google.com/spreadsheets/d/11923uPwbBZFjjGgGUA6NLw09EwE0CqkOc4q9oUmW1yo/edit?usp=sharing"",""พิจิตร!I369"")"),7854)</f>
        <v>7854</v>
      </c>
      <c r="J474" s="401">
        <f ca="1">IFERROR(__xludf.DUMMYFUNCTION("IMPORTRANGE(""https://docs.google.com/spreadsheets/d/11923uPwbBZFjjGgGUA6NLw09EwE0CqkOc4q9oUmW1yo/edit?usp=sharing"",""พิจิตร!J369"")"),0)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IFERROR(__xludf.DUMMYFUNCTION("IMPORTRANGE(""https://docs.google.com/spreadsheets/d/11923uPwbBZFjjGgGUA6NLw09EwE0CqkOc4q9oUmW1yo/edit?usp=sharing"",""พิจิตร!I370"")"),0)</f>
        <v>0</v>
      </c>
      <c r="J475" s="192">
        <f ca="1">IFERROR(__xludf.DUMMYFUNCTION("IMPORTRANGE(""https://docs.google.com/spreadsheets/d/11923uPwbBZFjjGgGUA6NLw09EwE0CqkOc4q9oUmW1yo/edit?usp=sharing"",""พิจิตร!J370"")"),0)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IFERROR(__xludf.DUMMYFUNCTION("IMPORTRANGE(""https://docs.google.com/spreadsheets/d/11923uPwbBZFjjGgGUA6NLw09EwE0CqkOc4q9oUmW1yo/edit?usp=sharing"",""พิจิตร!I371"")"),0)</f>
        <v>0</v>
      </c>
      <c r="J476" s="192">
        <f ca="1">IFERROR(__xludf.DUMMYFUNCTION("IMPORTRANGE(""https://docs.google.com/spreadsheets/d/11923uPwbBZFjjGgGUA6NLw09EwE0CqkOc4q9oUmW1yo/edit?usp=sharing"",""พิจิตร!J371"")"),0)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IFERROR(__xludf.DUMMYFUNCTION("IMPORTRANGE(""https://docs.google.com/spreadsheets/d/11923uPwbBZFjjGgGUA6NLw09EwE0CqkOc4q9oUmW1yo/edit?usp=sharing"",""พิจิตร!I372"")"),0)</f>
        <v>0</v>
      </c>
      <c r="J477" s="192">
        <f ca="1">IFERROR(__xludf.DUMMYFUNCTION("IMPORTRANGE(""https://docs.google.com/spreadsheets/d/11923uPwbBZFjjGgGUA6NLw09EwE0CqkOc4q9oUmW1yo/edit?usp=sharing"",""พิจิตร!J372"")"),0)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IFERROR(__xludf.DUMMYFUNCTION("IMPORTRANGE(""https://docs.google.com/spreadsheets/d/11923uPwbBZFjjGgGUA6NLw09EwE0CqkOc4q9oUmW1yo/edit?usp=sharing"",""พิจิตร!I373"")"),0)</f>
        <v>0</v>
      </c>
      <c r="J478" s="192">
        <f ca="1">IFERROR(__xludf.DUMMYFUNCTION("IMPORTRANGE(""https://docs.google.com/spreadsheets/d/11923uPwbBZFjjGgGUA6NLw09EwE0CqkOc4q9oUmW1yo/edit?usp=sharing"",""พิจิตร!J373"")"),0)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IFERROR(__xludf.DUMMYFUNCTION("IMPORTRANGE(""https://docs.google.com/spreadsheets/d/11923uPwbBZFjjGgGUA6NLw09EwE0CqkOc4q9oUmW1yo/edit?usp=sharing"",""พิจิตร!I374"")"),0)</f>
        <v>0</v>
      </c>
      <c r="J479" s="192">
        <f ca="1">IFERROR(__xludf.DUMMYFUNCTION("IMPORTRANGE(""https://docs.google.com/spreadsheets/d/11923uPwbBZFjjGgGUA6NLw09EwE0CqkOc4q9oUmW1yo/edit?usp=sharing"",""พิจิตร!J374"")"),0)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IFERROR(__xludf.DUMMYFUNCTION("IMPORTRANGE(""https://docs.google.com/spreadsheets/d/11923uPwbBZFjjGgGUA6NLw09EwE0CqkOc4q9oUmW1yo/edit?usp=sharing"",""พิจิตร!I375"")"),0)</f>
        <v>0</v>
      </c>
      <c r="J480" s="192">
        <f ca="1">IFERROR(__xludf.DUMMYFUNCTION("IMPORTRANGE(""https://docs.google.com/spreadsheets/d/11923uPwbBZFjjGgGUA6NLw09EwE0CqkOc4q9oUmW1yo/edit?usp=sharing"",""พิจิตร!J375"")"),0)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IFERROR(__xludf.DUMMYFUNCTION("IMPORTRANGE(""https://docs.google.com/spreadsheets/d/11923uPwbBZFjjGgGUA6NLw09EwE0CqkOc4q9oUmW1yo/edit?usp=sharing"",""พิจิตร!I376"")"),74168)</f>
        <v>74168</v>
      </c>
      <c r="J481" s="401">
        <f ca="1">IFERROR(__xludf.DUMMYFUNCTION("IMPORTRANGE(""https://docs.google.com/spreadsheets/d/11923uPwbBZFjjGgGUA6NLw09EwE0CqkOc4q9oUmW1yo/edit?usp=sharing"",""พิจิตร!J376"")"),0)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IFERROR(__xludf.DUMMYFUNCTION("IMPORTRANGE(""https://docs.google.com/spreadsheets/d/11923uPwbBZFjjGgGUA6NLw09EwE0CqkOc4q9oUmW1yo/edit?usp=sharing"",""พิจิตร!I377"")"),7854)</f>
        <v>7854</v>
      </c>
      <c r="J482" s="401">
        <f ca="1">IFERROR(__xludf.DUMMYFUNCTION("IMPORTRANGE(""https://docs.google.com/spreadsheets/d/11923uPwbBZFjjGgGUA6NLw09EwE0CqkOc4q9oUmW1yo/edit?usp=sharing"",""พิจิตร!J377"")"),0)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IFERROR(__xludf.DUMMYFUNCTION("IMPORTRANGE(""https://docs.google.com/spreadsheets/d/11923uPwbBZFjjGgGUA6NLw09EwE0CqkOc4q9oUmW1yo/edit?usp=sharing"",""พิจิตร!I378"")"),0)</f>
        <v>0</v>
      </c>
      <c r="J483" s="192">
        <f ca="1">IFERROR(__xludf.DUMMYFUNCTION("IMPORTRANGE(""https://docs.google.com/spreadsheets/d/11923uPwbBZFjjGgGUA6NLw09EwE0CqkOc4q9oUmW1yo/edit?usp=sharing"",""พิจิตร!J378"")"),0)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IFERROR(__xludf.DUMMYFUNCTION("IMPORTRANGE(""https://docs.google.com/spreadsheets/d/11923uPwbBZFjjGgGUA6NLw09EwE0CqkOc4q9oUmW1yo/edit?usp=sharing"",""พิจิตร!I379"")"),0)</f>
        <v>0</v>
      </c>
      <c r="J484" s="192">
        <f ca="1">IFERROR(__xludf.DUMMYFUNCTION("IMPORTRANGE(""https://docs.google.com/spreadsheets/d/11923uPwbBZFjjGgGUA6NLw09EwE0CqkOc4q9oUmW1yo/edit?usp=sharing"",""พิจิตร!J379"")"),0)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IFERROR(__xludf.DUMMYFUNCTION("IMPORTRANGE(""https://docs.google.com/spreadsheets/d/11923uPwbBZFjjGgGUA6NLw09EwE0CqkOc4q9oUmW1yo/edit?usp=sharing"",""พิจิตร!I380"")"),0)</f>
        <v>0</v>
      </c>
      <c r="J485" s="192">
        <f ca="1">IFERROR(__xludf.DUMMYFUNCTION("IMPORTRANGE(""https://docs.google.com/spreadsheets/d/11923uPwbBZFjjGgGUA6NLw09EwE0CqkOc4q9oUmW1yo/edit?usp=sharing"",""พิจิตร!J380"")"),0)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IFERROR(__xludf.DUMMYFUNCTION("IMPORTRANGE(""https://docs.google.com/spreadsheets/d/11923uPwbBZFjjGgGUA6NLw09EwE0CqkOc4q9oUmW1yo/edit?usp=sharing"",""พิจิตร!I381"")"),0)</f>
        <v>0</v>
      </c>
      <c r="J486" s="192">
        <f ca="1">IFERROR(__xludf.DUMMYFUNCTION("IMPORTRANGE(""https://docs.google.com/spreadsheets/d/11923uPwbBZFjjGgGUA6NLw09EwE0CqkOc4q9oUmW1yo/edit?usp=sharing"",""พิจิตร!J381"")"),0)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IFERROR(__xludf.DUMMYFUNCTION("IMPORTRANGE(""https://docs.google.com/spreadsheets/d/11923uPwbBZFjjGgGUA6NLw09EwE0CqkOc4q9oUmW1yo/edit?usp=sharing"",""พิจิตร!I382"")"),0)</f>
        <v>0</v>
      </c>
      <c r="J487" s="401">
        <f ca="1">IFERROR(__xludf.DUMMYFUNCTION("IMPORTRANGE(""https://docs.google.com/spreadsheets/d/11923uPwbBZFjjGgGUA6NLw09EwE0CqkOc4q9oUmW1yo/edit?usp=sharing"",""พิจิตร!J382"")"),0)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IFERROR(__xludf.DUMMYFUNCTION("IMPORTRANGE(""https://docs.google.com/spreadsheets/d/11923uPwbBZFjjGgGUA6NLw09EwE0CqkOc4q9oUmW1yo/edit?usp=sharing"",""พิจิตร!I383"")"),0)</f>
        <v>0</v>
      </c>
      <c r="J488" s="401">
        <f ca="1">IFERROR(__xludf.DUMMYFUNCTION("IMPORTRANGE(""https://docs.google.com/spreadsheets/d/11923uPwbBZFjjGgGUA6NLw09EwE0CqkOc4q9oUmW1yo/edit?usp=sharing"",""พิจิตร!J383"")"),0)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IFERROR(__xludf.DUMMYFUNCTION("IMPORTRANGE(""https://docs.google.com/spreadsheets/d/11923uPwbBZFjjGgGUA6NLw09EwE0CqkOc4q9oUmW1yo/edit?usp=sharing"",""พิจิตร!I384"")"),0)</f>
        <v>0</v>
      </c>
      <c r="J489" s="192">
        <f ca="1">IFERROR(__xludf.DUMMYFUNCTION("IMPORTRANGE(""https://docs.google.com/spreadsheets/d/11923uPwbBZFjjGgGUA6NLw09EwE0CqkOc4q9oUmW1yo/edit?usp=sharing"",""พิจิตร!J384"")"),0)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IFERROR(__xludf.DUMMYFUNCTION("IMPORTRANGE(""https://docs.google.com/spreadsheets/d/11923uPwbBZFjjGgGUA6NLw09EwE0CqkOc4q9oUmW1yo/edit?usp=sharing"",""พิจิตร!I385"")"),0)</f>
        <v>0</v>
      </c>
      <c r="J490" s="192">
        <f ca="1">IFERROR(__xludf.DUMMYFUNCTION("IMPORTRANGE(""https://docs.google.com/spreadsheets/d/11923uPwbBZFjjGgGUA6NLw09EwE0CqkOc4q9oUmW1yo/edit?usp=sharing"",""พิจิตร!J385"")"),0)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IFERROR(__xludf.DUMMYFUNCTION("IMPORTRANGE(""https://docs.google.com/spreadsheets/d/11923uPwbBZFjjGgGUA6NLw09EwE0CqkOc4q9oUmW1yo/edit?usp=sharing"",""พิจิตร!I386"")"),0)</f>
        <v>0</v>
      </c>
      <c r="J491" s="192">
        <f ca="1">IFERROR(__xludf.DUMMYFUNCTION("IMPORTRANGE(""https://docs.google.com/spreadsheets/d/11923uPwbBZFjjGgGUA6NLw09EwE0CqkOc4q9oUmW1yo/edit?usp=sharing"",""พิจิตร!J386"")"),0)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IFERROR(__xludf.DUMMYFUNCTION("IMPORTRANGE(""https://docs.google.com/spreadsheets/d/11923uPwbBZFjjGgGUA6NLw09EwE0CqkOc4q9oUmW1yo/edit?usp=sharing"",""พิจิตร!I387"")"),0)</f>
        <v>0</v>
      </c>
      <c r="J492" s="192">
        <f ca="1">IFERROR(__xludf.DUMMYFUNCTION("IMPORTRANGE(""https://docs.google.com/spreadsheets/d/11923uPwbBZFjjGgGUA6NLw09EwE0CqkOc4q9oUmW1yo/edit?usp=sharing"",""พิจิตร!J387"")"),0)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IFERROR(__xludf.DUMMYFUNCTION("IMPORTRANGE(""https://docs.google.com/spreadsheets/d/11923uPwbBZFjjGgGUA6NLw09EwE0CqkOc4q9oUmW1yo/edit?usp=sharing"",""พิจิตร!I388"")"),0)</f>
        <v>0</v>
      </c>
      <c r="J493" s="192">
        <f ca="1">IFERROR(__xludf.DUMMYFUNCTION("IMPORTRANGE(""https://docs.google.com/spreadsheets/d/11923uPwbBZFjjGgGUA6NLw09EwE0CqkOc4q9oUmW1yo/edit?usp=sharing"",""พิจิตร!J388"")"),0)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IFERROR(__xludf.DUMMYFUNCTION("IMPORTRANGE(""https://docs.google.com/spreadsheets/d/11923uPwbBZFjjGgGUA6NLw09EwE0CqkOc4q9oUmW1yo/edit?usp=sharing"",""พิจิตร!I389"")"),0)</f>
        <v>0</v>
      </c>
      <c r="J494" s="417">
        <f ca="1">IFERROR(__xludf.DUMMYFUNCTION("IMPORTRANGE(""https://docs.google.com/spreadsheets/d/11923uPwbBZFjjGgGUA6NLw09EwE0CqkOc4q9oUmW1yo/edit?usp=sharing"",""พิจิตร!J389"")"),0)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IFERROR(__xludf.DUMMYFUNCTION("IMPORTRANGE(""https://docs.google.com/spreadsheets/d/11923uPwbBZFjjGgGUA6NLw09EwE0CqkOc4q9oUmW1yo/edit?usp=sharing"",""พิจิตร!I390"")"),0)</f>
        <v>0</v>
      </c>
      <c r="J495" s="417">
        <f ca="1">IFERROR(__xludf.DUMMYFUNCTION("IMPORTRANGE(""https://docs.google.com/spreadsheets/d/11923uPwbBZFjjGgGUA6NLw09EwE0CqkOc4q9oUmW1yo/edit?usp=sharing"",""พิจิตร!J390"")"),0)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IFERROR(__xludf.DUMMYFUNCTION("IMPORTRANGE(""https://docs.google.com/spreadsheets/d/11923uPwbBZFjjGgGUA6NLw09EwE0CqkOc4q9oUmW1yo/edit?usp=sharing"",""พิจิตร!I391"")"),0)</f>
        <v>0</v>
      </c>
      <c r="J496" s="417">
        <f ca="1">IFERROR(__xludf.DUMMYFUNCTION("IMPORTRANGE(""https://docs.google.com/spreadsheets/d/11923uPwbBZFjjGgGUA6NLw09EwE0CqkOc4q9oUmW1yo/edit?usp=sharing"",""พิจิตร!J391"")"),0)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IFERROR(__xludf.DUMMYFUNCTION("IMPORTRANGE(""https://docs.google.com/spreadsheets/d/11923uPwbBZFjjGgGUA6NLw09EwE0CqkOc4q9oUmW1yo/edit?usp=sharing"",""พิจิตร!I392"")"),1363)</f>
        <v>1363</v>
      </c>
      <c r="J497" s="424">
        <f ca="1">IFERROR(__xludf.DUMMYFUNCTION("IMPORTRANGE(""https://docs.google.com/spreadsheets/d/11923uPwbBZFjjGgGUA6NLw09EwE0CqkOc4q9oUmW1yo/edit?usp=sharing"",""พิจิตร!J392"")"),0)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IFERROR(__xludf.DUMMYFUNCTION("IMPORTRANGE(""https://docs.google.com/spreadsheets/d/11923uPwbBZFjjGgGUA6NLw09EwE0CqkOc4q9oUmW1yo/edit?usp=sharing"",""พิจิตร!I393"")"),1363)</f>
        <v>1363</v>
      </c>
      <c r="J498" s="401">
        <f ca="1">IFERROR(__xludf.DUMMYFUNCTION("IMPORTRANGE(""https://docs.google.com/spreadsheets/d/11923uPwbBZFjjGgGUA6NLw09EwE0CqkOc4q9oUmW1yo/edit?usp=sharing"",""พิจิตร!J393"")"),0)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IFERROR(__xludf.DUMMYFUNCTION("IMPORTRANGE(""https://docs.google.com/spreadsheets/d/11923uPwbBZFjjGgGUA6NLw09EwE0CqkOc4q9oUmW1yo/edit?usp=sharing"",""พิจิตร!I394"")"),69)</f>
        <v>69</v>
      </c>
      <c r="J499" s="401">
        <f ca="1">IFERROR(__xludf.DUMMYFUNCTION("IMPORTRANGE(""https://docs.google.com/spreadsheets/d/11923uPwbBZFjjGgGUA6NLw09EwE0CqkOc4q9oUmW1yo/edit?usp=sharing"",""พิจิตร!J394"")"),0)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IFERROR(__xludf.DUMMYFUNCTION("IMPORTRANGE(""https://docs.google.com/spreadsheets/d/11923uPwbBZFjjGgGUA6NLw09EwE0CqkOc4q9oUmW1yo/edit?usp=sharing"",""พิจิตร!I395"")"),0)</f>
        <v>0</v>
      </c>
      <c r="J500" s="167">
        <f ca="1">IFERROR(__xludf.DUMMYFUNCTION("IMPORTRANGE(""https://docs.google.com/spreadsheets/d/11923uPwbBZFjjGgGUA6NLw09EwE0CqkOc4q9oUmW1yo/edit?usp=sharing"",""พิจิตร!J395"")"),0)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IFERROR(__xludf.DUMMYFUNCTION("IMPORTRANGE(""https://docs.google.com/spreadsheets/d/11923uPwbBZFjjGgGUA6NLw09EwE0CqkOc4q9oUmW1yo/edit?usp=sharing"",""พิจิตร!I396"")"),0)</f>
        <v>0</v>
      </c>
      <c r="J501" s="167">
        <f ca="1">IFERROR(__xludf.DUMMYFUNCTION("IMPORTRANGE(""https://docs.google.com/spreadsheets/d/11923uPwbBZFjjGgGUA6NLw09EwE0CqkOc4q9oUmW1yo/edit?usp=sharing"",""พิจิตร!J396"")"),0)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IFERROR(__xludf.DUMMYFUNCTION("IMPORTRANGE(""https://docs.google.com/spreadsheets/d/11923uPwbBZFjjGgGUA6NLw09EwE0CqkOc4q9oUmW1yo/edit?usp=sharing"",""พิจิตร!I397"")"),0)</f>
        <v>0</v>
      </c>
      <c r="J502" s="192">
        <f ca="1">IFERROR(__xludf.DUMMYFUNCTION("IMPORTRANGE(""https://docs.google.com/spreadsheets/d/11923uPwbBZFjjGgGUA6NLw09EwE0CqkOc4q9oUmW1yo/edit?usp=sharing"",""พิจิตร!J397"")"),0)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IFERROR(__xludf.DUMMYFUNCTION("IMPORTRANGE(""https://docs.google.com/spreadsheets/d/11923uPwbBZFjjGgGUA6NLw09EwE0CqkOc4q9oUmW1yo/edit?usp=sharing"",""พิจิตร!I398"")"),0)</f>
        <v>0</v>
      </c>
      <c r="J503" s="192">
        <f ca="1">IFERROR(__xludf.DUMMYFUNCTION("IMPORTRANGE(""https://docs.google.com/spreadsheets/d/11923uPwbBZFjjGgGUA6NLw09EwE0CqkOc4q9oUmW1yo/edit?usp=sharing"",""พิจิตร!J398"")"),0)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IFERROR(__xludf.DUMMYFUNCTION("IMPORTRANGE(""https://docs.google.com/spreadsheets/d/11923uPwbBZFjjGgGUA6NLw09EwE0CqkOc4q9oUmW1yo/edit?usp=sharing"",""พิจิตร!I399"")"),0)</f>
        <v>0</v>
      </c>
      <c r="J504" s="192">
        <f ca="1">IFERROR(__xludf.DUMMYFUNCTION("IMPORTRANGE(""https://docs.google.com/spreadsheets/d/11923uPwbBZFjjGgGUA6NLw09EwE0CqkOc4q9oUmW1yo/edit?usp=sharing"",""พิจิตร!J399"")"),0)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IFERROR(__xludf.DUMMYFUNCTION("IMPORTRANGE(""https://docs.google.com/spreadsheets/d/11923uPwbBZFjjGgGUA6NLw09EwE0CqkOc4q9oUmW1yo/edit?usp=sharing"",""พิจิตร!I400"")"),0)</f>
        <v>0</v>
      </c>
      <c r="J505" s="192">
        <f ca="1">IFERROR(__xludf.DUMMYFUNCTION("IMPORTRANGE(""https://docs.google.com/spreadsheets/d/11923uPwbBZFjjGgGUA6NLw09EwE0CqkOc4q9oUmW1yo/edit?usp=sharing"",""พิจิตร!J400"")"),0)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IFERROR(__xludf.DUMMYFUNCTION("IMPORTRANGE(""https://docs.google.com/spreadsheets/d/11923uPwbBZFjjGgGUA6NLw09EwE0CqkOc4q9oUmW1yo/edit?usp=sharing"",""พิจิตร!I401"")"),0)</f>
        <v>0</v>
      </c>
      <c r="J506" s="192">
        <f ca="1">IFERROR(__xludf.DUMMYFUNCTION("IMPORTRANGE(""https://docs.google.com/spreadsheets/d/11923uPwbBZFjjGgGUA6NLw09EwE0CqkOc4q9oUmW1yo/edit?usp=sharing"",""พิจิตร!J401"")"),0)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IFERROR(__xludf.DUMMYFUNCTION("IMPORTRANGE(""https://docs.google.com/spreadsheets/d/11923uPwbBZFjjGgGUA6NLw09EwE0CqkOc4q9oUmW1yo/edit?usp=sharing"",""พิจิตร!I402"")"),0)</f>
        <v>0</v>
      </c>
      <c r="J507" s="192">
        <f ca="1">IFERROR(__xludf.DUMMYFUNCTION("IMPORTRANGE(""https://docs.google.com/spreadsheets/d/11923uPwbBZFjjGgGUA6NLw09EwE0CqkOc4q9oUmW1yo/edit?usp=sharing"",""พิจิตร!J402"")"),0)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IFERROR(__xludf.DUMMYFUNCTION("IMPORTRANGE(""https://docs.google.com/spreadsheets/d/11923uPwbBZFjjGgGUA6NLw09EwE0CqkOc4q9oUmW1yo/edit?usp=sharing"",""พิจิตร!I403"")"),0)</f>
        <v>0</v>
      </c>
      <c r="J508" s="167">
        <f ca="1">IFERROR(__xludf.DUMMYFUNCTION("IMPORTRANGE(""https://docs.google.com/spreadsheets/d/11923uPwbBZFjjGgGUA6NLw09EwE0CqkOc4q9oUmW1yo/edit?usp=sharing"",""พิจิตร!J403"")"),0)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IFERROR(__xludf.DUMMYFUNCTION("IMPORTRANGE(""https://docs.google.com/spreadsheets/d/11923uPwbBZFjjGgGUA6NLw09EwE0CqkOc4q9oUmW1yo/edit?usp=sharing"",""พิจิตร!I404"")"),0)</f>
        <v>0</v>
      </c>
      <c r="J509" s="167">
        <f ca="1">IFERROR(__xludf.DUMMYFUNCTION("IMPORTRANGE(""https://docs.google.com/spreadsheets/d/11923uPwbBZFjjGgGUA6NLw09EwE0CqkOc4q9oUmW1yo/edit?usp=sharing"",""พิจิตร!J404"")"),0)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IFERROR(__xludf.DUMMYFUNCTION("IMPORTRANGE(""https://docs.google.com/spreadsheets/d/11923uPwbBZFjjGgGUA6NLw09EwE0CqkOc4q9oUmW1yo/edit?usp=sharing"",""พิจิตร!I405"")"),0)</f>
        <v>0</v>
      </c>
      <c r="J510" s="192">
        <f ca="1">IFERROR(__xludf.DUMMYFUNCTION("IMPORTRANGE(""https://docs.google.com/spreadsheets/d/11923uPwbBZFjjGgGUA6NLw09EwE0CqkOc4q9oUmW1yo/edit?usp=sharing"",""พิจิตร!J405"")"),0)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IFERROR(__xludf.DUMMYFUNCTION("IMPORTRANGE(""https://docs.google.com/spreadsheets/d/11923uPwbBZFjjGgGUA6NLw09EwE0CqkOc4q9oUmW1yo/edit?usp=sharing"",""พิจิตร!I406"")"),0)</f>
        <v>0</v>
      </c>
      <c r="J511" s="192">
        <f ca="1">IFERROR(__xludf.DUMMYFUNCTION("IMPORTRANGE(""https://docs.google.com/spreadsheets/d/11923uPwbBZFjjGgGUA6NLw09EwE0CqkOc4q9oUmW1yo/edit?usp=sharing"",""พิจิตร!J406"")"),0)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IFERROR(__xludf.DUMMYFUNCTION("IMPORTRANGE(""https://docs.google.com/spreadsheets/d/11923uPwbBZFjjGgGUA6NLw09EwE0CqkOc4q9oUmW1yo/edit?usp=sharing"",""พิจิตร!I407"")"),0)</f>
        <v>0</v>
      </c>
      <c r="J512" s="192">
        <f ca="1">IFERROR(__xludf.DUMMYFUNCTION("IMPORTRANGE(""https://docs.google.com/spreadsheets/d/11923uPwbBZFjjGgGUA6NLw09EwE0CqkOc4q9oUmW1yo/edit?usp=sharing"",""พิจิตร!J407"")"),0)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IFERROR(__xludf.DUMMYFUNCTION("IMPORTRANGE(""https://docs.google.com/spreadsheets/d/11923uPwbBZFjjGgGUA6NLw09EwE0CqkOc4q9oUmW1yo/edit?usp=sharing"",""พิจิตร!I408"")"),0)</f>
        <v>0</v>
      </c>
      <c r="J513" s="192">
        <f ca="1">IFERROR(__xludf.DUMMYFUNCTION("IMPORTRANGE(""https://docs.google.com/spreadsheets/d/11923uPwbBZFjjGgGUA6NLw09EwE0CqkOc4q9oUmW1yo/edit?usp=sharing"",""พิจิตร!J408"")"),0)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IFERROR(__xludf.DUMMYFUNCTION("IMPORTRANGE(""https://docs.google.com/spreadsheets/d/11923uPwbBZFjjGgGUA6NLw09EwE0CqkOc4q9oUmW1yo/edit?usp=sharing"",""พิจิตร!I409"")"),0)</f>
        <v>0</v>
      </c>
      <c r="J514" s="192">
        <f ca="1">IFERROR(__xludf.DUMMYFUNCTION("IMPORTRANGE(""https://docs.google.com/spreadsheets/d/11923uPwbBZFjjGgGUA6NLw09EwE0CqkOc4q9oUmW1yo/edit?usp=sharing"",""พิจิตร!J409"")"),0)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IFERROR(__xludf.DUMMYFUNCTION("IMPORTRANGE(""https://docs.google.com/spreadsheets/d/11923uPwbBZFjjGgGUA6NLw09EwE0CqkOc4q9oUmW1yo/edit?usp=sharing"",""พิจิตร!I410"")"),0)</f>
        <v>0</v>
      </c>
      <c r="J515" s="192">
        <f ca="1">IFERROR(__xludf.DUMMYFUNCTION("IMPORTRANGE(""https://docs.google.com/spreadsheets/d/11923uPwbBZFjjGgGUA6NLw09EwE0CqkOc4q9oUmW1yo/edit?usp=sharing"",""พิจิตร!J410"")"),0)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IFERROR(__xludf.DUMMYFUNCTION("IMPORTRANGE(""https://docs.google.com/spreadsheets/d/11923uPwbBZFjjGgGUA6NLw09EwE0CqkOc4q9oUmW1yo/edit?usp=sharing"",""พิจิตร!I411"")"),0)</f>
        <v>0</v>
      </c>
      <c r="J516" s="264">
        <f ca="1">IFERROR(__xludf.DUMMYFUNCTION("IMPORTRANGE(""https://docs.google.com/spreadsheets/d/11923uPwbBZFjjGgGUA6NLw09EwE0CqkOc4q9oUmW1yo/edit?usp=sharing"",""พิจิตร!J411"")"),0)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IFERROR(__xludf.DUMMYFUNCTION("IMPORTRANGE(""https://docs.google.com/spreadsheets/d/11923uPwbBZFjjGgGUA6NLw09EwE0CqkOc4q9oUmW1yo/edit?usp=sharing"",""พิจิตร!I412"")"),0)</f>
        <v>0</v>
      </c>
      <c r="J517" s="277">
        <f ca="1">IFERROR(__xludf.DUMMYFUNCTION("IMPORTRANGE(""https://docs.google.com/spreadsheets/d/11923uPwbBZFjjGgGUA6NLw09EwE0CqkOc4q9oUmW1yo/edit?usp=sharing"",""พิจิตร!J412"")"),0)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IFERROR(__xludf.DUMMYFUNCTION("IMPORTRANGE(""https://docs.google.com/spreadsheets/d/11923uPwbBZFjjGgGUA6NLw09EwE0CqkOc4q9oUmW1yo/edit?usp=sharing"",""พิจิตร!I413"")"),0)</f>
        <v>0</v>
      </c>
      <c r="J518" s="277">
        <f ca="1">IFERROR(__xludf.DUMMYFUNCTION("IMPORTRANGE(""https://docs.google.com/spreadsheets/d/11923uPwbBZFjjGgGUA6NLw09EwE0CqkOc4q9oUmW1yo/edit?usp=sharing"",""พิจิตร!J413"")"),0)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IFERROR(__xludf.DUMMYFUNCTION("IMPORTRANGE(""https://docs.google.com/spreadsheets/d/11923uPwbBZFjjGgGUA6NLw09EwE0CqkOc4q9oUmW1yo/edit?usp=sharing"",""พิจิตร!I414"")"),0)</f>
        <v>0</v>
      </c>
      <c r="J519" s="191">
        <f ca="1">IFERROR(__xludf.DUMMYFUNCTION("IMPORTRANGE(""https://docs.google.com/spreadsheets/d/11923uPwbBZFjjGgGUA6NLw09EwE0CqkOc4q9oUmW1yo/edit?usp=sharing"",""พิจิตร!J414"")"),0)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IFERROR(__xludf.DUMMYFUNCTION("IMPORTRANGE(""https://docs.google.com/spreadsheets/d/11923uPwbBZFjjGgGUA6NLw09EwE0CqkOc4q9oUmW1yo/edit?usp=sharing"",""พิจิตร!I415"")"),0)</f>
        <v>0</v>
      </c>
      <c r="J520" s="191">
        <f ca="1">IFERROR(__xludf.DUMMYFUNCTION("IMPORTRANGE(""https://docs.google.com/spreadsheets/d/11923uPwbBZFjjGgGUA6NLw09EwE0CqkOc4q9oUmW1yo/edit?usp=sharing"",""พิจิตร!J415"")"),0)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IFERROR(__xludf.DUMMYFUNCTION("IMPORTRANGE(""https://docs.google.com/spreadsheets/d/11923uPwbBZFjjGgGUA6NLw09EwE0CqkOc4q9oUmW1yo/edit?usp=sharing"",""พิจิตร!I416"")"),0)</f>
        <v>0</v>
      </c>
      <c r="J521" s="191">
        <f ca="1">IFERROR(__xludf.DUMMYFUNCTION("IMPORTRANGE(""https://docs.google.com/spreadsheets/d/11923uPwbBZFjjGgGUA6NLw09EwE0CqkOc4q9oUmW1yo/edit?usp=sharing"",""พิจิตร!J416"")"),0)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IFERROR(__xludf.DUMMYFUNCTION("IMPORTRANGE(""https://docs.google.com/spreadsheets/d/11923uPwbBZFjjGgGUA6NLw09EwE0CqkOc4q9oUmW1yo/edit?usp=sharing"",""พิจิตร!I417"")"),0)</f>
        <v>0</v>
      </c>
      <c r="J522" s="191">
        <f ca="1">IFERROR(__xludf.DUMMYFUNCTION("IMPORTRANGE(""https://docs.google.com/spreadsheets/d/11923uPwbBZFjjGgGUA6NLw09EwE0CqkOc4q9oUmW1yo/edit?usp=sharing"",""พิจิตร!J417"")"),0)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IFERROR(__xludf.DUMMYFUNCTION("IMPORTRANGE(""https://docs.google.com/spreadsheets/d/11923uPwbBZFjjGgGUA6NLw09EwE0CqkOc4q9oUmW1yo/edit?usp=sharing"",""พิจิตร!I418"")"),0)</f>
        <v>0</v>
      </c>
      <c r="J523" s="191">
        <f ca="1">IFERROR(__xludf.DUMMYFUNCTION("IMPORTRANGE(""https://docs.google.com/spreadsheets/d/11923uPwbBZFjjGgGUA6NLw09EwE0CqkOc4q9oUmW1yo/edit?usp=sharing"",""พิจิตร!J418"")"),0)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IFERROR(__xludf.DUMMYFUNCTION("IMPORTRANGE(""https://docs.google.com/spreadsheets/d/11923uPwbBZFjjGgGUA6NLw09EwE0CqkOc4q9oUmW1yo/edit?usp=sharing"",""พิจิตร!I419"")"),0)</f>
        <v>0</v>
      </c>
      <c r="J524" s="191">
        <f ca="1">IFERROR(__xludf.DUMMYFUNCTION("IMPORTRANGE(""https://docs.google.com/spreadsheets/d/11923uPwbBZFjjGgGUA6NLw09EwE0CqkOc4q9oUmW1yo/edit?usp=sharing"",""พิจิตร!J419"")"),0)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IFERROR(__xludf.DUMMYFUNCTION("IMPORTRANGE(""https://docs.google.com/spreadsheets/d/11923uPwbBZFjjGgGUA6NLw09EwE0CqkOc4q9oUmW1yo/edit?usp=sharing"",""พิจิตร!I420"")"),0)</f>
        <v>0</v>
      </c>
      <c r="J525" s="277">
        <f ca="1">IFERROR(__xludf.DUMMYFUNCTION("IMPORTRANGE(""https://docs.google.com/spreadsheets/d/11923uPwbBZFjjGgGUA6NLw09EwE0CqkOc4q9oUmW1yo/edit?usp=sharing"",""พิจิตร!J420"")"),0)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IFERROR(__xludf.DUMMYFUNCTION("IMPORTRANGE(""https://docs.google.com/spreadsheets/d/11923uPwbBZFjjGgGUA6NLw09EwE0CqkOc4q9oUmW1yo/edit?usp=sharing"",""พิจิตร!I421"")"),0)</f>
        <v>0</v>
      </c>
      <c r="J526" s="277">
        <f ca="1">IFERROR(__xludf.DUMMYFUNCTION("IMPORTRANGE(""https://docs.google.com/spreadsheets/d/11923uPwbBZFjjGgGUA6NLw09EwE0CqkOc4q9oUmW1yo/edit?usp=sharing"",""พิจิตร!J421"")"),0)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IFERROR(__xludf.DUMMYFUNCTION("IMPORTRANGE(""https://docs.google.com/spreadsheets/d/11923uPwbBZFjjGgGUA6NLw09EwE0CqkOc4q9oUmW1yo/edit?usp=sharing"",""พิจิตร!I422"")"),0)</f>
        <v>0</v>
      </c>
      <c r="J527" s="192">
        <f ca="1">IFERROR(__xludf.DUMMYFUNCTION("IMPORTRANGE(""https://docs.google.com/spreadsheets/d/11923uPwbBZFjjGgGUA6NLw09EwE0CqkOc4q9oUmW1yo/edit?usp=sharing"",""พิจิตร!J422"")"),0)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IFERROR(__xludf.DUMMYFUNCTION("IMPORTRANGE(""https://docs.google.com/spreadsheets/d/11923uPwbBZFjjGgGUA6NLw09EwE0CqkOc4q9oUmW1yo/edit?usp=sharing"",""พิจิตร!I423"")"),0)</f>
        <v>0</v>
      </c>
      <c r="J528" s="192">
        <f ca="1">IFERROR(__xludf.DUMMYFUNCTION("IMPORTRANGE(""https://docs.google.com/spreadsheets/d/11923uPwbBZFjjGgGUA6NLw09EwE0CqkOc4q9oUmW1yo/edit?usp=sharing"",""พิจิตร!J423"")"),0)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IFERROR(__xludf.DUMMYFUNCTION("IMPORTRANGE(""https://docs.google.com/spreadsheets/d/11923uPwbBZFjjGgGUA6NLw09EwE0CqkOc4q9oUmW1yo/edit?usp=sharing"",""พิจิตร!I424"")"),0)</f>
        <v>0</v>
      </c>
      <c r="J529" s="192">
        <f ca="1">IFERROR(__xludf.DUMMYFUNCTION("IMPORTRANGE(""https://docs.google.com/spreadsheets/d/11923uPwbBZFjjGgGUA6NLw09EwE0CqkOc4q9oUmW1yo/edit?usp=sharing"",""พิจิตร!J424"")"),0)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IFERROR(__xludf.DUMMYFUNCTION("IMPORTRANGE(""https://docs.google.com/spreadsheets/d/11923uPwbBZFjjGgGUA6NLw09EwE0CqkOc4q9oUmW1yo/edit?usp=sharing"",""พิจิตร!I425"")"),0)</f>
        <v>0</v>
      </c>
      <c r="J530" s="192">
        <f ca="1">IFERROR(__xludf.DUMMYFUNCTION("IMPORTRANGE(""https://docs.google.com/spreadsheets/d/11923uPwbBZFjjGgGUA6NLw09EwE0CqkOc4q9oUmW1yo/edit?usp=sharing"",""พิจิตร!J425"")"),0)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IFERROR(__xludf.DUMMYFUNCTION("IMPORTRANGE(""https://docs.google.com/spreadsheets/d/11923uPwbBZFjjGgGUA6NLw09EwE0CqkOc4q9oUmW1yo/edit?usp=sharing"",""พิจิตร!I426"")"),0)</f>
        <v>0</v>
      </c>
      <c r="J531" s="192">
        <f ca="1">IFERROR(__xludf.DUMMYFUNCTION("IMPORTRANGE(""https://docs.google.com/spreadsheets/d/11923uPwbBZFjjGgGUA6NLw09EwE0CqkOc4q9oUmW1yo/edit?usp=sharing"",""พิจิตร!J426"")"),0)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IFERROR(__xludf.DUMMYFUNCTION("IMPORTRANGE(""https://docs.google.com/spreadsheets/d/11923uPwbBZFjjGgGUA6NLw09EwE0CqkOc4q9oUmW1yo/edit?usp=sharing"",""พิจิตร!I427"")"),0)</f>
        <v>0</v>
      </c>
      <c r="J532" s="445">
        <f ca="1">IFERROR(__xludf.DUMMYFUNCTION("IMPORTRANGE(""https://docs.google.com/spreadsheets/d/11923uPwbBZFjjGgGUA6NLw09EwE0CqkOc4q9oUmW1yo/edit?usp=sharing"",""พิจิตร!J427"")"),0)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IFERROR(__xludf.DUMMYFUNCTION("IMPORTRANGE(""https://docs.google.com/spreadsheets/d/11923uPwbBZFjjGgGUA6NLw09EwE0CqkOc4q9oUmW1yo/edit?usp=sharing"",""พิจิตร!I428"")"),22)</f>
        <v>22</v>
      </c>
      <c r="J533" s="393">
        <f ca="1">IFERROR(__xludf.DUMMYFUNCTION("IMPORTRANGE(""https://docs.google.com/spreadsheets/d/11923uPwbBZFjjGgGUA6NLw09EwE0CqkOc4q9oUmW1yo/edit?usp=sharing"",""พิจิตร!J428"")"),22)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IFERROR(__xludf.DUMMYFUNCTION("IMPORTRANGE(""https://docs.google.com/spreadsheets/d/11923uPwbBZFjjGgGUA6NLw09EwE0CqkOc4q9oUmW1yo/edit?usp=sharing"",""พิจิตร!L428"")"),34340)</f>
        <v>34340</v>
      </c>
      <c r="M533" s="395"/>
      <c r="N533" s="395">
        <f ca="1">IFERROR(__xludf.DUMMYFUNCTION("IMPORTRANGE(""https://docs.google.com/spreadsheets/d/11923uPwbBZFjjGgGUA6NLw09EwE0CqkOc4q9oUmW1yo/edit?usp=sharing"",""พิจิตร!M428"")"),18181)</f>
        <v>18181</v>
      </c>
      <c r="O533" s="395">
        <f t="shared" ref="O533:O537" ca="1" si="118">+IF(L533&gt;0,N533*100/L533,0)</f>
        <v>52.944088526499712</v>
      </c>
      <c r="P533" s="395"/>
    </row>
    <row r="534" spans="1:16" ht="21.75" customHeight="1" x14ac:dyDescent="0.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IFERROR(__xludf.DUMMYFUNCTION("IMPORTRANGE(""https://docs.google.com/spreadsheets/d/11923uPwbBZFjjGgGUA6NLw09EwE0CqkOc4q9oUmW1yo/edit?usp=sharing"",""พิจิตร!L429"")"),0)</f>
        <v>0</v>
      </c>
      <c r="M534" s="169"/>
      <c r="N534" s="171">
        <f ca="1">IFERROR(__xludf.DUMMYFUNCTION("IMPORTRANGE(""https://docs.google.com/spreadsheets/d/11923uPwbBZFjjGgGUA6NLw09EwE0CqkOc4q9oUmW1yo/edit?usp=sharing"",""พิจิตร!M429"")"),0)</f>
        <v>0</v>
      </c>
      <c r="O534" s="171">
        <f t="shared" ca="1" si="118"/>
        <v>0</v>
      </c>
      <c r="P534" s="171"/>
    </row>
    <row r="535" spans="1:16" ht="21.75" customHeight="1" x14ac:dyDescent="0.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IFERROR(__xludf.DUMMYFUNCTION("IMPORTRANGE(""https://docs.google.com/spreadsheets/d/11923uPwbBZFjjGgGUA6NLw09EwE0CqkOc4q9oUmW1yo/edit?usp=sharing"",""พิจิตร!L430"")"),34340)</f>
        <v>34340</v>
      </c>
      <c r="M535" s="169"/>
      <c r="N535" s="171">
        <f ca="1">IFERROR(__xludf.DUMMYFUNCTION("IMPORTRANGE(""https://docs.google.com/spreadsheets/d/11923uPwbBZFjjGgGUA6NLw09EwE0CqkOc4q9oUmW1yo/edit?usp=sharing"",""พิจิตร!M430"")"),18181)</f>
        <v>18181</v>
      </c>
      <c r="O535" s="171">
        <f t="shared" ca="1" si="118"/>
        <v>52.944088526499712</v>
      </c>
      <c r="P535" s="171"/>
    </row>
    <row r="536" spans="1:16" ht="21.75" customHeight="1" x14ac:dyDescent="0.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IFERROR(__xludf.DUMMYFUNCTION("IMPORTRANGE(""https://docs.google.com/spreadsheets/d/11923uPwbBZFjjGgGUA6NLw09EwE0CqkOc4q9oUmW1yo/edit?usp=sharing"",""พิจิตร!L431"")"),0)</f>
        <v>0</v>
      </c>
      <c r="M536" s="171"/>
      <c r="N536" s="171">
        <f ca="1">IFERROR(__xludf.DUMMYFUNCTION("IMPORTRANGE(""https://docs.google.com/spreadsheets/d/11923uPwbBZFjjGgGUA6NLw09EwE0CqkOc4q9oUmW1yo/edit?usp=sharing"",""พิจิตร!M431"")"),0)</f>
        <v>0</v>
      </c>
      <c r="O536" s="171">
        <f t="shared" ca="1" si="118"/>
        <v>0</v>
      </c>
      <c r="P536" s="171"/>
    </row>
    <row r="537" spans="1:16" ht="21.75" customHeight="1" x14ac:dyDescent="0.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IFERROR(__xludf.DUMMYFUNCTION("IMPORTRANGE(""https://docs.google.com/spreadsheets/d/11923uPwbBZFjjGgGUA6NLw09EwE0CqkOc4q9oUmW1yo/edit?usp=sharing"",""พิจิตร!L432"")"),34340)</f>
        <v>34340</v>
      </c>
      <c r="M537" s="171"/>
      <c r="N537" s="171">
        <f ca="1">IFERROR(__xludf.DUMMYFUNCTION("IMPORTRANGE(""https://docs.google.com/spreadsheets/d/11923uPwbBZFjjGgGUA6NLw09EwE0CqkOc4q9oUmW1yo/edit?usp=sharing"",""พิจิตร!M432"")"),18181)</f>
        <v>18181</v>
      </c>
      <c r="O537" s="171">
        <f t="shared" ca="1" si="118"/>
        <v>52.944088526499712</v>
      </c>
      <c r="P537" s="171"/>
    </row>
    <row r="538" spans="1:16" ht="21.75" customHeight="1" x14ac:dyDescent="0.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IFERROR(__xludf.DUMMYFUNCTION("IMPORTRANGE(""https://docs.google.com/spreadsheets/d/11923uPwbBZFjjGgGUA6NLw09EwE0CqkOc4q9oUmW1yo/edit?usp=sharing"",""พิจิตร!M433"")"),17181)</f>
        <v>17181</v>
      </c>
      <c r="O538" s="171"/>
      <c r="P538" s="171"/>
    </row>
    <row r="539" spans="1:16" ht="21.75" customHeight="1" x14ac:dyDescent="0.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IFERROR(__xludf.DUMMYFUNCTION("IMPORTRANGE(""https://docs.google.com/spreadsheets/d/11923uPwbBZFjjGgGUA6NLw09EwE0CqkOc4q9oUmW1yo/edit?usp=sharing"",""พิจิตร!M434"")"),0)</f>
        <v>0</v>
      </c>
      <c r="O539" s="171"/>
      <c r="P539" s="171"/>
    </row>
    <row r="540" spans="1:16" ht="21.75" customHeight="1" x14ac:dyDescent="0.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IFERROR(__xludf.DUMMYFUNCTION("IMPORTRANGE(""https://docs.google.com/spreadsheets/d/11923uPwbBZFjjGgGUA6NLw09EwE0CqkOc4q9oUmW1yo/edit?usp=sharing"",""พิจิตร!M435"")"),0)</f>
        <v>0</v>
      </c>
      <c r="O540" s="171"/>
      <c r="P540" s="171"/>
    </row>
    <row r="541" spans="1:16" ht="21.75" customHeight="1" x14ac:dyDescent="0.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IFERROR(__xludf.DUMMYFUNCTION("IMPORTRANGE(""https://docs.google.com/spreadsheets/d/11923uPwbBZFjjGgGUA6NLw09EwE0CqkOc4q9oUmW1yo/edit?usp=sharing"",""พิจิตร!M436"")"),1000)</f>
        <v>1000</v>
      </c>
      <c r="O541" s="171"/>
      <c r="P541" s="171"/>
    </row>
    <row r="542" spans="1:16" ht="21.75" customHeight="1" x14ac:dyDescent="0.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IFERROR(__xludf.DUMMYFUNCTION("IMPORTRANGE(""https://docs.google.com/spreadsheets/d/11923uPwbBZFjjGgGUA6NLw09EwE0CqkOc4q9oUmW1yo/edit?usp=sharing"",""พิจิตร!J438"")"),0)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IFERROR(__xludf.DUMMYFUNCTION("IMPORTRANGE(""https://docs.google.com/spreadsheets/d/11923uPwbBZFjjGgGUA6NLw09EwE0CqkOc4q9oUmW1yo/edit?usp=sharing"",""พิจิตร!J439"")"),1)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IFERROR(__xludf.DUMMYFUNCTION("IMPORTRANGE(""https://docs.google.com/spreadsheets/d/11923uPwbBZFjjGgGUA6NLw09EwE0CqkOc4q9oUmW1yo/edit?usp=sharing"",""พิจิตร!J440"")"),1)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IFERROR(__xludf.DUMMYFUNCTION("IMPORTRANGE(""https://docs.google.com/spreadsheets/d/11923uPwbBZFjjGgGUA6NLw09EwE0CqkOc4q9oUmW1yo/edit?usp=sharing"",""พิจิตร!J441"")"),1)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IFERROR(__xludf.DUMMYFUNCTION("IMPORTRANGE(""https://docs.google.com/spreadsheets/d/11923uPwbBZFjjGgGUA6NLw09EwE0CqkOc4q9oUmW1yo/edit?usp=sharing"",""พิจิตร!I442"")"),22)</f>
        <v>22</v>
      </c>
      <c r="J547" s="192">
        <f ca="1">IFERROR(__xludf.DUMMYFUNCTION("IMPORTRANGE(""https://docs.google.com/spreadsheets/d/11923uPwbBZFjjGgGUA6NLw09EwE0CqkOc4q9oUmW1yo/edit?usp=sharing"",""พิจิตร!J442"")"),22)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IFERROR(__xludf.DUMMYFUNCTION("IMPORTRANGE(""https://docs.google.com/spreadsheets/d/11923uPwbBZFjjGgGUA6NLw09EwE0CqkOc4q9oUmW1yo/edit?usp=sharing"",""พิจิตร!J166"")"),0)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IFERROR(__xludf.DUMMYFUNCTION("IMPORTRANGE(""https://docs.google.com/spreadsheets/d/11923uPwbBZFjjGgGUA6NLw09EwE0CqkOc4q9oUmW1yo/edit?usp=sharing"",""พิจิตร!J444"")"),1)</f>
        <v>1</v>
      </c>
      <c r="K549" s="168"/>
      <c r="L549" s="185"/>
      <c r="M549" s="185"/>
      <c r="N549" s="185"/>
      <c r="O549" s="185"/>
      <c r="P549" s="185"/>
    </row>
    <row r="550" spans="1:16" ht="21.75" customHeight="1" x14ac:dyDescent="0.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IFERROR(__xludf.DUMMYFUNCTION("IMPORTRANGE(""https://docs.google.com/spreadsheets/d/11923uPwbBZFjjGgGUA6NLw09EwE0CqkOc4q9oUmW1yo/edit?usp=sharing"",""พิจิตร!J445"")"),0)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IFERROR(__xludf.DUMMYFUNCTION("IMPORTRANGE(""https://docs.google.com/spreadsheets/d/11923uPwbBZFjjGgGUA6NLw09EwE0CqkOc4q9oUmW1yo/edit?usp=sharing"",""พิจิตร!I446"")"),0)</f>
        <v>0</v>
      </c>
      <c r="J551" s="393">
        <f ca="1">IFERROR(__xludf.DUMMYFUNCTION("IMPORTRANGE(""https://docs.google.com/spreadsheets/d/11923uPwbBZFjjGgGUA6NLw09EwE0CqkOc4q9oUmW1yo/edit?usp=sharing"",""พิจิตร!J446"")"),0)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IFERROR(__xludf.DUMMYFUNCTION("IMPORTRANGE(""https://docs.google.com/spreadsheets/d/11923uPwbBZFjjGgGUA6NLw09EwE0CqkOc4q9oUmW1yo/edit?usp=sharing"",""พิจิตร!L446"")"),0)</f>
        <v>0</v>
      </c>
      <c r="M551" s="395"/>
      <c r="N551" s="395">
        <f ca="1">IFERROR(__xludf.DUMMYFUNCTION("IMPORTRANGE(""https://docs.google.com/spreadsheets/d/11923uPwbBZFjjGgGUA6NLw09EwE0CqkOc4q9oUmW1yo/edit?usp=sharing"",""พิจิตร!M446"")"),0)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IFERROR(__xludf.DUMMYFUNCTION("IMPORTRANGE(""https://docs.google.com/spreadsheets/d/11923uPwbBZFjjGgGUA6NLw09EwE0CqkOc4q9oUmW1yo/edit?usp=sharing"",""พิจิตร!L447"")"),0)</f>
        <v>0</v>
      </c>
      <c r="M552" s="169"/>
      <c r="N552" s="171">
        <f ca="1">IFERROR(__xludf.DUMMYFUNCTION("IMPORTRANGE(""https://docs.google.com/spreadsheets/d/11923uPwbBZFjjGgGUA6NLw09EwE0CqkOc4q9oUmW1yo/edit?usp=sharing"",""พิจิตร!M447"")"),0)</f>
        <v>0</v>
      </c>
      <c r="O552" s="171">
        <f t="shared" ca="1" si="120"/>
        <v>0</v>
      </c>
      <c r="P552" s="171"/>
    </row>
    <row r="553" spans="1:16" ht="21.75" customHeight="1" x14ac:dyDescent="0.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IFERROR(__xludf.DUMMYFUNCTION("IMPORTRANGE(""https://docs.google.com/spreadsheets/d/11923uPwbBZFjjGgGUA6NLw09EwE0CqkOc4q9oUmW1yo/edit?usp=sharing"",""พิจิตร!L448"")"),0)</f>
        <v>0</v>
      </c>
      <c r="M553" s="169"/>
      <c r="N553" s="171">
        <f ca="1">IFERROR(__xludf.DUMMYFUNCTION("IMPORTRANGE(""https://docs.google.com/spreadsheets/d/11923uPwbBZFjjGgGUA6NLw09EwE0CqkOc4q9oUmW1yo/edit?usp=sharing"",""พิจิตร!M448"")"),0)</f>
        <v>0</v>
      </c>
      <c r="O553" s="171">
        <f t="shared" ca="1" si="120"/>
        <v>0</v>
      </c>
      <c r="P553" s="171"/>
    </row>
    <row r="554" spans="1:16" ht="21.75" customHeight="1" x14ac:dyDescent="0.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IFERROR(__xludf.DUMMYFUNCTION("IMPORTRANGE(""https://docs.google.com/spreadsheets/d/11923uPwbBZFjjGgGUA6NLw09EwE0CqkOc4q9oUmW1yo/edit?usp=sharing"",""พิจิตร!L449"")"),0)</f>
        <v>0</v>
      </c>
      <c r="M554" s="171"/>
      <c r="N554" s="171">
        <f ca="1">IFERROR(__xludf.DUMMYFUNCTION("IMPORTRANGE(""https://docs.google.com/spreadsheets/d/11923uPwbBZFjjGgGUA6NLw09EwE0CqkOc4q9oUmW1yo/edit?usp=sharing"",""พิจิตร!M449"")"),0)</f>
        <v>0</v>
      </c>
      <c r="O554" s="171">
        <f t="shared" ca="1" si="120"/>
        <v>0</v>
      </c>
      <c r="P554" s="171"/>
    </row>
    <row r="555" spans="1:16" ht="21.75" customHeight="1" x14ac:dyDescent="0.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IFERROR(__xludf.DUMMYFUNCTION("IMPORTRANGE(""https://docs.google.com/spreadsheets/d/11923uPwbBZFjjGgGUA6NLw09EwE0CqkOc4q9oUmW1yo/edit?usp=sharing"",""พิจิตร!L450"")"),0)</f>
        <v>0</v>
      </c>
      <c r="M555" s="171"/>
      <c r="N555" s="171">
        <f ca="1">IFERROR(__xludf.DUMMYFUNCTION("IMPORTRANGE(""https://docs.google.com/spreadsheets/d/11923uPwbBZFjjGgGUA6NLw09EwE0CqkOc4q9oUmW1yo/edit?usp=sharing"",""พิจิตร!M450"")"),0)</f>
        <v>0</v>
      </c>
      <c r="O555" s="171">
        <f t="shared" ca="1" si="120"/>
        <v>0</v>
      </c>
      <c r="P555" s="171"/>
    </row>
    <row r="556" spans="1:16" ht="21.75" customHeight="1" x14ac:dyDescent="0.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IFERROR(__xludf.DUMMYFUNCTION("IMPORTRANGE(""https://docs.google.com/spreadsheets/d/11923uPwbBZFjjGgGUA6NLw09EwE0CqkOc4q9oUmW1yo/edit?usp=sharing"",""พิจิตร!M451"")"),0)</f>
        <v>0</v>
      </c>
      <c r="O556" s="171"/>
      <c r="P556" s="171"/>
    </row>
    <row r="557" spans="1:16" ht="21.75" customHeight="1" x14ac:dyDescent="0.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IFERROR(__xludf.DUMMYFUNCTION("IMPORTRANGE(""https://docs.google.com/spreadsheets/d/11923uPwbBZFjjGgGUA6NLw09EwE0CqkOc4q9oUmW1yo/edit?usp=sharing"",""พิจิตร!M452"")"),0)</f>
        <v>0</v>
      </c>
      <c r="O557" s="171"/>
      <c r="P557" s="171"/>
    </row>
    <row r="558" spans="1:16" ht="21.75" customHeight="1" x14ac:dyDescent="0.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IFERROR(__xludf.DUMMYFUNCTION("IMPORTRANGE(""https://docs.google.com/spreadsheets/d/11923uPwbBZFjjGgGUA6NLw09EwE0CqkOc4q9oUmW1yo/edit?usp=sharing"",""พิจิตร!M453"")"),0)</f>
        <v>0</v>
      </c>
      <c r="O558" s="171"/>
      <c r="P558" s="171"/>
    </row>
    <row r="559" spans="1:16" ht="21.75" customHeight="1" x14ac:dyDescent="0.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IFERROR(__xludf.DUMMYFUNCTION("IMPORTRANGE(""https://docs.google.com/spreadsheets/d/11923uPwbBZFjjGgGUA6NLw09EwE0CqkOc4q9oUmW1yo/edit?usp=sharing"",""พิจิตร!M454"")"),0)</f>
        <v>0</v>
      </c>
      <c r="O559" s="171"/>
      <c r="P559" s="171"/>
    </row>
    <row r="560" spans="1:16" ht="21.75" customHeight="1" x14ac:dyDescent="0.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IFERROR(__xludf.DUMMYFUNCTION("IMPORTRANGE(""https://docs.google.com/spreadsheets/d/11923uPwbBZFjjGgGUA6NLw09EwE0CqkOc4q9oUmW1yo/edit?usp=sharing"",""พิจิตร!I455"")"),0)</f>
        <v>0</v>
      </c>
      <c r="J560" s="167">
        <f ca="1">IFERROR(__xludf.DUMMYFUNCTION("IMPORTRANGE(""https://docs.google.com/spreadsheets/d/11923uPwbBZFjjGgGUA6NLw09EwE0CqkOc4q9oUmW1yo/edit?usp=sharing"",""พิจิตร!J455"")"),0)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IFERROR(__xludf.DUMMYFUNCTION("IMPORTRANGE(""https://docs.google.com/spreadsheets/d/11923uPwbBZFjjGgGUA6NLw09EwE0CqkOc4q9oUmW1yo/edit?usp=sharing"",""พิจิตร!I456"")"),0)</f>
        <v>0</v>
      </c>
      <c r="J561" s="191">
        <f ca="1">IFERROR(__xludf.DUMMYFUNCTION("IMPORTRANGE(""https://docs.google.com/spreadsheets/d/11923uPwbBZFjjGgGUA6NLw09EwE0CqkOc4q9oUmW1yo/edit?usp=sharing"",""พิจิตร!J456"")"),0)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IFERROR(__xludf.DUMMYFUNCTION("IMPORTRANGE(""https://docs.google.com/spreadsheets/d/11923uPwbBZFjjGgGUA6NLw09EwE0CqkOc4q9oUmW1yo/edit?usp=sharing"",""พิจิตร!I457"")"),"")</f>
        <v/>
      </c>
      <c r="J562" s="191" t="str">
        <f ca="1">IFERROR(__xludf.DUMMYFUNCTION("IMPORTRANGE(""https://docs.google.com/spreadsheets/d/11923uPwbBZFjjGgGUA6NLw09EwE0CqkOc4q9oUmW1yo/edit?usp=sharing"",""พิจิตร!J457"")"),"")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IFERROR(__xludf.DUMMYFUNCTION("IMPORTRANGE(""https://docs.google.com/spreadsheets/d/11923uPwbBZFjjGgGUA6NLw09EwE0CqkOc4q9oUmW1yo/edit?usp=sharing"",""พิจิตร!I458"")"),"")</f>
        <v/>
      </c>
      <c r="J563" s="191" t="str">
        <f ca="1">IFERROR(__xludf.DUMMYFUNCTION("IMPORTRANGE(""https://docs.google.com/spreadsheets/d/11923uPwbBZFjjGgGUA6NLw09EwE0CqkOc4q9oUmW1yo/edit?usp=sharing"",""พิจิตร!J458"")"),"")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IFERROR(__xludf.DUMMYFUNCTION("IMPORTRANGE(""https://docs.google.com/spreadsheets/d/11923uPwbBZFjjGgGUA6NLw09EwE0CqkOc4q9oUmW1yo/edit?usp=sharing"",""พิจิตร!I459"")"),1100)</f>
        <v>1100</v>
      </c>
      <c r="J564" s="360">
        <f ca="1">IFERROR(__xludf.DUMMYFUNCTION("IMPORTRANGE(""https://docs.google.com/spreadsheets/d/11923uPwbBZFjjGgGUA6NLw09EwE0CqkOc4q9oUmW1yo/edit?usp=sharing"",""พิจิตร!J459"")"),570)</f>
        <v>570</v>
      </c>
      <c r="K564" s="361">
        <f t="shared" ca="1" si="121"/>
        <v>51.81818181818182</v>
      </c>
      <c r="L564" s="362">
        <f ca="1">IFERROR(__xludf.DUMMYFUNCTION("IMPORTRANGE(""https://docs.google.com/spreadsheets/d/11923uPwbBZFjjGgGUA6NLw09EwE0CqkOc4q9oUmW1yo/edit?usp=sharing"",""พิจิตร!L459"")"),126080)</f>
        <v>126080</v>
      </c>
      <c r="M564" s="362"/>
      <c r="N564" s="362">
        <f ca="1">IFERROR(__xludf.DUMMYFUNCTION("IMPORTRANGE(""https://docs.google.com/spreadsheets/d/11923uPwbBZFjjGgGUA6NLw09EwE0CqkOc4q9oUmW1yo/edit?usp=sharing"",""พิจิตร!M459"")"),16461.03)</f>
        <v>16461.03</v>
      </c>
      <c r="O564" s="362">
        <f t="shared" ref="O564:O568" ca="1" si="122">+IF(L564&gt;0,N564*100/L564,0)</f>
        <v>13.056019987309645</v>
      </c>
      <c r="P564" s="362"/>
    </row>
    <row r="565" spans="1:16" ht="21.75" customHeight="1" x14ac:dyDescent="0.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IFERROR(__xludf.DUMMYFUNCTION("IMPORTRANGE(""https://docs.google.com/spreadsheets/d/11923uPwbBZFjjGgGUA6NLw09EwE0CqkOc4q9oUmW1yo/edit?usp=sharing"",""พิจิตร!L460"")"),0)</f>
        <v>0</v>
      </c>
      <c r="M565" s="169"/>
      <c r="N565" s="171">
        <f ca="1">IFERROR(__xludf.DUMMYFUNCTION("IMPORTRANGE(""https://docs.google.com/spreadsheets/d/11923uPwbBZFjjGgGUA6NLw09EwE0CqkOc4q9oUmW1yo/edit?usp=sharing"",""พิจิตร!M460"")"),0)</f>
        <v>0</v>
      </c>
      <c r="O565" s="171">
        <f t="shared" ca="1" si="122"/>
        <v>0</v>
      </c>
      <c r="P565" s="171"/>
    </row>
    <row r="566" spans="1:16" ht="21.75" customHeight="1" x14ac:dyDescent="0.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IFERROR(__xludf.DUMMYFUNCTION("IMPORTRANGE(""https://docs.google.com/spreadsheets/d/11923uPwbBZFjjGgGUA6NLw09EwE0CqkOc4q9oUmW1yo/edit?usp=sharing"",""พิจิตร!L461"")"),126080)</f>
        <v>126080</v>
      </c>
      <c r="M566" s="169"/>
      <c r="N566" s="171">
        <f ca="1">IFERROR(__xludf.DUMMYFUNCTION("IMPORTRANGE(""https://docs.google.com/spreadsheets/d/11923uPwbBZFjjGgGUA6NLw09EwE0CqkOc4q9oUmW1yo/edit?usp=sharing"",""พิจิตร!M461"")"),16461.03)</f>
        <v>16461.03</v>
      </c>
      <c r="O566" s="171">
        <f t="shared" ca="1" si="122"/>
        <v>13.056019987309645</v>
      </c>
      <c r="P566" s="171"/>
    </row>
    <row r="567" spans="1:16" ht="21.75" customHeight="1" x14ac:dyDescent="0.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IFERROR(__xludf.DUMMYFUNCTION("IMPORTRANGE(""https://docs.google.com/spreadsheets/d/11923uPwbBZFjjGgGUA6NLw09EwE0CqkOc4q9oUmW1yo/edit?usp=sharing"",""พิจิตร!L462"")"),0)</f>
        <v>0</v>
      </c>
      <c r="M567" s="171"/>
      <c r="N567" s="171">
        <f ca="1">IFERROR(__xludf.DUMMYFUNCTION("IMPORTRANGE(""https://docs.google.com/spreadsheets/d/11923uPwbBZFjjGgGUA6NLw09EwE0CqkOc4q9oUmW1yo/edit?usp=sharing"",""พิจิตร!M462"")"),0)</f>
        <v>0</v>
      </c>
      <c r="O567" s="171">
        <f t="shared" ca="1" si="122"/>
        <v>0</v>
      </c>
      <c r="P567" s="171"/>
    </row>
    <row r="568" spans="1:16" ht="21.75" customHeight="1" x14ac:dyDescent="0.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IFERROR(__xludf.DUMMYFUNCTION("IMPORTRANGE(""https://docs.google.com/spreadsheets/d/11923uPwbBZFjjGgGUA6NLw09EwE0CqkOc4q9oUmW1yo/edit?usp=sharing"",""พิจิตร!L463"")"),126080)</f>
        <v>126080</v>
      </c>
      <c r="M568" s="171"/>
      <c r="N568" s="171">
        <f ca="1">IFERROR(__xludf.DUMMYFUNCTION("IMPORTRANGE(""https://docs.google.com/spreadsheets/d/11923uPwbBZFjjGgGUA6NLw09EwE0CqkOc4q9oUmW1yo/edit?usp=sharing"",""พิจิตร!M463"")"),16461.03)</f>
        <v>16461.03</v>
      </c>
      <c r="O568" s="171">
        <f t="shared" ca="1" si="122"/>
        <v>13.056019987309645</v>
      </c>
      <c r="P568" s="171"/>
    </row>
    <row r="569" spans="1:16" ht="21.75" customHeight="1" x14ac:dyDescent="0.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IFERROR(__xludf.DUMMYFUNCTION("IMPORTRANGE(""https://docs.google.com/spreadsheets/d/11923uPwbBZFjjGgGUA6NLw09EwE0CqkOc4q9oUmW1yo/edit?usp=sharing"",""พิจิตร!M464"")"),0)</f>
        <v>0</v>
      </c>
      <c r="O569" s="171"/>
      <c r="P569" s="171"/>
    </row>
    <row r="570" spans="1:16" ht="21.75" customHeight="1" x14ac:dyDescent="0.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IFERROR(__xludf.DUMMYFUNCTION("IMPORTRANGE(""https://docs.google.com/spreadsheets/d/11923uPwbBZFjjGgGUA6NLw09EwE0CqkOc4q9oUmW1yo/edit?usp=sharing"",""พิจิตร!M465"")"),0)</f>
        <v>0</v>
      </c>
      <c r="O570" s="171"/>
      <c r="P570" s="171"/>
    </row>
    <row r="571" spans="1:16" ht="21.75" customHeight="1" x14ac:dyDescent="0.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IFERROR(__xludf.DUMMYFUNCTION("IMPORTRANGE(""https://docs.google.com/spreadsheets/d/11923uPwbBZFjjGgGUA6NLw09EwE0CqkOc4q9oUmW1yo/edit?usp=sharing"",""พิจิตร!M466"")"),13685.03)</f>
        <v>13685.03</v>
      </c>
      <c r="O571" s="171"/>
      <c r="P571" s="171"/>
    </row>
    <row r="572" spans="1:16" ht="21.75" customHeight="1" x14ac:dyDescent="0.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IFERROR(__xludf.DUMMYFUNCTION("IMPORTRANGE(""https://docs.google.com/spreadsheets/d/11923uPwbBZFjjGgGUA6NLw09EwE0CqkOc4q9oUmW1yo/edit?usp=sharing"",""พิจิตร!M467"")"),2776)</f>
        <v>2776</v>
      </c>
      <c r="O572" s="171"/>
      <c r="P572" s="171"/>
    </row>
    <row r="573" spans="1:16" ht="21.75" customHeight="1" x14ac:dyDescent="0.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IFERROR(__xludf.DUMMYFUNCTION("IMPORTRANGE(""https://docs.google.com/spreadsheets/d/11923uPwbBZFjjGgGUA6NLw09EwE0CqkOc4q9oUmW1yo/edit?usp=sharing"",""พิจิตร!I468"")"),1100)</f>
        <v>1100</v>
      </c>
      <c r="J573" s="401">
        <f ca="1">IFERROR(__xludf.DUMMYFUNCTION("IMPORTRANGE(""https://docs.google.com/spreadsheets/d/11923uPwbBZFjjGgGUA6NLw09EwE0CqkOc4q9oUmW1yo/edit?usp=sharing"",""พิจิตร!J468"")"),570)</f>
        <v>570</v>
      </c>
      <c r="K573" s="204">
        <f ca="1">IF(I573&gt;0,J573*100/I573,0)</f>
        <v>51.81818181818182</v>
      </c>
      <c r="L573" s="185"/>
      <c r="M573" s="185"/>
      <c r="N573" s="185"/>
      <c r="O573" s="185"/>
      <c r="P573" s="185"/>
    </row>
    <row r="574" spans="1:16" ht="21.75" customHeight="1" x14ac:dyDescent="0.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IFERROR(__xludf.DUMMYFUNCTION("IMPORTRANGE(""https://docs.google.com/spreadsheets/d/11923uPwbBZFjjGgGUA6NLw09EwE0CqkOc4q9oUmW1yo/edit?usp=sharing"",""พิจิตร!I470"")"),0)</f>
        <v>0</v>
      </c>
      <c r="J575" s="192">
        <f ca="1">IFERROR(__xludf.DUMMYFUNCTION("IMPORTRANGE(""https://docs.google.com/spreadsheets/d/11923uPwbBZFjjGgGUA6NLw09EwE0CqkOc4q9oUmW1yo/edit?usp=sharing"",""พิจิตร!J470"")"),3)</f>
        <v>3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IFERROR(__xludf.DUMMYFUNCTION("IMPORTRANGE(""https://docs.google.com/spreadsheets/d/11923uPwbBZFjjGgGUA6NLw09EwE0CqkOc4q9oUmW1yo/edit?usp=sharing"",""พิจิตร!I471"")"),0)</f>
        <v>0</v>
      </c>
      <c r="J576" s="192">
        <f ca="1">IFERROR(__xludf.DUMMYFUNCTION("IMPORTRANGE(""https://docs.google.com/spreadsheets/d/11923uPwbBZFjjGgGUA6NLw09EwE0CqkOc4q9oUmW1yo/edit?usp=sharing"",""พิจิตร!J471"")"),88)</f>
        <v>88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IFERROR(__xludf.DUMMYFUNCTION("IMPORTRANGE(""https://docs.google.com/spreadsheets/d/11923uPwbBZFjjGgGUA6NLw09EwE0CqkOc4q9oUmW1yo/edit?usp=sharing"",""พิจิตร!I472"")"),0)</f>
        <v>0</v>
      </c>
      <c r="J577" s="192">
        <f ca="1">IFERROR(__xludf.DUMMYFUNCTION("IMPORTRANGE(""https://docs.google.com/spreadsheets/d/11923uPwbBZFjjGgGUA6NLw09EwE0CqkOc4q9oUmW1yo/edit?usp=sharing"",""พิจิตร!J472"")"),482)</f>
        <v>482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IFERROR(__xludf.DUMMYFUNCTION("IMPORTRANGE(""https://docs.google.com/spreadsheets/d/11923uPwbBZFjjGgGUA6NLw09EwE0CqkOc4q9oUmW1yo/edit?usp=sharing"",""พิจิตร!I473"")"),0)</f>
        <v>0</v>
      </c>
      <c r="J578" s="192">
        <f ca="1">IFERROR(__xludf.DUMMYFUNCTION("IMPORTRANGE(""https://docs.google.com/spreadsheets/d/11923uPwbBZFjjGgGUA6NLw09EwE0CqkOc4q9oUmW1yo/edit?usp=sharing"",""พิจิตร!J473"")"),0)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IFERROR(__xludf.DUMMYFUNCTION("IMPORTRANGE(""https://docs.google.com/spreadsheets/d/11923uPwbBZFjjGgGUA6NLw09EwE0CqkOc4q9oUmW1yo/edit?usp=sharing"",""พิจิตร!I474"")"),0)</f>
        <v>0</v>
      </c>
      <c r="J579" s="192">
        <f ca="1">IFERROR(__xludf.DUMMYFUNCTION("IMPORTRANGE(""https://docs.google.com/spreadsheets/d/11923uPwbBZFjjGgGUA6NLw09EwE0CqkOc4q9oUmW1yo/edit?usp=sharing"",""พิจิตร!J474"")"),0)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IFERROR(__xludf.DUMMYFUNCTION("IMPORTRANGE(""https://docs.google.com/spreadsheets/d/11923uPwbBZFjjGgGUA6NLw09EwE0CqkOc4q9oUmW1yo/edit?usp=sharing"",""พิจิตร!I475"")"),200)</f>
        <v>200</v>
      </c>
      <c r="J580" s="360">
        <f ca="1">IFERROR(__xludf.DUMMYFUNCTION("IMPORTRANGE(""https://docs.google.com/spreadsheets/d/11923uPwbBZFjjGgGUA6NLw09EwE0CqkOc4q9oUmW1yo/edit?usp=sharing"",""พิจิตร!J475"")"),4)</f>
        <v>4</v>
      </c>
      <c r="K580" s="361">
        <f ca="1">IF(I580&gt;0,J580*100/I580,0)</f>
        <v>2</v>
      </c>
      <c r="L580" s="362">
        <f ca="1">IFERROR(__xludf.DUMMYFUNCTION("IMPORTRANGE(""https://docs.google.com/spreadsheets/d/11923uPwbBZFjjGgGUA6NLw09EwE0CqkOc4q9oUmW1yo/edit?usp=sharing"",""พิจิตร!L475"")"),352400)</f>
        <v>352400</v>
      </c>
      <c r="M580" s="362"/>
      <c r="N580" s="362">
        <f ca="1">IFERROR(__xludf.DUMMYFUNCTION("IMPORTRANGE(""https://docs.google.com/spreadsheets/d/11923uPwbBZFjjGgGUA6NLw09EwE0CqkOc4q9oUmW1yo/edit?usp=sharing"",""พิจิตร!M475"")"),20411.64)</f>
        <v>20411.64</v>
      </c>
      <c r="O580" s="362">
        <f t="shared" ref="O580:O584" ca="1" si="124">+IF(L580&gt;0,N580*100/L580,0)</f>
        <v>5.7921793416572074</v>
      </c>
      <c r="P580" s="362"/>
    </row>
    <row r="581" spans="1:16" ht="21.75" customHeight="1" x14ac:dyDescent="0.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IFERROR(__xludf.DUMMYFUNCTION("IMPORTRANGE(""https://docs.google.com/spreadsheets/d/11923uPwbBZFjjGgGUA6NLw09EwE0CqkOc4q9oUmW1yo/edit?usp=sharing"",""พิจิตร!L476"")"),0)</f>
        <v>0</v>
      </c>
      <c r="M581" s="169"/>
      <c r="N581" s="171">
        <f ca="1">IFERROR(__xludf.DUMMYFUNCTION("IMPORTRANGE(""https://docs.google.com/spreadsheets/d/11923uPwbBZFjjGgGUA6NLw09EwE0CqkOc4q9oUmW1yo/edit?usp=sharing"",""พิจิตร!M476"")"),0)</f>
        <v>0</v>
      </c>
      <c r="O581" s="171">
        <f t="shared" ca="1" si="124"/>
        <v>0</v>
      </c>
      <c r="P581" s="171"/>
    </row>
    <row r="582" spans="1:16" ht="21.75" customHeight="1" x14ac:dyDescent="0.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IFERROR(__xludf.DUMMYFUNCTION("IMPORTRANGE(""https://docs.google.com/spreadsheets/d/11923uPwbBZFjjGgGUA6NLw09EwE0CqkOc4q9oUmW1yo/edit?usp=sharing"",""พิจิตร!L477"")"),352400)</f>
        <v>352400</v>
      </c>
      <c r="M582" s="169"/>
      <c r="N582" s="171">
        <f ca="1">IFERROR(__xludf.DUMMYFUNCTION("IMPORTRANGE(""https://docs.google.com/spreadsheets/d/11923uPwbBZFjjGgGUA6NLw09EwE0CqkOc4q9oUmW1yo/edit?usp=sharing"",""พิจิตร!M477"")"),20411.64)</f>
        <v>20411.64</v>
      </c>
      <c r="O582" s="171">
        <f t="shared" ca="1" si="124"/>
        <v>5.7921793416572074</v>
      </c>
      <c r="P582" s="171"/>
    </row>
    <row r="583" spans="1:16" ht="21.75" customHeight="1" x14ac:dyDescent="0.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IFERROR(__xludf.DUMMYFUNCTION("IMPORTRANGE(""https://docs.google.com/spreadsheets/d/11923uPwbBZFjjGgGUA6NLw09EwE0CqkOc4q9oUmW1yo/edit?usp=sharing"",""พิจิตร!L478"")"),0)</f>
        <v>0</v>
      </c>
      <c r="M583" s="171"/>
      <c r="N583" s="171">
        <f ca="1">IFERROR(__xludf.DUMMYFUNCTION("IMPORTRANGE(""https://docs.google.com/spreadsheets/d/11923uPwbBZFjjGgGUA6NLw09EwE0CqkOc4q9oUmW1yo/edit?usp=sharing"",""พิจิตร!M478"")"),0)</f>
        <v>0</v>
      </c>
      <c r="O583" s="171">
        <f t="shared" ca="1" si="124"/>
        <v>0</v>
      </c>
      <c r="P583" s="171"/>
    </row>
    <row r="584" spans="1:16" ht="21.75" customHeight="1" x14ac:dyDescent="0.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IFERROR(__xludf.DUMMYFUNCTION("IMPORTRANGE(""https://docs.google.com/spreadsheets/d/11923uPwbBZFjjGgGUA6NLw09EwE0CqkOc4q9oUmW1yo/edit?usp=sharing"",""พิจิตร!L479"")"),352400)</f>
        <v>352400</v>
      </c>
      <c r="M584" s="171"/>
      <c r="N584" s="171">
        <f ca="1">IFERROR(__xludf.DUMMYFUNCTION("IMPORTRANGE(""https://docs.google.com/spreadsheets/d/11923uPwbBZFjjGgGUA6NLw09EwE0CqkOc4q9oUmW1yo/edit?usp=sharing"",""พิจิตร!M479"")"),20411.64)</f>
        <v>20411.64</v>
      </c>
      <c r="O584" s="171">
        <f t="shared" ca="1" si="124"/>
        <v>5.7921793416572074</v>
      </c>
      <c r="P584" s="171"/>
    </row>
    <row r="585" spans="1:16" ht="21.75" customHeight="1" x14ac:dyDescent="0.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IFERROR(__xludf.DUMMYFUNCTION("IMPORTRANGE(""https://docs.google.com/spreadsheets/d/11923uPwbBZFjjGgGUA6NLw09EwE0CqkOc4q9oUmW1yo/edit?usp=sharing"",""พิจิตร!M480"")"),0)</f>
        <v>0</v>
      </c>
      <c r="O585" s="171"/>
      <c r="P585" s="171"/>
    </row>
    <row r="586" spans="1:16" ht="21.75" customHeight="1" x14ac:dyDescent="0.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IFERROR(__xludf.DUMMYFUNCTION("IMPORTRANGE(""https://docs.google.com/spreadsheets/d/11923uPwbBZFjjGgGUA6NLw09EwE0CqkOc4q9oUmW1yo/edit?usp=sharing"",""พิจิตร!M481"")"),0)</f>
        <v>0</v>
      </c>
      <c r="O586" s="171"/>
      <c r="P586" s="171"/>
    </row>
    <row r="587" spans="1:16" ht="21.75" customHeight="1" x14ac:dyDescent="0.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IFERROR(__xludf.DUMMYFUNCTION("IMPORTRANGE(""https://docs.google.com/spreadsheets/d/11923uPwbBZFjjGgGUA6NLw09EwE0CqkOc4q9oUmW1yo/edit?usp=sharing"",""พิจิตร!M482"")"),18451.64)</f>
        <v>18451.64</v>
      </c>
      <c r="O587" s="171"/>
      <c r="P587" s="171"/>
    </row>
    <row r="588" spans="1:16" ht="21.75" customHeight="1" x14ac:dyDescent="0.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IFERROR(__xludf.DUMMYFUNCTION("IMPORTRANGE(""https://docs.google.com/spreadsheets/d/11923uPwbBZFjjGgGUA6NLw09EwE0CqkOc4q9oUmW1yo/edit?usp=sharing"",""พิจิตร!M483"")"),1960)</f>
        <v>1960</v>
      </c>
      <c r="O588" s="171"/>
      <c r="P588" s="171"/>
    </row>
    <row r="589" spans="1:16" ht="21.75" customHeight="1" x14ac:dyDescent="0.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IFERROR(__xludf.DUMMYFUNCTION("IMPORTRANGE(""https://docs.google.com/spreadsheets/d/11923uPwbBZFjjGgGUA6NLw09EwE0CqkOc4q9oUmW1yo/edit?usp=sharing"",""พิจิตร!I484"")"),200)</f>
        <v>200</v>
      </c>
      <c r="J589" s="191">
        <f ca="1">IFERROR(__xludf.DUMMYFUNCTION("IMPORTRANGE(""https://docs.google.com/spreadsheets/d/11923uPwbBZFjjGgGUA6NLw09EwE0CqkOc4q9oUmW1yo/edit?usp=sharing"",""พิจิตร!J484"")"),0)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IFERROR(__xludf.DUMMYFUNCTION("IMPORTRANGE(""https://docs.google.com/spreadsheets/d/11923uPwbBZFjjGgGUA6NLw09EwE0CqkOc4q9oUmW1yo/edit?usp=sharing"",""พิจิตร!I485"")"),0)</f>
        <v>0</v>
      </c>
      <c r="J590" s="191">
        <f ca="1">IFERROR(__xludf.DUMMYFUNCTION("IMPORTRANGE(""https://docs.google.com/spreadsheets/d/11923uPwbBZFjjGgGUA6NLw09EwE0CqkOc4q9oUmW1yo/edit?usp=sharing"",""พิจิตร!J485"")"),0)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IFERROR(__xludf.DUMMYFUNCTION("IMPORTRANGE(""https://docs.google.com/spreadsheets/d/11923uPwbBZFjjGgGUA6NLw09EwE0CqkOc4q9oUmW1yo/edit?usp=sharing"",""พิจิตร!I486"")"),200)</f>
        <v>200</v>
      </c>
      <c r="J591" s="191">
        <f ca="1">IFERROR(__xludf.DUMMYFUNCTION("IMPORTRANGE(""https://docs.google.com/spreadsheets/d/11923uPwbBZFjjGgGUA6NLw09EwE0CqkOc4q9oUmW1yo/edit?usp=sharing"",""พิจิตร!J486"")"),4)</f>
        <v>4</v>
      </c>
      <c r="K591" s="168">
        <f t="shared" ca="1" si="125"/>
        <v>2</v>
      </c>
      <c r="L591" s="185"/>
      <c r="M591" s="185"/>
      <c r="N591" s="185"/>
      <c r="O591" s="185"/>
      <c r="P591" s="185"/>
    </row>
    <row r="592" spans="1:16" ht="21.75" customHeight="1" x14ac:dyDescent="0.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IFERROR(__xludf.DUMMYFUNCTION("IMPORTRANGE(""https://docs.google.com/spreadsheets/d/11923uPwbBZFjjGgGUA6NLw09EwE0CqkOc4q9oUmW1yo/edit?usp=sharing"",""พิจิตร!I487"")"),0)</f>
        <v>0</v>
      </c>
      <c r="J592" s="191">
        <f ca="1">IFERROR(__xludf.DUMMYFUNCTION("IMPORTRANGE(""https://docs.google.com/spreadsheets/d/11923uPwbBZFjjGgGUA6NLw09EwE0CqkOc4q9oUmW1yo/edit?usp=sharing"",""พิจิตร!J487"")"),5.13)</f>
        <v>5.13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IFERROR(__xludf.DUMMYFUNCTION("IMPORTRANGE(""https://docs.google.com/spreadsheets/d/11923uPwbBZFjjGgGUA6NLw09EwE0CqkOc4q9oUmW1yo/edit?usp=sharing"",""พิจิตร!I488"")"),200)</f>
        <v>200</v>
      </c>
      <c r="J593" s="191">
        <f ca="1">IFERROR(__xludf.DUMMYFUNCTION("IMPORTRANGE(""https://docs.google.com/spreadsheets/d/11923uPwbBZFjjGgGUA6NLw09EwE0CqkOc4q9oUmW1yo/edit?usp=sharing"",""พิจิตร!J488"")"),0)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IFERROR(__xludf.DUMMYFUNCTION("IMPORTRANGE(""https://docs.google.com/spreadsheets/d/11923uPwbBZFjjGgGUA6NLw09EwE0CqkOc4q9oUmW1yo/edit?usp=sharing"",""พิจิตร!I489"")"),0)</f>
        <v>0</v>
      </c>
      <c r="J594" s="191">
        <f ca="1">IFERROR(__xludf.DUMMYFUNCTION("IMPORTRANGE(""https://docs.google.com/spreadsheets/d/11923uPwbBZFjjGgGUA6NLw09EwE0CqkOc4q9oUmW1yo/edit?usp=sharing"",""พิจิตร!J489"")"),0)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IFERROR(__xludf.DUMMYFUNCTION("IMPORTRANGE(""https://docs.google.com/spreadsheets/d/11923uPwbBZFjjGgGUA6NLw09EwE0CqkOc4q9oUmW1yo/edit?usp=sharing"",""พิจิตร!I490"")"),200)</f>
        <v>200</v>
      </c>
      <c r="J595" s="191">
        <f ca="1">IFERROR(__xludf.DUMMYFUNCTION("IMPORTRANGE(""https://docs.google.com/spreadsheets/d/11923uPwbBZFjjGgGUA6NLw09EwE0CqkOc4q9oUmW1yo/edit?usp=sharing"",""พิจิตร!J490"")"),4)</f>
        <v>4</v>
      </c>
      <c r="K595" s="168">
        <f t="shared" ca="1" si="125"/>
        <v>2</v>
      </c>
      <c r="L595" s="185"/>
      <c r="M595" s="185"/>
      <c r="N595" s="185"/>
      <c r="O595" s="185"/>
      <c r="P595" s="185"/>
    </row>
    <row r="596" spans="1:16" ht="21.75" customHeight="1" x14ac:dyDescent="0.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IFERROR(__xludf.DUMMYFUNCTION("IMPORTRANGE(""https://docs.google.com/spreadsheets/d/11923uPwbBZFjjGgGUA6NLw09EwE0CqkOc4q9oUmW1yo/edit?usp=sharing"",""พิจิตร!I491"")"),0)</f>
        <v>0</v>
      </c>
      <c r="J596" s="238">
        <f ca="1">IFERROR(__xludf.DUMMYFUNCTION("IMPORTRANGE(""https://docs.google.com/spreadsheets/d/11923uPwbBZFjjGgGUA6NLw09EwE0CqkOc4q9oUmW1yo/edit?usp=sharing"",""พิจิตร!J491"")"),5.13)</f>
        <v>5.13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IFERROR(__xludf.DUMMYFUNCTION("IMPORTRANGE(""https://docs.google.com/spreadsheets/d/11923uPwbBZFjjGgGUA6NLw09EwE0CqkOc4q9oUmW1yo/edit?usp=sharing"",""พิจิตร!I492"")"),50)</f>
        <v>50</v>
      </c>
      <c r="J597" s="464">
        <f ca="1">IFERROR(__xludf.DUMMYFUNCTION("IMPORTRANGE(""https://docs.google.com/spreadsheets/d/11923uPwbBZFjjGgGUA6NLw09EwE0CqkOc4q9oUmW1yo/edit?usp=sharing"",""พิจิตร!J492"")"),0)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IFERROR(__xludf.DUMMYFUNCTION("IMPORTRANGE(""https://docs.google.com/spreadsheets/d/11923uPwbBZFjjGgGUA6NLw09EwE0CqkOc4q9oUmW1yo/edit?usp=sharing"",""พิจิตร!L492"")"),4550)</f>
        <v>4550</v>
      </c>
      <c r="M597" s="395"/>
      <c r="N597" s="395">
        <f ca="1">IFERROR(__xludf.DUMMYFUNCTION("IMPORTRANGE(""https://docs.google.com/spreadsheets/d/11923uPwbBZFjjGgGUA6NLw09EwE0CqkOc4q9oUmW1yo/edit?usp=sharing"",""พิจิตร!M492"")"),1794)</f>
        <v>1794</v>
      </c>
      <c r="O597" s="395">
        <f t="shared" ref="O597:O601" ca="1" si="126">+IF(L597&gt;0,N597*100/L597,0)</f>
        <v>39.428571428571431</v>
      </c>
      <c r="P597" s="395"/>
    </row>
    <row r="598" spans="1:16" ht="21.75" customHeight="1" x14ac:dyDescent="0.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IFERROR(__xludf.DUMMYFUNCTION("IMPORTRANGE(""https://docs.google.com/spreadsheets/d/11923uPwbBZFjjGgGUA6NLw09EwE0CqkOc4q9oUmW1yo/edit?usp=sharing"",""พิจิตร!L493"")"),0)</f>
        <v>0</v>
      </c>
      <c r="M598" s="169"/>
      <c r="N598" s="171">
        <f ca="1">IFERROR(__xludf.DUMMYFUNCTION("IMPORTRANGE(""https://docs.google.com/spreadsheets/d/11923uPwbBZFjjGgGUA6NLw09EwE0CqkOc4q9oUmW1yo/edit?usp=sharing"",""พิจิตร!M493"")"),0)</f>
        <v>0</v>
      </c>
      <c r="O598" s="171">
        <f t="shared" ca="1" si="126"/>
        <v>0</v>
      </c>
      <c r="P598" s="171"/>
    </row>
    <row r="599" spans="1:16" ht="21.75" customHeight="1" x14ac:dyDescent="0.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IFERROR(__xludf.DUMMYFUNCTION("IMPORTRANGE(""https://docs.google.com/spreadsheets/d/11923uPwbBZFjjGgGUA6NLw09EwE0CqkOc4q9oUmW1yo/edit?usp=sharing"",""พิจิตร!L494"")"),4550)</f>
        <v>4550</v>
      </c>
      <c r="M599" s="169"/>
      <c r="N599" s="171">
        <f ca="1">IFERROR(__xludf.DUMMYFUNCTION("IMPORTRANGE(""https://docs.google.com/spreadsheets/d/11923uPwbBZFjjGgGUA6NLw09EwE0CqkOc4q9oUmW1yo/edit?usp=sharing"",""พิจิตร!M494"")"),1794)</f>
        <v>1794</v>
      </c>
      <c r="O599" s="171">
        <f t="shared" ca="1" si="126"/>
        <v>39.428571428571431</v>
      </c>
      <c r="P599" s="171"/>
    </row>
    <row r="600" spans="1:16" ht="21.75" customHeight="1" x14ac:dyDescent="0.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IFERROR(__xludf.DUMMYFUNCTION("IMPORTRANGE(""https://docs.google.com/spreadsheets/d/11923uPwbBZFjjGgGUA6NLw09EwE0CqkOc4q9oUmW1yo/edit?usp=sharing"",""พิจิตร!L495"")"),0)</f>
        <v>0</v>
      </c>
      <c r="M600" s="171"/>
      <c r="N600" s="171">
        <f ca="1">IFERROR(__xludf.DUMMYFUNCTION("IMPORTRANGE(""https://docs.google.com/spreadsheets/d/11923uPwbBZFjjGgGUA6NLw09EwE0CqkOc4q9oUmW1yo/edit?usp=sharing"",""พิจิตร!M495"")"),0)</f>
        <v>0</v>
      </c>
      <c r="O600" s="171">
        <f t="shared" ca="1" si="126"/>
        <v>0</v>
      </c>
      <c r="P600" s="171"/>
    </row>
    <row r="601" spans="1:16" ht="21.75" customHeight="1" x14ac:dyDescent="0.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IFERROR(__xludf.DUMMYFUNCTION("IMPORTRANGE(""https://docs.google.com/spreadsheets/d/11923uPwbBZFjjGgGUA6NLw09EwE0CqkOc4q9oUmW1yo/edit?usp=sharing"",""พิจิตร!L496"")"),4550)</f>
        <v>4550</v>
      </c>
      <c r="M601" s="171"/>
      <c r="N601" s="171">
        <f ca="1">IFERROR(__xludf.DUMMYFUNCTION("IMPORTRANGE(""https://docs.google.com/spreadsheets/d/11923uPwbBZFjjGgGUA6NLw09EwE0CqkOc4q9oUmW1yo/edit?usp=sharing"",""พิจิตร!M496"")"),1794)</f>
        <v>1794</v>
      </c>
      <c r="O601" s="171">
        <f t="shared" ca="1" si="126"/>
        <v>39.428571428571431</v>
      </c>
      <c r="P601" s="171"/>
    </row>
    <row r="602" spans="1:16" ht="21.75" customHeight="1" x14ac:dyDescent="0.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IFERROR(__xludf.DUMMYFUNCTION("IMPORTRANGE(""https://docs.google.com/spreadsheets/d/11923uPwbBZFjjGgGUA6NLw09EwE0CqkOc4q9oUmW1yo/edit?usp=sharing"",""พิจิตร!M497"")"),0)</f>
        <v>0</v>
      </c>
      <c r="O602" s="171"/>
      <c r="P602" s="171"/>
    </row>
    <row r="603" spans="1:16" ht="21.75" customHeight="1" x14ac:dyDescent="0.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IFERROR(__xludf.DUMMYFUNCTION("IMPORTRANGE(""https://docs.google.com/spreadsheets/d/11923uPwbBZFjjGgGUA6NLw09EwE0CqkOc4q9oUmW1yo/edit?usp=sharing"",""พิจิตร!M498"")"),0)</f>
        <v>0</v>
      </c>
      <c r="O603" s="171"/>
      <c r="P603" s="171"/>
    </row>
    <row r="604" spans="1:16" ht="21.75" customHeight="1" x14ac:dyDescent="0.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IFERROR(__xludf.DUMMYFUNCTION("IMPORTRANGE(""https://docs.google.com/spreadsheets/d/11923uPwbBZFjjGgGUA6NLw09EwE0CqkOc4q9oUmW1yo/edit?usp=sharing"",""พิจิตร!M499"")"),0)</f>
        <v>0</v>
      </c>
      <c r="O604" s="171"/>
      <c r="P604" s="171"/>
    </row>
    <row r="605" spans="1:16" ht="21.75" customHeight="1" x14ac:dyDescent="0.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IFERROR(__xludf.DUMMYFUNCTION("IMPORTRANGE(""https://docs.google.com/spreadsheets/d/11923uPwbBZFjjGgGUA6NLw09EwE0CqkOc4q9oUmW1yo/edit?usp=sharing"",""พิจิตร!M500"")"),1794)</f>
        <v>1794</v>
      </c>
      <c r="O605" s="171"/>
      <c r="P605" s="171"/>
    </row>
    <row r="606" spans="1:16" ht="21.75" customHeight="1" x14ac:dyDescent="0.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IFERROR(__xludf.DUMMYFUNCTION("IMPORTRANGE(""https://docs.google.com/spreadsheets/d/11923uPwbBZFjjGgGUA6NLw09EwE0CqkOc4q9oUmW1yo/edit?usp=sharing"",""พิจิตร!J502"")"),0)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IFERROR(__xludf.DUMMYFUNCTION("IMPORTRANGE(""https://docs.google.com/spreadsheets/d/11923uPwbBZFjjGgGUA6NLw09EwE0CqkOc4q9oUmW1yo/edit?usp=sharing"",""พิจิตร!J503"")"),1)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IFERROR(__xludf.DUMMYFUNCTION("IMPORTRANGE(""https://docs.google.com/spreadsheets/d/11923uPwbBZFjjGgGUA6NLw09EwE0CqkOc4q9oUmW1yo/edit?usp=sharing"",""พิจิตร!J166"")"),0)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IFERROR(__xludf.DUMMYFUNCTION("IMPORTRANGE(""https://docs.google.com/spreadsheets/d/11923uPwbBZFjjGgGUA6NLw09EwE0CqkOc4q9oUmW1yo/edit?usp=sharing"",""พิจิตร!J166"")"),0)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IFERROR(__xludf.DUMMYFUNCTION("IMPORTRANGE(""https://docs.google.com/spreadsheets/d/11923uPwbBZFjjGgGUA6NLw09EwE0CqkOc4q9oUmW1yo/edit?usp=sharing"",""พิจิตร!I506"")"),50)</f>
        <v>50</v>
      </c>
      <c r="J611" s="167">
        <f ca="1">IFERROR(__xludf.DUMMYFUNCTION("IMPORTRANGE(""https://docs.google.com/spreadsheets/d/11923uPwbBZFjjGgGUA6NLw09EwE0CqkOc4q9oUmW1yo/edit?usp=sharing"",""พิจิตร!J506"")"),0)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IFERROR(__xludf.DUMMYFUNCTION("IMPORTRANGE(""https://docs.google.com/spreadsheets/d/11923uPwbBZFjjGgGUA6NLw09EwE0CqkOc4q9oUmW1yo/edit?usp=sharing"",""พิจิตร!I507"")"),0)</f>
        <v>0</v>
      </c>
      <c r="J612" s="192">
        <f ca="1">IFERROR(__xludf.DUMMYFUNCTION("IMPORTRANGE(""https://docs.google.com/spreadsheets/d/11923uPwbBZFjjGgGUA6NLw09EwE0CqkOc4q9oUmW1yo/edit?usp=sharing"",""พิจิตร!J507"")"),0)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IFERROR(__xludf.DUMMYFUNCTION("IMPORTRANGE(""https://docs.google.com/spreadsheets/d/11923uPwbBZFjjGgGUA6NLw09EwE0CqkOc4q9oUmW1yo/edit?usp=sharing"",""พิจิตร!I508"")"),0)</f>
        <v>0</v>
      </c>
      <c r="J613" s="192">
        <f ca="1">IFERROR(__xludf.DUMMYFUNCTION("IMPORTRANGE(""https://docs.google.com/spreadsheets/d/11923uPwbBZFjjGgGUA6NLw09EwE0CqkOc4q9oUmW1yo/edit?usp=sharing"",""พิจิตร!J508"")"),0)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IFERROR(__xludf.DUMMYFUNCTION("IMPORTRANGE(""https://docs.google.com/spreadsheets/d/11923uPwbBZFjjGgGUA6NLw09EwE0CqkOc4q9oUmW1yo/edit?usp=sharing"",""พิจิตร!I509"")"),0)</f>
        <v>0</v>
      </c>
      <c r="J614" s="192">
        <f ca="1">IFERROR(__xludf.DUMMYFUNCTION("IMPORTRANGE(""https://docs.google.com/spreadsheets/d/11923uPwbBZFjjGgGUA6NLw09EwE0CqkOc4q9oUmW1yo/edit?usp=sharing"",""พิจิตร!J509"")"),0)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IFERROR(__xludf.DUMMYFUNCTION("IMPORTRANGE(""https://docs.google.com/spreadsheets/d/11923uPwbBZFjjGgGUA6NLw09EwE0CqkOc4q9oUmW1yo/edit?usp=sharing"",""พิจิตร!I510"")"),0)</f>
        <v>0</v>
      </c>
      <c r="J615" s="192">
        <f ca="1">IFERROR(__xludf.DUMMYFUNCTION("IMPORTRANGE(""https://docs.google.com/spreadsheets/d/11923uPwbBZFjjGgGUA6NLw09EwE0CqkOc4q9oUmW1yo/edit?usp=sharing"",""พิจิตร!J510"")"),0)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IFERROR(__xludf.DUMMYFUNCTION("IMPORTRANGE(""https://docs.google.com/spreadsheets/d/11923uPwbBZFjjGgGUA6NLw09EwE0CqkOc4q9oUmW1yo/edit?usp=sharing"",""พิจิตร!I511"")"),0)</f>
        <v>0</v>
      </c>
      <c r="J616" s="192">
        <f ca="1">IFERROR(__xludf.DUMMYFUNCTION("IMPORTRANGE(""https://docs.google.com/spreadsheets/d/11923uPwbBZFjjGgGUA6NLw09EwE0CqkOc4q9oUmW1yo/edit?usp=sharing"",""พิจิตร!J511"")"),0)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IFERROR(__xludf.DUMMYFUNCTION("IMPORTRANGE(""https://docs.google.com/spreadsheets/d/11923uPwbBZFjjGgGUA6NLw09EwE0CqkOc4q9oUmW1yo/edit?usp=sharing"",""พิจิตร!I512"")"),0)</f>
        <v>0</v>
      </c>
      <c r="J617" s="191">
        <f ca="1">IFERROR(__xludf.DUMMYFUNCTION("IMPORTRANGE(""https://docs.google.com/spreadsheets/d/11923uPwbBZFjjGgGUA6NLw09EwE0CqkOc4q9oUmW1yo/edit?usp=sharing"",""พิจิตร!J512"")"),0)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IFERROR(__xludf.DUMMYFUNCTION("IMPORTRANGE(""https://docs.google.com/spreadsheets/d/11923uPwbBZFjjGgGUA6NLw09EwE0CqkOc4q9oUmW1yo/edit?usp=sharing"",""พิจิตร!I513"")"),0)</f>
        <v>0</v>
      </c>
      <c r="J618" s="192">
        <f ca="1">IFERROR(__xludf.DUMMYFUNCTION("IMPORTRANGE(""https://docs.google.com/spreadsheets/d/11923uPwbBZFjjGgGUA6NLw09EwE0CqkOc4q9oUmW1yo/edit?usp=sharing"",""พิจิตร!J513"")"),0)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IFERROR(__xludf.DUMMYFUNCTION("IMPORTRANGE(""https://docs.google.com/spreadsheets/d/11923uPwbBZFjjGgGUA6NLw09EwE0CqkOc4q9oUmW1yo/edit?usp=sharing"",""พิจิตร!I514"")"),0)</f>
        <v>0</v>
      </c>
      <c r="J619" s="192">
        <f ca="1">IFERROR(__xludf.DUMMYFUNCTION("IMPORTRANGE(""https://docs.google.com/spreadsheets/d/11923uPwbBZFjjGgGUA6NLw09EwE0CqkOc4q9oUmW1yo/edit?usp=sharing"",""พิจิตร!J514"")"),0)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IFERROR(__xludf.DUMMYFUNCTION("IMPORTRANGE(""https://docs.google.com/spreadsheets/d/11923uPwbBZFjjGgGUA6NLw09EwE0CqkOc4q9oUmW1yo/edit?usp=sharing"",""พิจิตร!I515"")"),0)</f>
        <v>0</v>
      </c>
      <c r="J620" s="167">
        <f ca="1">IFERROR(__xludf.DUMMYFUNCTION("IMPORTRANGE(""https://docs.google.com/spreadsheets/d/11923uPwbBZFjjGgGUA6NLw09EwE0CqkOc4q9oUmW1yo/edit?usp=sharing"",""พิจิตร!J515"")"),0)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IFERROR(__xludf.DUMMYFUNCTION("IMPORTRANGE(""https://docs.google.com/spreadsheets/d/11923uPwbBZFjjGgGUA6NLw09EwE0CqkOc4q9oUmW1yo/edit?usp=sharing"",""พิจิตร!I516"")"),0)</f>
        <v>0</v>
      </c>
      <c r="J621" s="167">
        <f ca="1">IFERROR(__xludf.DUMMYFUNCTION("IMPORTRANGE(""https://docs.google.com/spreadsheets/d/11923uPwbBZFjjGgGUA6NLw09EwE0CqkOc4q9oUmW1yo/edit?usp=sharing"",""พิจิตร!J516"")"),0)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IFERROR(__xludf.DUMMYFUNCTION("IMPORTRANGE(""https://docs.google.com/spreadsheets/d/11923uPwbBZFjjGgGUA6NLw09EwE0CqkOc4q9oUmW1yo/edit?usp=sharing"",""พิจิตร!I517"")"),0)</f>
        <v>0</v>
      </c>
      <c r="J622" s="192">
        <f ca="1">IFERROR(__xludf.DUMMYFUNCTION("IMPORTRANGE(""https://docs.google.com/spreadsheets/d/11923uPwbBZFjjGgGUA6NLw09EwE0CqkOc4q9oUmW1yo/edit?usp=sharing"",""พิจิตร!J517"")"),0)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IFERROR(__xludf.DUMMYFUNCTION("IMPORTRANGE(""https://docs.google.com/spreadsheets/d/11923uPwbBZFjjGgGUA6NLw09EwE0CqkOc4q9oUmW1yo/edit?usp=sharing"",""พิจิตร!I518"")"),0)</f>
        <v>0</v>
      </c>
      <c r="J623" s="192">
        <f ca="1">IFERROR(__xludf.DUMMYFUNCTION("IMPORTRANGE(""https://docs.google.com/spreadsheets/d/11923uPwbBZFjjGgGUA6NLw09EwE0CqkOc4q9oUmW1yo/edit?usp=sharing"",""พิจิตร!J518"")"),0)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IFERROR(__xludf.DUMMYFUNCTION("IMPORTRANGE(""https://docs.google.com/spreadsheets/d/11923uPwbBZFjjGgGUA6NLw09EwE0CqkOc4q9oUmW1yo/edit?usp=sharing"",""พิจิตร!I519"")"),0)</f>
        <v>0</v>
      </c>
      <c r="J624" s="191">
        <f ca="1">IFERROR(__xludf.DUMMYFUNCTION("IMPORTRANGE(""https://docs.google.com/spreadsheets/d/11923uPwbBZFjjGgGUA6NLw09EwE0CqkOc4q9oUmW1yo/edit?usp=sharing"",""พิจิตร!J519"")"),0)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IFERROR(__xludf.DUMMYFUNCTION("IMPORTRANGE(""https://docs.google.com/spreadsheets/d/11923uPwbBZFjjGgGUA6NLw09EwE0CqkOc4q9oUmW1yo/edit?usp=sharing"",""พิจิตร!I520"")"),0)</f>
        <v>0</v>
      </c>
      <c r="J625" s="192">
        <f ca="1">IFERROR(__xludf.DUMMYFUNCTION("IMPORTRANGE(""https://docs.google.com/spreadsheets/d/11923uPwbBZFjjGgGUA6NLw09EwE0CqkOc4q9oUmW1yo/edit?usp=sharing"",""พิจิตร!J520"")"),0)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IFERROR(__xludf.DUMMYFUNCTION("IMPORTRANGE(""https://docs.google.com/spreadsheets/d/11923uPwbBZFjjGgGUA6NLw09EwE0CqkOc4q9oUmW1yo/edit?usp=sharing"",""พิจิตร!I521"")"),0)</f>
        <v>0</v>
      </c>
      <c r="J626" s="192">
        <f ca="1">IFERROR(__xludf.DUMMYFUNCTION("IMPORTRANGE(""https://docs.google.com/spreadsheets/d/11923uPwbBZFjjGgGUA6NLw09EwE0CqkOc4q9oUmW1yo/edit?usp=sharing"",""พิจิตร!J521"")"),0)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IFERROR(__xludf.DUMMYFUNCTION("IMPORTRANGE(""https://docs.google.com/spreadsheets/d/11923uPwbBZFjjGgGUA6NLw09EwE0CqkOc4q9oUmW1yo/edit?usp=sharing"",""พิจิตร!I523"")"),2520250)</f>
        <v>2520250</v>
      </c>
      <c r="J628" s="332">
        <f ca="1">IFERROR(__xludf.DUMMYFUNCTION("IMPORTRANGE(""https://docs.google.com/spreadsheets/d/11923uPwbBZFjjGgGUA6NLw09EwE0CqkOc4q9oUmW1yo/edit?usp=sharing"",""พิจิตร!J523"")"),0)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IFERROR(__xludf.DUMMYFUNCTION("IMPORTRANGE(""https://docs.google.com/spreadsheets/d/11923uPwbBZFjjGgGUA6NLw09EwE0CqkOc4q9oUmW1yo/edit?usp=sharing"",""พิจิตร!I524"")"),93)</f>
        <v>93</v>
      </c>
      <c r="J629" s="332">
        <f ca="1">IFERROR(__xludf.DUMMYFUNCTION("IMPORTRANGE(""https://docs.google.com/spreadsheets/d/11923uPwbBZFjjGgGUA6NLw09EwE0CqkOc4q9oUmW1yo/edit?usp=sharing"",""พิจิตร!J524"")"),0)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IFERROR(__xludf.DUMMYFUNCTION("IMPORTRANGE(""https://docs.google.com/spreadsheets/d/11923uPwbBZFjjGgGUA6NLw09EwE0CqkOc4q9oUmW1yo/edit?usp=sharing"",""พิจิตร!I525"")"),510790.7)</f>
        <v>510790.7</v>
      </c>
      <c r="J630" s="332">
        <f ca="1">IFERROR(__xludf.DUMMYFUNCTION("IMPORTRANGE(""https://docs.google.com/spreadsheets/d/11923uPwbBZFjjGgGUA6NLw09EwE0CqkOc4q9oUmW1yo/edit?usp=sharing"",""พิจิตร!J525"")"),23332.85)</f>
        <v>23332.85</v>
      </c>
      <c r="K630" s="333">
        <f t="shared" ca="1" si="129"/>
        <v>4.5679864570752757</v>
      </c>
      <c r="L630" s="333"/>
      <c r="M630" s="333"/>
      <c r="N630" s="333"/>
      <c r="O630" s="171"/>
      <c r="P630" s="171"/>
    </row>
    <row r="631" spans="1:16" ht="21.75" customHeight="1" x14ac:dyDescent="0.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IFERROR(__xludf.DUMMYFUNCTION("IMPORTRANGE(""https://docs.google.com/spreadsheets/d/11923uPwbBZFjjGgGUA6NLw09EwE0CqkOc4q9oUmW1yo/edit?usp=sharing"",""พิจิตร!I526"")"),29)</f>
        <v>29</v>
      </c>
      <c r="J631" s="332">
        <f ca="1">IFERROR(__xludf.DUMMYFUNCTION("IMPORTRANGE(""https://docs.google.com/spreadsheets/d/11923uPwbBZFjjGgGUA6NLw09EwE0CqkOc4q9oUmW1yo/edit?usp=sharing"",""พิจิตร!J526"")"),2)</f>
        <v>2</v>
      </c>
      <c r="K631" s="333">
        <f t="shared" ca="1" si="129"/>
        <v>6.8965517241379306</v>
      </c>
      <c r="L631" s="333"/>
      <c r="M631" s="333"/>
      <c r="N631" s="333"/>
      <c r="O631" s="171"/>
      <c r="P631" s="171"/>
    </row>
    <row r="632" spans="1:16" ht="21.75" customHeight="1" x14ac:dyDescent="0.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IFERROR(__xludf.DUMMYFUNCTION("IMPORTRANGE(""https://docs.google.com/spreadsheets/d/11923uPwbBZFjjGgGUA6NLw09EwE0CqkOc4q9oUmW1yo/edit?usp=sharing"",""พิจิตร!I527"")"),6470086.69)</f>
        <v>6470086.6900000004</v>
      </c>
      <c r="J632" s="332">
        <f ca="1">IFERROR(__xludf.DUMMYFUNCTION("IMPORTRANGE(""https://docs.google.com/spreadsheets/d/11923uPwbBZFjjGgGUA6NLw09EwE0CqkOc4q9oUmW1yo/edit?usp=sharing"",""พิจิตร!J527"")"),551397.28)</f>
        <v>551397.28</v>
      </c>
      <c r="K632" s="333">
        <f t="shared" ca="1" si="129"/>
        <v>8.5222549004208155</v>
      </c>
      <c r="L632" s="333"/>
      <c r="M632" s="333"/>
      <c r="N632" s="333"/>
      <c r="O632" s="171"/>
      <c r="P632" s="171"/>
    </row>
    <row r="633" spans="1:16" ht="21.75" customHeight="1" x14ac:dyDescent="0.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IFERROR(__xludf.DUMMYFUNCTION("IMPORTRANGE(""https://docs.google.com/spreadsheets/d/11923uPwbBZFjjGgGUA6NLw09EwE0CqkOc4q9oUmW1yo/edit?usp=sharing"",""พิจิตร!I528"")"),262)</f>
        <v>262</v>
      </c>
      <c r="J633" s="332">
        <f ca="1">IFERROR(__xludf.DUMMYFUNCTION("IMPORTRANGE(""https://docs.google.com/spreadsheets/d/11923uPwbBZFjjGgGUA6NLw09EwE0CqkOc4q9oUmW1yo/edit?usp=sharing"",""พิจิตร!J528"")"),57)</f>
        <v>57</v>
      </c>
      <c r="K633" s="333">
        <f t="shared" ca="1" si="129"/>
        <v>21.755725190839694</v>
      </c>
      <c r="L633" s="333"/>
      <c r="M633" s="333"/>
      <c r="N633" s="333"/>
      <c r="O633" s="171"/>
      <c r="P633" s="171"/>
    </row>
    <row r="634" spans="1:16" ht="21.75" customHeight="1" x14ac:dyDescent="0.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IFERROR(__xludf.DUMMYFUNCTION("IMPORTRANGE(""https://docs.google.com/spreadsheets/d/11923uPwbBZFjjGgGUA6NLw09EwE0CqkOc4q9oUmW1yo/edit?usp=sharing"",""พิจิตร!I529"")"),2320000)</f>
        <v>2320000</v>
      </c>
      <c r="J634" s="332">
        <f ca="1">IFERROR(__xludf.DUMMYFUNCTION("IMPORTRANGE(""https://docs.google.com/spreadsheets/d/11923uPwbBZFjjGgGUA6NLw09EwE0CqkOc4q9oUmW1yo/edit?usp=sharing"",""พิจิตร!J529"")"),0)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IFERROR(__xludf.DUMMYFUNCTION("IMPORTRANGE(""https://docs.google.com/spreadsheets/d/11923uPwbBZFjjGgGUA6NLw09EwE0CqkOc4q9oUmW1yo/edit?usp=sharing"",""พิจิตร!I530"")"),87)</f>
        <v>87</v>
      </c>
      <c r="J635" s="462">
        <f ca="1">IFERROR(__xludf.DUMMYFUNCTION("IMPORTRANGE(""https://docs.google.com/spreadsheets/d/11923uPwbBZFjjGgGUA6NLw09EwE0CqkOc4q9oUmW1yo/edit?usp=sharing"",""พิจิตร!J530"")"),0)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2022-01-18T03:04:55Z</dcterms:modified>
</cp:coreProperties>
</file>